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6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7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8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9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10.xml" ContentType="application/vnd.openxmlformats-officedocument.drawing+xml"/>
  <Override PartName="/xl/charts/chart34.xml" ContentType="application/vnd.openxmlformats-officedocument.drawingml.chart+xml"/>
  <Override PartName="/xl/drawings/drawing11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12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13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14.xml" ContentType="application/vnd.openxmlformats-officedocument.drawing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15.xml" ContentType="application/vnd.openxmlformats-officedocument.drawing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16.xml" ContentType="application/vnd.openxmlformats-officedocument.drawing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drawings/drawing17.xml" ContentType="application/vnd.openxmlformats-officedocument.drawing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drawings/drawing18.xml" ContentType="application/vnd.openxmlformats-officedocument.drawing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drawings/drawing19.xml" ContentType="application/vnd.openxmlformats-officedocument.drawing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drawings/drawing20.xml" ContentType="application/vnd.openxmlformats-officedocument.drawing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drawings/drawing21.xml" ContentType="application/vnd.openxmlformats-officedocument.drawing+xml"/>
  <Override PartName="/xl/charts/chart95.xml" ContentType="application/vnd.openxmlformats-officedocument.drawingml.chart+xml"/>
  <Override PartName="/xl/charts/chart96.xml" ContentType="application/vnd.openxmlformats-officedocument.drawingml.chart+xml"/>
  <Override PartName="/xl/charts/chart97.xml" ContentType="application/vnd.openxmlformats-officedocument.drawingml.chart+xml"/>
  <Override PartName="/xl/charts/chart98.xml" ContentType="application/vnd.openxmlformats-officedocument.drawingml.chart+xml"/>
  <Override PartName="/xl/charts/chart99.xml" ContentType="application/vnd.openxmlformats-officedocument.drawingml.chart+xml"/>
  <Override PartName="/xl/charts/chart100.xml" ContentType="application/vnd.openxmlformats-officedocument.drawingml.chart+xml"/>
  <Override PartName="/xl/drawings/drawing22.xml" ContentType="application/vnd.openxmlformats-officedocument.drawing+xml"/>
  <Override PartName="/xl/charts/chart101.xml" ContentType="application/vnd.openxmlformats-officedocument.drawingml.chart+xml"/>
  <Override PartName="/xl/charts/chart102.xml" ContentType="application/vnd.openxmlformats-officedocument.drawingml.chart+xml"/>
  <Override PartName="/xl/charts/chart103.xml" ContentType="application/vnd.openxmlformats-officedocument.drawingml.chart+xml"/>
  <Override PartName="/xl/charts/chart104.xml" ContentType="application/vnd.openxmlformats-officedocument.drawingml.chart+xml"/>
  <Override PartName="/xl/charts/chart105.xml" ContentType="application/vnd.openxmlformats-officedocument.drawingml.chart+xml"/>
  <Override PartName="/xl/charts/chart106.xml" ContentType="application/vnd.openxmlformats-officedocument.drawingml.chart+xml"/>
  <Override PartName="/xl/drawings/drawing23.xml" ContentType="application/vnd.openxmlformats-officedocument.drawing+xml"/>
  <Override PartName="/xl/charts/chart107.xml" ContentType="application/vnd.openxmlformats-officedocument.drawingml.chart+xml"/>
  <Override PartName="/xl/charts/chart108.xml" ContentType="application/vnd.openxmlformats-officedocument.drawingml.chart+xml"/>
  <Override PartName="/xl/charts/chart109.xml" ContentType="application/vnd.openxmlformats-officedocument.drawingml.chart+xml"/>
  <Override PartName="/xl/charts/chart110.xml" ContentType="application/vnd.openxmlformats-officedocument.drawingml.chart+xml"/>
  <Override PartName="/xl/charts/chart111.xml" ContentType="application/vnd.openxmlformats-officedocument.drawingml.chart+xml"/>
  <Override PartName="/xl/charts/chart112.xml" ContentType="application/vnd.openxmlformats-officedocument.drawingml.chart+xml"/>
  <Override PartName="/xl/drawings/drawing24.xml" ContentType="application/vnd.openxmlformats-officedocument.drawing+xml"/>
  <Override PartName="/xl/charts/chart113.xml" ContentType="application/vnd.openxmlformats-officedocument.drawingml.chart+xml"/>
  <Override PartName="/xl/charts/chart114.xml" ContentType="application/vnd.openxmlformats-officedocument.drawingml.chart+xml"/>
  <Override PartName="/xl/charts/chart115.xml" ContentType="application/vnd.openxmlformats-officedocument.drawingml.chart+xml"/>
  <Override PartName="/xl/charts/chart116.xml" ContentType="application/vnd.openxmlformats-officedocument.drawingml.chart+xml"/>
  <Override PartName="/xl/charts/chart117.xml" ContentType="application/vnd.openxmlformats-officedocument.drawingml.chart+xml"/>
  <Override PartName="/xl/charts/chart118.xml" ContentType="application/vnd.openxmlformats-officedocument.drawingml.chart+xml"/>
  <Override PartName="/xl/drawings/drawing25.xml" ContentType="application/vnd.openxmlformats-officedocument.drawing+xml"/>
  <Override PartName="/xl/charts/chart119.xml" ContentType="application/vnd.openxmlformats-officedocument.drawingml.chart+xml"/>
  <Override PartName="/xl/charts/chart120.xml" ContentType="application/vnd.openxmlformats-officedocument.drawingml.chart+xml"/>
  <Override PartName="/xl/charts/chart121.xml" ContentType="application/vnd.openxmlformats-officedocument.drawingml.chart+xml"/>
  <Override PartName="/xl/charts/chart122.xml" ContentType="application/vnd.openxmlformats-officedocument.drawingml.chart+xml"/>
  <Override PartName="/xl/charts/chart123.xml" ContentType="application/vnd.openxmlformats-officedocument.drawingml.chart+xml"/>
  <Override PartName="/xl/charts/chart124.xml" ContentType="application/vnd.openxmlformats-officedocument.drawingml.chart+xml"/>
  <Override PartName="/xl/drawings/drawing26.xml" ContentType="application/vnd.openxmlformats-officedocument.drawing+xml"/>
  <Override PartName="/xl/charts/chart125.xml" ContentType="application/vnd.openxmlformats-officedocument.drawingml.chart+xml"/>
  <Override PartName="/xl/charts/chart126.xml" ContentType="application/vnd.openxmlformats-officedocument.drawingml.chart+xml"/>
  <Override PartName="/xl/charts/chart127.xml" ContentType="application/vnd.openxmlformats-officedocument.drawingml.chart+xml"/>
  <Override PartName="/xl/charts/chart128.xml" ContentType="application/vnd.openxmlformats-officedocument.drawingml.chart+xml"/>
  <Override PartName="/xl/charts/chart129.xml" ContentType="application/vnd.openxmlformats-officedocument.drawingml.chart+xml"/>
  <Override PartName="/xl/charts/chart130.xml" ContentType="application/vnd.openxmlformats-officedocument.drawingml.chart+xml"/>
  <Override PartName="/xl/drawings/drawing27.xml" ContentType="application/vnd.openxmlformats-officedocument.drawing+xml"/>
  <Override PartName="/xl/charts/chart131.xml" ContentType="application/vnd.openxmlformats-officedocument.drawingml.chart+xml"/>
  <Override PartName="/xl/drawings/drawing28.xml" ContentType="application/vnd.openxmlformats-officedocument.drawing+xml"/>
  <Override PartName="/xl/charts/chart132.xml" ContentType="application/vnd.openxmlformats-officedocument.drawingml.chart+xml"/>
  <Override PartName="/xl/charts/chart133.xml" ContentType="application/vnd.openxmlformats-officedocument.drawingml.chart+xml"/>
  <Override PartName="/xl/charts/chart134.xml" ContentType="application/vnd.openxmlformats-officedocument.drawingml.chart+xml"/>
  <Override PartName="/xl/charts/chart135.xml" ContentType="application/vnd.openxmlformats-officedocument.drawingml.chart+xml"/>
  <Override PartName="/xl/charts/chart136.xml" ContentType="application/vnd.openxmlformats-officedocument.drawingml.chart+xml"/>
  <Override PartName="/xl/charts/chart137.xml" ContentType="application/vnd.openxmlformats-officedocument.drawingml.chart+xml"/>
  <Override PartName="/xl/charts/chart138.xml" ContentType="application/vnd.openxmlformats-officedocument.drawingml.chart+xml"/>
  <Override PartName="/xl/charts/chart139.xml" ContentType="application/vnd.openxmlformats-officedocument.drawingml.chart+xml"/>
  <Override PartName="/xl/drawings/drawing29.xml" ContentType="application/vnd.openxmlformats-officedocument.drawing+xml"/>
  <Override PartName="/xl/charts/chart140.xml" ContentType="application/vnd.openxmlformats-officedocument.drawingml.chart+xml"/>
  <Override PartName="/xl/charts/chart141.xml" ContentType="application/vnd.openxmlformats-officedocument.drawingml.chart+xml"/>
  <Override PartName="/xl/charts/chart142.xml" ContentType="application/vnd.openxmlformats-officedocument.drawingml.chart+xml"/>
  <Override PartName="/xl/drawings/drawing30.xml" ContentType="application/vnd.openxmlformats-officedocument.drawing+xml"/>
  <Override PartName="/xl/charts/chart143.xml" ContentType="application/vnd.openxmlformats-officedocument.drawingml.chart+xml"/>
  <Override PartName="/xl/charts/chart144.xml" ContentType="application/vnd.openxmlformats-officedocument.drawingml.chart+xml"/>
  <Override PartName="/xl/charts/chart145.xml" ContentType="application/vnd.openxmlformats-officedocument.drawingml.chart+xml"/>
  <Override PartName="/xl/drawings/drawing31.xml" ContentType="application/vnd.openxmlformats-officedocument.drawing+xml"/>
  <Override PartName="/xl/charts/chart146.xml" ContentType="application/vnd.openxmlformats-officedocument.drawingml.chart+xml"/>
  <Override PartName="/xl/charts/chart147.xml" ContentType="application/vnd.openxmlformats-officedocument.drawingml.chart+xml"/>
  <Override PartName="/xl/charts/chart148.xml" ContentType="application/vnd.openxmlformats-officedocument.drawingml.chart+xml"/>
  <Override PartName="/xl/charts/chart149.xml" ContentType="application/vnd.openxmlformats-officedocument.drawingml.chart+xml"/>
  <Override PartName="/xl/charts/chart150.xml" ContentType="application/vnd.openxmlformats-officedocument.drawingml.chart+xml"/>
  <Override PartName="/xl/charts/chart15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S:\NOVÁ STATISTIKA\Zprávy ELEKTRO\Čtvrtletní zprávy ELEKTRO\2026\2Q_2026_elektro\verze_1\"/>
    </mc:Choice>
  </mc:AlternateContent>
  <xr:revisionPtr revIDLastSave="0" documentId="13_ncr:1_{FDFED436-CA44-4BE6-9FA4-15DBC3E2D1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ulní" sheetId="144" r:id="rId1"/>
    <sheet name="Obsah" sheetId="27" r:id="rId2"/>
    <sheet name="Úvod" sheetId="129" r:id="rId3"/>
    <sheet name="1" sheetId="51" r:id="rId4"/>
    <sheet name="2" sheetId="140" r:id="rId5"/>
    <sheet name="3.1" sheetId="7" r:id="rId6"/>
    <sheet name="3.2" sheetId="53" r:id="rId7"/>
    <sheet name="4.1" sheetId="97" r:id="rId8"/>
    <sheet name="4.2" sheetId="137" r:id="rId9"/>
    <sheet name="4.3" sheetId="110" r:id="rId10"/>
    <sheet name="4.4" sheetId="46" r:id="rId11"/>
    <sheet name="4.5" sheetId="10" r:id="rId12"/>
    <sheet name="4.6" sheetId="59" r:id="rId13"/>
    <sheet name="5" sheetId="77" r:id="rId14"/>
    <sheet name="6.1, 6.2" sheetId="47" r:id="rId15"/>
    <sheet name="6.3" sheetId="57" r:id="rId16"/>
    <sheet name="6.4" sheetId="22" r:id="rId17"/>
    <sheet name="6.5" sheetId="32" r:id="rId18"/>
    <sheet name="7.1" sheetId="122" r:id="rId19"/>
    <sheet name="7.2" sheetId="111" r:id="rId20"/>
    <sheet name="7.3" sheetId="118" r:id="rId21"/>
    <sheet name="7.4" sheetId="112" r:id="rId22"/>
    <sheet name="7.5" sheetId="117" r:id="rId23"/>
    <sheet name="7.6" sheetId="119" r:id="rId24"/>
    <sheet name="7.7" sheetId="113" r:id="rId25"/>
    <sheet name="7.8" sheetId="120" r:id="rId26"/>
    <sheet name="7.9" sheetId="114" r:id="rId27"/>
    <sheet name="7.10" sheetId="121" r:id="rId28"/>
    <sheet name="7.11" sheetId="115" r:id="rId29"/>
    <sheet name="7.12" sheetId="116" r:id="rId30"/>
    <sheet name="7.13" sheetId="123" r:id="rId31"/>
    <sheet name="7.14" sheetId="124" r:id="rId32"/>
    <sheet name="8" sheetId="33" r:id="rId33"/>
    <sheet name="9.1" sheetId="94" r:id="rId34"/>
    <sheet name="9.2" sheetId="107" r:id="rId35"/>
    <sheet name="9.3" sheetId="138" r:id="rId36"/>
    <sheet name="9.4" sheetId="139" r:id="rId37"/>
    <sheet name="10" sheetId="55" r:id="rId38"/>
  </sheets>
  <definedNames>
    <definedName name="Datum_OTE">"31. 7. 2026"</definedName>
    <definedName name="_xlnm.Print_Area" localSheetId="4">'2'!$A$1:$G$55</definedName>
    <definedName name="_xlnm.Print_Area" localSheetId="6">'3.2'!$A$1:$N$46</definedName>
    <definedName name="_xlnm.Print_Area" localSheetId="13">'5'!$A$1:$M$47</definedName>
    <definedName name="_xlnm.Print_Area" localSheetId="18">'7.1'!$A$1:$M$45</definedName>
    <definedName name="_xlnm.Print_Area" localSheetId="27">'7.10'!$A$1:$M$46</definedName>
    <definedName name="_xlnm.Print_Area" localSheetId="28">'7.11'!$A$1:$M$46</definedName>
    <definedName name="_xlnm.Print_Area" localSheetId="29">'7.12'!$A$1:$M$46</definedName>
    <definedName name="_xlnm.Print_Area" localSheetId="30">'7.13'!$A$1:$M$46</definedName>
    <definedName name="_xlnm.Print_Area" localSheetId="31">'7.14'!$A$1:$M$46</definedName>
    <definedName name="_xlnm.Print_Area" localSheetId="19">'7.2'!$A$1:$M$45</definedName>
    <definedName name="_xlnm.Print_Area" localSheetId="20">'7.3'!$A$1:$M$45</definedName>
    <definedName name="_xlnm.Print_Area" localSheetId="21">'7.4'!$A$1:$M$46</definedName>
    <definedName name="_xlnm.Print_Area" localSheetId="22">'7.5'!$A$1:$M$45</definedName>
    <definedName name="_xlnm.Print_Area" localSheetId="23">'7.6'!$A$1:$M$46</definedName>
    <definedName name="_xlnm.Print_Area" localSheetId="24">'7.7'!$A$1:$M$46</definedName>
    <definedName name="_xlnm.Print_Area" localSheetId="25">'7.8'!$A$1:$M$46</definedName>
    <definedName name="_xlnm.Print_Area" localSheetId="26">'7.9'!$A$1:$M$46</definedName>
    <definedName name="_xlnm.Print_Area" localSheetId="33">'9.1'!$A$1:$N$44</definedName>
    <definedName name="_xlnm.Print_Area" localSheetId="35">'9.3'!$A$1:$O$46</definedName>
    <definedName name="_xlnm.Print_Area" localSheetId="36">'9.4'!$A$1:$O$46</definedName>
    <definedName name="_xlnm.Print_Area" localSheetId="1">Obsah!$A$1:$K$55</definedName>
    <definedName name="_xlnm.Print_Area" localSheetId="0">Titulní!$A$1:$B$11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3" i="107" l="1"/>
  <c r="H34" i="107"/>
  <c r="H35" i="107"/>
  <c r="N1" i="7" l="1"/>
  <c r="O54" i="138" l="1"/>
  <c r="O55" i="138"/>
  <c r="O56" i="138"/>
  <c r="O57" i="138"/>
  <c r="O58" i="138"/>
  <c r="O59" i="138"/>
  <c r="O60" i="138"/>
  <c r="O61" i="138"/>
  <c r="O62" i="138"/>
  <c r="O63" i="138"/>
  <c r="O64" i="138"/>
  <c r="O65" i="138"/>
  <c r="O66" i="138"/>
  <c r="O67" i="138"/>
  <c r="O68" i="138"/>
  <c r="O69" i="138"/>
  <c r="O70" i="138"/>
  <c r="O71" i="138"/>
  <c r="O72" i="138"/>
  <c r="O73" i="138"/>
  <c r="O74" i="138"/>
  <c r="O75" i="138"/>
  <c r="O76" i="138"/>
  <c r="O77" i="138"/>
  <c r="O78" i="138"/>
  <c r="O79" i="138"/>
  <c r="O80" i="138"/>
  <c r="O81" i="138"/>
  <c r="O82" i="138"/>
  <c r="O83" i="138"/>
  <c r="O84" i="138"/>
  <c r="O85" i="138"/>
  <c r="O86" i="138"/>
  <c r="O87" i="138"/>
  <c r="O88" i="138"/>
  <c r="O89" i="138"/>
  <c r="O90" i="138"/>
  <c r="O91" i="138"/>
  <c r="O92" i="138"/>
  <c r="O93" i="138"/>
  <c r="O94" i="138"/>
  <c r="O95" i="138"/>
  <c r="O96" i="138"/>
  <c r="O97" i="138"/>
  <c r="O98" i="138"/>
  <c r="O99" i="138"/>
  <c r="O100" i="138"/>
  <c r="O101" i="138"/>
  <c r="O102" i="138"/>
  <c r="O103" i="138"/>
  <c r="O104" i="138"/>
  <c r="O105" i="138"/>
  <c r="O106" i="138"/>
  <c r="O107" i="138"/>
  <c r="O108" i="138"/>
  <c r="O109" i="138"/>
  <c r="O110" i="138"/>
  <c r="O111" i="138"/>
  <c r="O112" i="138"/>
  <c r="O113" i="138"/>
  <c r="O114" i="138"/>
  <c r="O115" i="138"/>
  <c r="O116" i="138"/>
  <c r="O117" i="138"/>
  <c r="O118" i="138"/>
  <c r="O119" i="138"/>
  <c r="O120" i="138"/>
  <c r="O121" i="138"/>
  <c r="O122" i="138"/>
  <c r="O123" i="138"/>
  <c r="O124" i="138"/>
  <c r="O125" i="138"/>
  <c r="O126" i="138"/>
  <c r="O127" i="138"/>
  <c r="O128" i="138"/>
  <c r="O129" i="138"/>
  <c r="O130" i="138"/>
  <c r="O131" i="138"/>
  <c r="O132" i="138"/>
  <c r="O133" i="138"/>
  <c r="O134" i="138"/>
  <c r="O135" i="138"/>
  <c r="O136" i="138"/>
  <c r="O137" i="138"/>
  <c r="O138" i="138"/>
  <c r="O139" i="138"/>
  <c r="O140" i="138"/>
  <c r="O141" i="138"/>
  <c r="O142" i="138"/>
  <c r="O143" i="138"/>
  <c r="O144" i="138"/>
  <c r="O145" i="138"/>
  <c r="O146" i="138"/>
  <c r="O147" i="138"/>
  <c r="O148" i="138"/>
  <c r="O149" i="138"/>
  <c r="BA146" i="139" l="1"/>
  <c r="BA147" i="139"/>
  <c r="BA148" i="139"/>
  <c r="BA149" i="139"/>
  <c r="AZ146" i="139"/>
  <c r="AZ147" i="139"/>
  <c r="AZ148" i="139"/>
  <c r="AZ149" i="139"/>
  <c r="AY146" i="139"/>
  <c r="AY147" i="139"/>
  <c r="AY148" i="139"/>
  <c r="AY149" i="139"/>
  <c r="H7" i="107" l="1"/>
  <c r="H8" i="107"/>
  <c r="H9" i="107"/>
  <c r="H10" i="107"/>
  <c r="H11" i="107"/>
  <c r="H12" i="107"/>
  <c r="H13" i="107"/>
  <c r="H14" i="107"/>
  <c r="H15" i="107"/>
  <c r="H16" i="107"/>
  <c r="H17" i="107"/>
  <c r="H18" i="107"/>
  <c r="H19" i="107"/>
  <c r="H20" i="107"/>
  <c r="H21" i="107"/>
  <c r="H22" i="107"/>
  <c r="H23" i="107"/>
  <c r="H24" i="107"/>
  <c r="H25" i="107"/>
  <c r="H26" i="107"/>
  <c r="H27" i="107"/>
  <c r="H28" i="107"/>
  <c r="H29" i="107"/>
  <c r="H30" i="107"/>
  <c r="H31" i="107"/>
  <c r="H32" i="107"/>
  <c r="B7" i="107" l="1"/>
  <c r="B8" i="107"/>
  <c r="B9" i="107"/>
  <c r="B10" i="107"/>
  <c r="B11" i="107"/>
  <c r="B12" i="107"/>
  <c r="B13" i="107"/>
  <c r="B14" i="107"/>
  <c r="B15" i="107"/>
  <c r="B16" i="107"/>
  <c r="B17" i="107"/>
  <c r="B18" i="107"/>
  <c r="B19" i="107"/>
  <c r="B20" i="107"/>
  <c r="B21" i="107"/>
  <c r="B22" i="107"/>
  <c r="B23" i="107"/>
  <c r="B24" i="107"/>
  <c r="B25" i="107"/>
  <c r="B26" i="107"/>
  <c r="B27" i="107"/>
  <c r="B28" i="107"/>
  <c r="B29" i="107"/>
  <c r="B30" i="107"/>
  <c r="B31" i="107"/>
  <c r="B32" i="107"/>
  <c r="B33" i="107"/>
  <c r="B34" i="107"/>
  <c r="B6" i="107"/>
  <c r="B5" i="107"/>
  <c r="AY54" i="139" l="1"/>
  <c r="AZ54" i="139"/>
  <c r="BA54" i="139"/>
  <c r="AY55" i="139"/>
  <c r="AZ55" i="139"/>
  <c r="BA55" i="139"/>
  <c r="AY56" i="139"/>
  <c r="AZ56" i="139"/>
  <c r="BA56" i="139"/>
  <c r="AY57" i="139"/>
  <c r="AZ57" i="139"/>
  <c r="BA57" i="139"/>
  <c r="AY58" i="139"/>
  <c r="AZ58" i="139"/>
  <c r="BA58" i="139"/>
  <c r="AY59" i="139"/>
  <c r="AZ59" i="139"/>
  <c r="BA59" i="139"/>
  <c r="AY60" i="139"/>
  <c r="AZ60" i="139"/>
  <c r="BA60" i="139"/>
  <c r="AY61" i="139"/>
  <c r="AZ61" i="139"/>
  <c r="BA61" i="139"/>
  <c r="AY62" i="139"/>
  <c r="AZ62" i="139"/>
  <c r="BA62" i="139"/>
  <c r="AY63" i="139"/>
  <c r="AZ63" i="139"/>
  <c r="BA63" i="139"/>
  <c r="AY64" i="139"/>
  <c r="AZ64" i="139"/>
  <c r="BA64" i="139"/>
  <c r="AY65" i="139"/>
  <c r="AZ65" i="139"/>
  <c r="BA65" i="139"/>
  <c r="AY66" i="139"/>
  <c r="AZ66" i="139"/>
  <c r="BA66" i="139"/>
  <c r="AY67" i="139"/>
  <c r="AZ67" i="139"/>
  <c r="BA67" i="139"/>
  <c r="AY68" i="139"/>
  <c r="AZ68" i="139"/>
  <c r="BA68" i="139"/>
  <c r="AY69" i="139"/>
  <c r="AZ69" i="139"/>
  <c r="BA69" i="139"/>
  <c r="AY70" i="139"/>
  <c r="AZ70" i="139"/>
  <c r="BA70" i="139"/>
  <c r="AY71" i="139"/>
  <c r="AZ71" i="139"/>
  <c r="BA71" i="139"/>
  <c r="AY72" i="139"/>
  <c r="AZ72" i="139"/>
  <c r="BA72" i="139"/>
  <c r="AY73" i="139"/>
  <c r="AZ73" i="139"/>
  <c r="BA73" i="139"/>
  <c r="AY74" i="139"/>
  <c r="AZ74" i="139"/>
  <c r="BA74" i="139"/>
  <c r="AY75" i="139"/>
  <c r="AZ75" i="139"/>
  <c r="BA75" i="139"/>
  <c r="AY76" i="139"/>
  <c r="AZ76" i="139"/>
  <c r="BA76" i="139"/>
  <c r="AY77" i="139"/>
  <c r="AZ77" i="139"/>
  <c r="BA77" i="139"/>
  <c r="AY78" i="139"/>
  <c r="AZ78" i="139"/>
  <c r="BA78" i="139"/>
  <c r="AY79" i="139"/>
  <c r="AZ79" i="139"/>
  <c r="BA79" i="139"/>
  <c r="AY80" i="139"/>
  <c r="AZ80" i="139"/>
  <c r="BA80" i="139"/>
  <c r="AY81" i="139"/>
  <c r="AZ81" i="139"/>
  <c r="BA81" i="139"/>
  <c r="AY82" i="139"/>
  <c r="AZ82" i="139"/>
  <c r="BA82" i="139"/>
  <c r="AY83" i="139"/>
  <c r="AZ83" i="139"/>
  <c r="BA83" i="139"/>
  <c r="AY84" i="139"/>
  <c r="AZ84" i="139"/>
  <c r="BA84" i="139"/>
  <c r="AY85" i="139"/>
  <c r="AZ85" i="139"/>
  <c r="BA85" i="139"/>
  <c r="AY86" i="139"/>
  <c r="AZ86" i="139"/>
  <c r="BA86" i="139"/>
  <c r="AY87" i="139"/>
  <c r="AZ87" i="139"/>
  <c r="BA87" i="139"/>
  <c r="AY88" i="139"/>
  <c r="AZ88" i="139"/>
  <c r="BA88" i="139"/>
  <c r="AY89" i="139"/>
  <c r="AZ89" i="139"/>
  <c r="BA89" i="139"/>
  <c r="AY90" i="139"/>
  <c r="AZ90" i="139"/>
  <c r="BA90" i="139"/>
  <c r="AY91" i="139"/>
  <c r="AZ91" i="139"/>
  <c r="BA91" i="139"/>
  <c r="AY92" i="139"/>
  <c r="AZ92" i="139"/>
  <c r="BA92" i="139"/>
  <c r="AY93" i="139"/>
  <c r="AZ93" i="139"/>
  <c r="BA93" i="139"/>
  <c r="AY94" i="139"/>
  <c r="AZ94" i="139"/>
  <c r="BA94" i="139"/>
  <c r="AY95" i="139"/>
  <c r="AZ95" i="139"/>
  <c r="BA95" i="139"/>
  <c r="AY96" i="139"/>
  <c r="AZ96" i="139"/>
  <c r="BA96" i="139"/>
  <c r="AY97" i="139"/>
  <c r="AZ97" i="139"/>
  <c r="BA97" i="139"/>
  <c r="AY98" i="139"/>
  <c r="AZ98" i="139"/>
  <c r="BA98" i="139"/>
  <c r="AY99" i="139"/>
  <c r="AZ99" i="139"/>
  <c r="BA99" i="139"/>
  <c r="AY100" i="139"/>
  <c r="AZ100" i="139"/>
  <c r="BA100" i="139"/>
  <c r="AY101" i="139"/>
  <c r="AZ101" i="139"/>
  <c r="BA101" i="139"/>
  <c r="AY102" i="139"/>
  <c r="AZ102" i="139"/>
  <c r="BA102" i="139"/>
  <c r="AY103" i="139"/>
  <c r="AZ103" i="139"/>
  <c r="BA103" i="139"/>
  <c r="AY104" i="139"/>
  <c r="AZ104" i="139"/>
  <c r="BA104" i="139"/>
  <c r="AY105" i="139"/>
  <c r="AZ105" i="139"/>
  <c r="BA105" i="139"/>
  <c r="AY106" i="139"/>
  <c r="AZ106" i="139"/>
  <c r="BA106" i="139"/>
  <c r="AY107" i="139"/>
  <c r="AZ107" i="139"/>
  <c r="BA107" i="139"/>
  <c r="AY108" i="139"/>
  <c r="AZ108" i="139"/>
  <c r="BA108" i="139"/>
  <c r="AY109" i="139"/>
  <c r="AZ109" i="139"/>
  <c r="BA109" i="139"/>
  <c r="AY110" i="139"/>
  <c r="AZ110" i="139"/>
  <c r="BA110" i="139"/>
  <c r="AY111" i="139"/>
  <c r="AZ111" i="139"/>
  <c r="BA111" i="139"/>
  <c r="AY112" i="139"/>
  <c r="AZ112" i="139"/>
  <c r="BA112" i="139"/>
  <c r="AY113" i="139"/>
  <c r="AZ113" i="139"/>
  <c r="BA113" i="139"/>
  <c r="AY114" i="139"/>
  <c r="AZ114" i="139"/>
  <c r="BA114" i="139"/>
  <c r="AY115" i="139"/>
  <c r="AZ115" i="139"/>
  <c r="BA115" i="139"/>
  <c r="AY116" i="139"/>
  <c r="AZ116" i="139"/>
  <c r="BA116" i="139"/>
  <c r="AY117" i="139"/>
  <c r="AZ117" i="139"/>
  <c r="BA117" i="139"/>
  <c r="AY118" i="139"/>
  <c r="AZ118" i="139"/>
  <c r="BA118" i="139"/>
  <c r="AY119" i="139"/>
  <c r="AZ119" i="139"/>
  <c r="BA119" i="139"/>
  <c r="AY120" i="139"/>
  <c r="AZ120" i="139"/>
  <c r="BA120" i="139"/>
  <c r="AY121" i="139"/>
  <c r="AZ121" i="139"/>
  <c r="BA121" i="139"/>
  <c r="AY122" i="139"/>
  <c r="AZ122" i="139"/>
  <c r="BA122" i="139"/>
  <c r="AY123" i="139"/>
  <c r="AZ123" i="139"/>
  <c r="BA123" i="139"/>
  <c r="AY124" i="139"/>
  <c r="AZ124" i="139"/>
  <c r="BA124" i="139"/>
  <c r="AY125" i="139"/>
  <c r="AZ125" i="139"/>
  <c r="BA125" i="139"/>
  <c r="AY126" i="139"/>
  <c r="AZ126" i="139"/>
  <c r="BA126" i="139"/>
  <c r="AY127" i="139"/>
  <c r="AZ127" i="139"/>
  <c r="BA127" i="139"/>
  <c r="AY128" i="139"/>
  <c r="AZ128" i="139"/>
  <c r="BA128" i="139"/>
  <c r="AY129" i="139"/>
  <c r="AZ129" i="139"/>
  <c r="BA129" i="139"/>
  <c r="AY130" i="139"/>
  <c r="AZ130" i="139"/>
  <c r="BA130" i="139"/>
  <c r="AY131" i="139"/>
  <c r="AZ131" i="139"/>
  <c r="BA131" i="139"/>
  <c r="AY132" i="139"/>
  <c r="AZ132" i="139"/>
  <c r="BA132" i="139"/>
  <c r="AY133" i="139"/>
  <c r="AZ133" i="139"/>
  <c r="BA133" i="139"/>
  <c r="AY134" i="139"/>
  <c r="AZ134" i="139"/>
  <c r="BA134" i="139"/>
  <c r="AY135" i="139"/>
  <c r="AZ135" i="139"/>
  <c r="BA135" i="139"/>
  <c r="AY136" i="139"/>
  <c r="AZ136" i="139"/>
  <c r="BA136" i="139"/>
  <c r="AY137" i="139"/>
  <c r="AZ137" i="139"/>
  <c r="BA137" i="139"/>
  <c r="AY138" i="139"/>
  <c r="AZ138" i="139"/>
  <c r="BA138" i="139"/>
  <c r="AY139" i="139"/>
  <c r="AZ139" i="139"/>
  <c r="BA139" i="139"/>
  <c r="AY140" i="139"/>
  <c r="AZ140" i="139"/>
  <c r="BA140" i="139"/>
  <c r="AY141" i="139"/>
  <c r="AZ141" i="139"/>
  <c r="BA141" i="139"/>
  <c r="AY142" i="139"/>
  <c r="AZ142" i="139"/>
  <c r="BA142" i="139"/>
  <c r="AY143" i="139"/>
  <c r="AZ143" i="139"/>
  <c r="BA143" i="139"/>
  <c r="AY144" i="139"/>
  <c r="AZ144" i="139"/>
  <c r="BA144" i="139"/>
  <c r="AY145" i="139"/>
  <c r="AZ145" i="139"/>
  <c r="BA145" i="139"/>
  <c r="O1" i="139" l="1"/>
  <c r="A1" i="139" s="1"/>
  <c r="A1" i="140"/>
  <c r="N1" i="22"/>
  <c r="G1" i="140"/>
  <c r="N1" i="53"/>
  <c r="N1" i="32"/>
  <c r="M1" i="120"/>
  <c r="M1" i="114"/>
  <c r="M1" i="121"/>
  <c r="Q1" i="107"/>
  <c r="A1" i="107" s="1"/>
  <c r="M1" i="124"/>
  <c r="M1" i="113"/>
  <c r="P1" i="97"/>
  <c r="N1" i="33"/>
  <c r="P1" i="46"/>
  <c r="M1" i="111"/>
  <c r="M1" i="115"/>
  <c r="M1" i="59"/>
  <c r="O1" i="138"/>
  <c r="A1" i="138" s="1"/>
  <c r="M1" i="119"/>
  <c r="P1" i="137"/>
  <c r="P1" i="110"/>
  <c r="M1" i="122"/>
  <c r="N1" i="94"/>
  <c r="M1" i="10"/>
  <c r="M1" i="118"/>
  <c r="M1" i="112"/>
  <c r="M1" i="116"/>
  <c r="M1" i="77"/>
  <c r="B40" i="27"/>
  <c r="B41" i="27"/>
  <c r="B42" i="27"/>
  <c r="B17" i="27"/>
  <c r="B18" i="27"/>
  <c r="B19" i="27"/>
  <c r="B4" i="27"/>
  <c r="J1" i="47"/>
  <c r="A4" i="7"/>
  <c r="M1" i="117"/>
  <c r="M1" i="123"/>
  <c r="J1" i="57"/>
  <c r="A1" i="57" s="1"/>
  <c r="AH1" i="55"/>
  <c r="A3" i="115" l="1"/>
  <c r="A3" i="113"/>
  <c r="A3" i="118"/>
  <c r="A18" i="124"/>
  <c r="A18" i="121"/>
  <c r="A18" i="119"/>
  <c r="A18" i="111"/>
  <c r="A18" i="120"/>
  <c r="A3" i="124"/>
  <c r="A3" i="121"/>
  <c r="A3" i="119"/>
  <c r="A3" i="111"/>
  <c r="A3" i="117"/>
  <c r="A18" i="112"/>
  <c r="A3" i="112"/>
  <c r="A18" i="113"/>
  <c r="A18" i="123"/>
  <c r="A18" i="114"/>
  <c r="A18" i="117"/>
  <c r="A19" i="122"/>
  <c r="A3" i="59"/>
  <c r="A18" i="115"/>
  <c r="A3" i="123"/>
  <c r="A3" i="114"/>
  <c r="A4" i="122"/>
  <c r="A3" i="120"/>
  <c r="A18" i="118"/>
  <c r="A18" i="116"/>
  <c r="A3" i="116"/>
  <c r="A4" i="94"/>
  <c r="A17" i="77"/>
  <c r="A3" i="137"/>
  <c r="A3" i="10"/>
  <c r="A27" i="46"/>
  <c r="A3" i="46"/>
  <c r="A3" i="33"/>
  <c r="A3" i="77"/>
  <c r="A4" i="97"/>
  <c r="A3" i="22"/>
  <c r="A13" i="110"/>
  <c r="A21" i="32"/>
  <c r="A26" i="10"/>
  <c r="A3" i="53"/>
  <c r="A3" i="57"/>
  <c r="A3" i="110"/>
  <c r="A3" i="32"/>
  <c r="A24" i="47"/>
  <c r="A4" i="47"/>
  <c r="A22" i="47"/>
  <c r="A2" i="47"/>
  <c r="E35" i="139" l="1" a="1"/>
  <c r="E35" i="139" s="1"/>
  <c r="E20" i="139" a="1"/>
  <c r="E20" i="139" s="1"/>
  <c r="E35" i="138" a="1"/>
  <c r="E37" i="138" s="1"/>
  <c r="E20" i="138" a="1"/>
  <c r="E20" i="138" s="1"/>
  <c r="E5" i="139" a="1"/>
  <c r="E5" i="139" s="1"/>
  <c r="E5" i="138" a="1"/>
  <c r="E10" i="138" s="1"/>
  <c r="E37" i="139" l="1"/>
  <c r="E44" i="139"/>
  <c r="E36" i="139"/>
  <c r="E42" i="139"/>
  <c r="E41" i="139"/>
  <c r="E40" i="139"/>
  <c r="E39" i="139"/>
  <c r="E38" i="139"/>
  <c r="E43" i="139"/>
  <c r="E24" i="139"/>
  <c r="E22" i="139"/>
  <c r="E26" i="139"/>
  <c r="E29" i="139"/>
  <c r="E21" i="139"/>
  <c r="E27" i="139"/>
  <c r="E25" i="139"/>
  <c r="E23" i="139"/>
  <c r="E28" i="139"/>
  <c r="E43" i="138"/>
  <c r="E41" i="138"/>
  <c r="E36" i="138"/>
  <c r="E42" i="138"/>
  <c r="E38" i="138"/>
  <c r="E44" i="138"/>
  <c r="E35" i="138"/>
  <c r="E40" i="138"/>
  <c r="E39" i="138"/>
  <c r="E27" i="138"/>
  <c r="E26" i="138"/>
  <c r="E22" i="138"/>
  <c r="E24" i="138"/>
  <c r="E29" i="138"/>
  <c r="E21" i="138"/>
  <c r="E25" i="138"/>
  <c r="E23" i="138"/>
  <c r="E28" i="138"/>
  <c r="E8" i="139"/>
  <c r="E9" i="139"/>
  <c r="E7" i="139"/>
  <c r="E14" i="139"/>
  <c r="E6" i="139"/>
  <c r="E12" i="139"/>
  <c r="E11" i="139"/>
  <c r="E10" i="139"/>
  <c r="E13" i="139"/>
  <c r="E11" i="138"/>
  <c r="E9" i="138"/>
  <c r="E8" i="138"/>
  <c r="E7" i="138"/>
  <c r="E14" i="138"/>
  <c r="E6" i="138"/>
  <c r="E13" i="138"/>
  <c r="E5" i="138"/>
  <c r="E12" i="138"/>
  <c r="E4" i="138" l="1"/>
  <c r="F11" i="138" s="1"/>
  <c r="E34" i="139"/>
  <c r="F40" i="139" s="1"/>
  <c r="E19" i="139"/>
  <c r="F26" i="139" s="1"/>
  <c r="E4" i="139"/>
  <c r="F9" i="139" s="1"/>
  <c r="E34" i="138"/>
  <c r="F39" i="138" s="1"/>
  <c r="E19" i="138"/>
  <c r="F20" i="138" s="1"/>
  <c r="F5" i="138" l="1"/>
  <c r="F4" i="138"/>
  <c r="F7" i="138"/>
  <c r="F10" i="138"/>
  <c r="F14" i="138"/>
  <c r="F6" i="138"/>
  <c r="F13" i="138"/>
  <c r="F12" i="138"/>
  <c r="F9" i="138"/>
  <c r="F8" i="138"/>
  <c r="F35" i="139"/>
  <c r="F44" i="139"/>
  <c r="F43" i="139"/>
  <c r="F36" i="139"/>
  <c r="F41" i="139"/>
  <c r="F42" i="139"/>
  <c r="F37" i="139"/>
  <c r="F34" i="139"/>
  <c r="F38" i="139"/>
  <c r="F39" i="139"/>
  <c r="F27" i="139"/>
  <c r="F29" i="139"/>
  <c r="F20" i="139"/>
  <c r="F22" i="139"/>
  <c r="F19" i="139"/>
  <c r="F28" i="139"/>
  <c r="F21" i="139"/>
  <c r="F23" i="139"/>
  <c r="F25" i="139"/>
  <c r="F24" i="139"/>
  <c r="F7" i="139"/>
  <c r="F4" i="139"/>
  <c r="F14" i="139"/>
  <c r="F8" i="139"/>
  <c r="F6" i="139"/>
  <c r="F13" i="139"/>
  <c r="F11" i="139"/>
  <c r="F10" i="139"/>
  <c r="F12" i="139"/>
  <c r="F5" i="139"/>
  <c r="F38" i="138"/>
  <c r="F44" i="138"/>
  <c r="F41" i="138"/>
  <c r="F43" i="138"/>
  <c r="F36" i="138"/>
  <c r="F34" i="138"/>
  <c r="F42" i="138"/>
  <c r="F35" i="138"/>
  <c r="F37" i="138"/>
  <c r="F40" i="138"/>
  <c r="F21" i="138"/>
  <c r="F24" i="138"/>
  <c r="F22" i="138"/>
  <c r="F28" i="138"/>
  <c r="F26" i="138"/>
  <c r="F25" i="138"/>
  <c r="F27" i="138"/>
  <c r="F23" i="138"/>
  <c r="F19" i="138"/>
  <c r="F29" i="138"/>
  <c r="BA55" i="138" l="1"/>
  <c r="BA56" i="138"/>
  <c r="BA57" i="138"/>
  <c r="BA58" i="138"/>
  <c r="BA59" i="138"/>
  <c r="BA60" i="138"/>
  <c r="BA61" i="138"/>
  <c r="BA62" i="138"/>
  <c r="BA63" i="138"/>
  <c r="BA64" i="138"/>
  <c r="BA65" i="138"/>
  <c r="BA66" i="138"/>
  <c r="BA67" i="138"/>
  <c r="BA68" i="138"/>
  <c r="BA69" i="138"/>
  <c r="BA70" i="138"/>
  <c r="BA71" i="138"/>
  <c r="BA72" i="138"/>
  <c r="BA73" i="138"/>
  <c r="BA74" i="138"/>
  <c r="BA75" i="138"/>
  <c r="BA76" i="138"/>
  <c r="BA77" i="138"/>
  <c r="BA78" i="138"/>
  <c r="BA79" i="138"/>
  <c r="BA80" i="138"/>
  <c r="BA81" i="138"/>
  <c r="BA82" i="138"/>
  <c r="BA83" i="138"/>
  <c r="BA84" i="138"/>
  <c r="BA85" i="138"/>
  <c r="BA86" i="138"/>
  <c r="BA87" i="138"/>
  <c r="BA88" i="138"/>
  <c r="BA89" i="138"/>
  <c r="BA90" i="138"/>
  <c r="BA91" i="138"/>
  <c r="BA92" i="138"/>
  <c r="BA93" i="138"/>
  <c r="BA94" i="138"/>
  <c r="BA95" i="138"/>
  <c r="BA96" i="138"/>
  <c r="BA97" i="138"/>
  <c r="BA98" i="138"/>
  <c r="BA99" i="138"/>
  <c r="BA100" i="138"/>
  <c r="BA101" i="138"/>
  <c r="BA102" i="138"/>
  <c r="BA103" i="138"/>
  <c r="BA104" i="138"/>
  <c r="BA105" i="138"/>
  <c r="BA106" i="138"/>
  <c r="BA107" i="138"/>
  <c r="BA108" i="138"/>
  <c r="BA109" i="138"/>
  <c r="BA110" i="138"/>
  <c r="BA111" i="138"/>
  <c r="BA112" i="138"/>
  <c r="BA113" i="138"/>
  <c r="BA114" i="138"/>
  <c r="BA115" i="138"/>
  <c r="BA116" i="138"/>
  <c r="BA117" i="138"/>
  <c r="BA118" i="138"/>
  <c r="BA119" i="138"/>
  <c r="BA120" i="138"/>
  <c r="BA121" i="138"/>
  <c r="BA122" i="138"/>
  <c r="BA123" i="138"/>
  <c r="BA124" i="138"/>
  <c r="BA125" i="138"/>
  <c r="BA126" i="138"/>
  <c r="BA127" i="138"/>
  <c r="BA128" i="138"/>
  <c r="BA129" i="138"/>
  <c r="BA130" i="138"/>
  <c r="BA131" i="138"/>
  <c r="BA132" i="138"/>
  <c r="BA133" i="138"/>
  <c r="BA134" i="138"/>
  <c r="BA135" i="138"/>
  <c r="BA136" i="138"/>
  <c r="BA137" i="138"/>
  <c r="BA138" i="138"/>
  <c r="BA139" i="138"/>
  <c r="BA140" i="138"/>
  <c r="BA141" i="138"/>
  <c r="BA142" i="138"/>
  <c r="BA143" i="138"/>
  <c r="BA144" i="138"/>
  <c r="BA145" i="138"/>
  <c r="BA146" i="138"/>
  <c r="BA147" i="138"/>
  <c r="BA148" i="138"/>
  <c r="BA149" i="138"/>
  <c r="AZ55" i="138"/>
  <c r="AZ56" i="138"/>
  <c r="AZ57" i="138"/>
  <c r="AZ58" i="138"/>
  <c r="AZ59" i="138"/>
  <c r="AZ60" i="138"/>
  <c r="AZ61" i="138"/>
  <c r="AZ62" i="138"/>
  <c r="AZ63" i="138"/>
  <c r="AZ64" i="138"/>
  <c r="AZ65" i="138"/>
  <c r="AZ66" i="138"/>
  <c r="AZ67" i="138"/>
  <c r="AZ68" i="138"/>
  <c r="AZ69" i="138"/>
  <c r="AZ70" i="138"/>
  <c r="AZ71" i="138"/>
  <c r="AZ72" i="138"/>
  <c r="AZ73" i="138"/>
  <c r="AZ74" i="138"/>
  <c r="AZ75" i="138"/>
  <c r="AZ76" i="138"/>
  <c r="AZ77" i="138"/>
  <c r="AZ78" i="138"/>
  <c r="AZ79" i="138"/>
  <c r="AZ80" i="138"/>
  <c r="AZ81" i="138"/>
  <c r="AZ82" i="138"/>
  <c r="AZ83" i="138"/>
  <c r="AZ84" i="138"/>
  <c r="AZ85" i="138"/>
  <c r="AZ86" i="138"/>
  <c r="AZ87" i="138"/>
  <c r="AZ88" i="138"/>
  <c r="AZ89" i="138"/>
  <c r="AZ90" i="138"/>
  <c r="AZ91" i="138"/>
  <c r="AZ92" i="138"/>
  <c r="AZ93" i="138"/>
  <c r="AZ94" i="138"/>
  <c r="AZ95" i="138"/>
  <c r="AZ96" i="138"/>
  <c r="AZ97" i="138"/>
  <c r="AZ98" i="138"/>
  <c r="AZ99" i="138"/>
  <c r="AZ100" i="138"/>
  <c r="AZ101" i="138"/>
  <c r="AZ102" i="138"/>
  <c r="AZ103" i="138"/>
  <c r="AZ104" i="138"/>
  <c r="AZ105" i="138"/>
  <c r="AZ106" i="138"/>
  <c r="AZ107" i="138"/>
  <c r="AZ108" i="138"/>
  <c r="AZ109" i="138"/>
  <c r="AZ110" i="138"/>
  <c r="AZ111" i="138"/>
  <c r="AZ112" i="138"/>
  <c r="AZ113" i="138"/>
  <c r="AZ114" i="138"/>
  <c r="AZ115" i="138"/>
  <c r="AZ116" i="138"/>
  <c r="AZ117" i="138"/>
  <c r="AZ118" i="138"/>
  <c r="AZ119" i="138"/>
  <c r="AZ120" i="138"/>
  <c r="AZ121" i="138"/>
  <c r="AZ122" i="138"/>
  <c r="AZ123" i="138"/>
  <c r="AZ124" i="138"/>
  <c r="AZ125" i="138"/>
  <c r="AZ126" i="138"/>
  <c r="AZ127" i="138"/>
  <c r="AZ128" i="138"/>
  <c r="AZ129" i="138"/>
  <c r="AZ130" i="138"/>
  <c r="AZ131" i="138"/>
  <c r="AZ132" i="138"/>
  <c r="AZ133" i="138"/>
  <c r="AZ134" i="138"/>
  <c r="AZ135" i="138"/>
  <c r="AZ136" i="138"/>
  <c r="AZ137" i="138"/>
  <c r="AZ138" i="138"/>
  <c r="AZ139" i="138"/>
  <c r="AZ140" i="138"/>
  <c r="AZ141" i="138"/>
  <c r="AZ142" i="138"/>
  <c r="AZ143" i="138"/>
  <c r="AZ144" i="138"/>
  <c r="AZ145" i="138"/>
  <c r="AZ146" i="138"/>
  <c r="AZ147" i="138"/>
  <c r="AZ148" i="138"/>
  <c r="AZ149" i="138"/>
  <c r="AY55" i="138"/>
  <c r="AY56" i="138"/>
  <c r="AY57" i="138"/>
  <c r="AY58" i="138"/>
  <c r="AY59" i="138"/>
  <c r="AY60" i="138"/>
  <c r="AY61" i="138"/>
  <c r="AY62" i="138"/>
  <c r="AY63" i="138"/>
  <c r="AY64" i="138"/>
  <c r="AY65" i="138"/>
  <c r="AY66" i="138"/>
  <c r="AY67" i="138"/>
  <c r="AY68" i="138"/>
  <c r="AY69" i="138"/>
  <c r="AY70" i="138"/>
  <c r="AY71" i="138"/>
  <c r="AY72" i="138"/>
  <c r="AY73" i="138"/>
  <c r="AY74" i="138"/>
  <c r="AY75" i="138"/>
  <c r="AY76" i="138"/>
  <c r="AY77" i="138"/>
  <c r="AY78" i="138"/>
  <c r="AY79" i="138"/>
  <c r="AY80" i="138"/>
  <c r="AY81" i="138"/>
  <c r="AY82" i="138"/>
  <c r="AY83" i="138"/>
  <c r="AY84" i="138"/>
  <c r="AY85" i="138"/>
  <c r="AY86" i="138"/>
  <c r="AY87" i="138"/>
  <c r="AY88" i="138"/>
  <c r="AY89" i="138"/>
  <c r="AY90" i="138"/>
  <c r="AY91" i="138"/>
  <c r="AY92" i="138"/>
  <c r="AY93" i="138"/>
  <c r="AY94" i="138"/>
  <c r="AY95" i="138"/>
  <c r="AY96" i="138"/>
  <c r="AY97" i="138"/>
  <c r="AY98" i="138"/>
  <c r="AY99" i="138"/>
  <c r="AY100" i="138"/>
  <c r="AY101" i="138"/>
  <c r="AY102" i="138"/>
  <c r="AY103" i="138"/>
  <c r="AY104" i="138"/>
  <c r="AY105" i="138"/>
  <c r="AY106" i="138"/>
  <c r="AY107" i="138"/>
  <c r="AY108" i="138"/>
  <c r="AY109" i="138"/>
  <c r="AY110" i="138"/>
  <c r="AY111" i="138"/>
  <c r="AY112" i="138"/>
  <c r="AY113" i="138"/>
  <c r="AY114" i="138"/>
  <c r="AY115" i="138"/>
  <c r="AY116" i="138"/>
  <c r="AY117" i="138"/>
  <c r="AY118" i="138"/>
  <c r="AY119" i="138"/>
  <c r="AY120" i="138"/>
  <c r="AY121" i="138"/>
  <c r="AY122" i="138"/>
  <c r="AY123" i="138"/>
  <c r="AY124" i="138"/>
  <c r="AY125" i="138"/>
  <c r="AY126" i="138"/>
  <c r="AY127" i="138"/>
  <c r="AY128" i="138"/>
  <c r="AY129" i="138"/>
  <c r="AY130" i="138"/>
  <c r="AY131" i="138"/>
  <c r="AY132" i="138"/>
  <c r="AY133" i="138"/>
  <c r="AY134" i="138"/>
  <c r="AY135" i="138"/>
  <c r="AY136" i="138"/>
  <c r="AY137" i="138"/>
  <c r="AY138" i="138"/>
  <c r="AY139" i="138"/>
  <c r="AY140" i="138"/>
  <c r="AY141" i="138"/>
  <c r="AY142" i="138"/>
  <c r="AY143" i="138"/>
  <c r="AY144" i="138"/>
  <c r="AY145" i="138"/>
  <c r="AY146" i="138"/>
  <c r="AY147" i="138"/>
  <c r="AY148" i="138"/>
  <c r="AY149" i="138"/>
  <c r="AY54" i="138"/>
  <c r="BA54" i="138"/>
  <c r="AZ54" i="138"/>
  <c r="AI55" i="139"/>
  <c r="AI56" i="139"/>
  <c r="AI57" i="139"/>
  <c r="AI58" i="139"/>
  <c r="AI59" i="139"/>
  <c r="AI60" i="139"/>
  <c r="AI61" i="139"/>
  <c r="AI62" i="139"/>
  <c r="AI63" i="139"/>
  <c r="AI64" i="139"/>
  <c r="AI65" i="139"/>
  <c r="AI66" i="139"/>
  <c r="AI67" i="139"/>
  <c r="AI68" i="139"/>
  <c r="AI69" i="139"/>
  <c r="AI70" i="139"/>
  <c r="AI71" i="139"/>
  <c r="AI72" i="139"/>
  <c r="AI73" i="139"/>
  <c r="AI74" i="139"/>
  <c r="AI75" i="139"/>
  <c r="AI76" i="139"/>
  <c r="AI77" i="139"/>
  <c r="AI78" i="139"/>
  <c r="AI79" i="139"/>
  <c r="AI80" i="139"/>
  <c r="AI81" i="139"/>
  <c r="AI82" i="139"/>
  <c r="AI83" i="139"/>
  <c r="AI84" i="139"/>
  <c r="AI85" i="139"/>
  <c r="AI86" i="139"/>
  <c r="AI87" i="139"/>
  <c r="AI88" i="139"/>
  <c r="AI89" i="139"/>
  <c r="AI90" i="139"/>
  <c r="AI91" i="139"/>
  <c r="AI92" i="139"/>
  <c r="AI93" i="139"/>
  <c r="AI94" i="139"/>
  <c r="AI95" i="139"/>
  <c r="AI96" i="139"/>
  <c r="AI97" i="139"/>
  <c r="AI98" i="139"/>
  <c r="AI99" i="139"/>
  <c r="AI100" i="139"/>
  <c r="AI101" i="139"/>
  <c r="AI102" i="139"/>
  <c r="AI103" i="139"/>
  <c r="AI104" i="139"/>
  <c r="AI105" i="139"/>
  <c r="AI106" i="139"/>
  <c r="AI107" i="139"/>
  <c r="AI108" i="139"/>
  <c r="AI109" i="139"/>
  <c r="AI110" i="139"/>
  <c r="AI111" i="139"/>
  <c r="AI112" i="139"/>
  <c r="AI113" i="139"/>
  <c r="AI114" i="139"/>
  <c r="AI115" i="139"/>
  <c r="AI116" i="139"/>
  <c r="AI117" i="139"/>
  <c r="AI118" i="139"/>
  <c r="AI119" i="139"/>
  <c r="AI120" i="139"/>
  <c r="AI121" i="139"/>
  <c r="AI122" i="139"/>
  <c r="AI123" i="139"/>
  <c r="AI124" i="139"/>
  <c r="AI125" i="139"/>
  <c r="AI126" i="139"/>
  <c r="AI127" i="139"/>
  <c r="AI128" i="139"/>
  <c r="AI129" i="139"/>
  <c r="AI130" i="139"/>
  <c r="AI131" i="139"/>
  <c r="AI132" i="139"/>
  <c r="AI133" i="139"/>
  <c r="AI134" i="139"/>
  <c r="AI135" i="139"/>
  <c r="AI136" i="139"/>
  <c r="AI137" i="139"/>
  <c r="AI138" i="139"/>
  <c r="AI139" i="139"/>
  <c r="AI140" i="139"/>
  <c r="AI141" i="139"/>
  <c r="AI142" i="139"/>
  <c r="AI143" i="139"/>
  <c r="AI144" i="139"/>
  <c r="AI145" i="139"/>
  <c r="AI146" i="139"/>
  <c r="AI147" i="139"/>
  <c r="AI148" i="139"/>
  <c r="AI149" i="139"/>
  <c r="AH55" i="139"/>
  <c r="AH56" i="139"/>
  <c r="AH57" i="139"/>
  <c r="AH58" i="139"/>
  <c r="AH59" i="139"/>
  <c r="AH60" i="139"/>
  <c r="AH61" i="139"/>
  <c r="AH62" i="139"/>
  <c r="AH63" i="139"/>
  <c r="AH64" i="139"/>
  <c r="AH65" i="139"/>
  <c r="AH66" i="139"/>
  <c r="AH67" i="139"/>
  <c r="AH68" i="139"/>
  <c r="AH69" i="139"/>
  <c r="AH70" i="139"/>
  <c r="AH71" i="139"/>
  <c r="AH72" i="139"/>
  <c r="AH73" i="139"/>
  <c r="AH74" i="139"/>
  <c r="AH75" i="139"/>
  <c r="AH76" i="139"/>
  <c r="AH77" i="139"/>
  <c r="AH78" i="139"/>
  <c r="AH79" i="139"/>
  <c r="AH80" i="139"/>
  <c r="AH81" i="139"/>
  <c r="AH82" i="139"/>
  <c r="AH83" i="139"/>
  <c r="AH84" i="139"/>
  <c r="AH85" i="139"/>
  <c r="AH86" i="139"/>
  <c r="AH87" i="139"/>
  <c r="AH88" i="139"/>
  <c r="AH89" i="139"/>
  <c r="AH90" i="139"/>
  <c r="AH91" i="139"/>
  <c r="AH92" i="139"/>
  <c r="AH93" i="139"/>
  <c r="AH94" i="139"/>
  <c r="AH95" i="139"/>
  <c r="AH96" i="139"/>
  <c r="AH97" i="139"/>
  <c r="AH98" i="139"/>
  <c r="AH99" i="139"/>
  <c r="AH100" i="139"/>
  <c r="AH101" i="139"/>
  <c r="AH102" i="139"/>
  <c r="AH103" i="139"/>
  <c r="AH104" i="139"/>
  <c r="AH105" i="139"/>
  <c r="AH106" i="139"/>
  <c r="AH107" i="139"/>
  <c r="AH108" i="139"/>
  <c r="AH109" i="139"/>
  <c r="AH110" i="139"/>
  <c r="AH111" i="139"/>
  <c r="AH112" i="139"/>
  <c r="AH113" i="139"/>
  <c r="AH114" i="139"/>
  <c r="AH115" i="139"/>
  <c r="AH116" i="139"/>
  <c r="AH117" i="139"/>
  <c r="AH118" i="139"/>
  <c r="AH119" i="139"/>
  <c r="AH120" i="139"/>
  <c r="AH121" i="139"/>
  <c r="AH122" i="139"/>
  <c r="AH123" i="139"/>
  <c r="AH124" i="139"/>
  <c r="AH125" i="139"/>
  <c r="AH126" i="139"/>
  <c r="AH127" i="139"/>
  <c r="AH128" i="139"/>
  <c r="AH129" i="139"/>
  <c r="AH130" i="139"/>
  <c r="AH131" i="139"/>
  <c r="AH132" i="139"/>
  <c r="AH133" i="139"/>
  <c r="AH134" i="139"/>
  <c r="AH135" i="139"/>
  <c r="AH136" i="139"/>
  <c r="AH137" i="139"/>
  <c r="AH138" i="139"/>
  <c r="AH139" i="139"/>
  <c r="AH140" i="139"/>
  <c r="AH141" i="139"/>
  <c r="AH142" i="139"/>
  <c r="AH143" i="139"/>
  <c r="AH144" i="139"/>
  <c r="AH145" i="139"/>
  <c r="AH146" i="139"/>
  <c r="AH147" i="139"/>
  <c r="AH148" i="139"/>
  <c r="AH149" i="139"/>
  <c r="AG55" i="139"/>
  <c r="AG56" i="139"/>
  <c r="AG57" i="139"/>
  <c r="AG58" i="139"/>
  <c r="AG59" i="139"/>
  <c r="AG60" i="139"/>
  <c r="AG61" i="139"/>
  <c r="AG62" i="139"/>
  <c r="AG63" i="139"/>
  <c r="AG64" i="139"/>
  <c r="AG65" i="139"/>
  <c r="AG66" i="139"/>
  <c r="AG67" i="139"/>
  <c r="AG68" i="139"/>
  <c r="AG69" i="139"/>
  <c r="AG70" i="139"/>
  <c r="AG71" i="139"/>
  <c r="AG72" i="139"/>
  <c r="AG73" i="139"/>
  <c r="AG74" i="139"/>
  <c r="AG75" i="139"/>
  <c r="AG76" i="139"/>
  <c r="AG77" i="139"/>
  <c r="AG78" i="139"/>
  <c r="AG79" i="139"/>
  <c r="AG80" i="139"/>
  <c r="AG81" i="139"/>
  <c r="AG82" i="139"/>
  <c r="AG83" i="139"/>
  <c r="AG84" i="139"/>
  <c r="AG85" i="139"/>
  <c r="AG86" i="139"/>
  <c r="AG87" i="139"/>
  <c r="AG88" i="139"/>
  <c r="AG89" i="139"/>
  <c r="AG90" i="139"/>
  <c r="AG91" i="139"/>
  <c r="AG92" i="139"/>
  <c r="AG93" i="139"/>
  <c r="AG94" i="139"/>
  <c r="AG95" i="139"/>
  <c r="AG96" i="139"/>
  <c r="AG97" i="139"/>
  <c r="AG98" i="139"/>
  <c r="AG99" i="139"/>
  <c r="AG100" i="139"/>
  <c r="AG101" i="139"/>
  <c r="AG102" i="139"/>
  <c r="AG103" i="139"/>
  <c r="AG104" i="139"/>
  <c r="AG105" i="139"/>
  <c r="AG106" i="139"/>
  <c r="AG107" i="139"/>
  <c r="AG108" i="139"/>
  <c r="AG109" i="139"/>
  <c r="AG110" i="139"/>
  <c r="AG111" i="139"/>
  <c r="AG112" i="139"/>
  <c r="AG113" i="139"/>
  <c r="AG114" i="139"/>
  <c r="AG115" i="139"/>
  <c r="AG116" i="139"/>
  <c r="AG117" i="139"/>
  <c r="AG118" i="139"/>
  <c r="AG119" i="139"/>
  <c r="AG120" i="139"/>
  <c r="AG121" i="139"/>
  <c r="AG122" i="139"/>
  <c r="AG123" i="139"/>
  <c r="AG124" i="139"/>
  <c r="AG125" i="139"/>
  <c r="AG126" i="139"/>
  <c r="AG127" i="139"/>
  <c r="AG128" i="139"/>
  <c r="AG129" i="139"/>
  <c r="AG130" i="139"/>
  <c r="AG131" i="139"/>
  <c r="AG132" i="139"/>
  <c r="AG133" i="139"/>
  <c r="AG134" i="139"/>
  <c r="AG135" i="139"/>
  <c r="AG136" i="139"/>
  <c r="AG137" i="139"/>
  <c r="AG138" i="139"/>
  <c r="AG139" i="139"/>
  <c r="AG140" i="139"/>
  <c r="AG141" i="139"/>
  <c r="AG142" i="139"/>
  <c r="AG143" i="139"/>
  <c r="AG144" i="139"/>
  <c r="AG145" i="139"/>
  <c r="AG146" i="139"/>
  <c r="AG147" i="139"/>
  <c r="AG148" i="139"/>
  <c r="AG149" i="139"/>
  <c r="AI54" i="139"/>
  <c r="AH54" i="139"/>
  <c r="AG54" i="139"/>
  <c r="AI55" i="138"/>
  <c r="AI56" i="138"/>
  <c r="AI57" i="138"/>
  <c r="AI58" i="138"/>
  <c r="AI59" i="138"/>
  <c r="AI60" i="138"/>
  <c r="AI61" i="138"/>
  <c r="AI62" i="138"/>
  <c r="AI63" i="138"/>
  <c r="AI64" i="138"/>
  <c r="AI65" i="138"/>
  <c r="AI66" i="138"/>
  <c r="AI67" i="138"/>
  <c r="AI68" i="138"/>
  <c r="AI69" i="138"/>
  <c r="AI70" i="138"/>
  <c r="AI71" i="138"/>
  <c r="AI72" i="138"/>
  <c r="AI73" i="138"/>
  <c r="AI74" i="138"/>
  <c r="AI75" i="138"/>
  <c r="AI76" i="138"/>
  <c r="AI77" i="138"/>
  <c r="AI78" i="138"/>
  <c r="AI79" i="138"/>
  <c r="AI80" i="138"/>
  <c r="AI81" i="138"/>
  <c r="AI82" i="138"/>
  <c r="AI83" i="138"/>
  <c r="AI84" i="138"/>
  <c r="AI85" i="138"/>
  <c r="AI86" i="138"/>
  <c r="AI87" i="138"/>
  <c r="AI88" i="138"/>
  <c r="AI89" i="138"/>
  <c r="AI90" i="138"/>
  <c r="AI91" i="138"/>
  <c r="AI92" i="138"/>
  <c r="AI93" i="138"/>
  <c r="AI94" i="138"/>
  <c r="AI95" i="138"/>
  <c r="AI96" i="138"/>
  <c r="AI97" i="138"/>
  <c r="AI98" i="138"/>
  <c r="AI99" i="138"/>
  <c r="AI100" i="138"/>
  <c r="AI101" i="138"/>
  <c r="AI102" i="138"/>
  <c r="AI103" i="138"/>
  <c r="AI104" i="138"/>
  <c r="AI105" i="138"/>
  <c r="AI106" i="138"/>
  <c r="AI107" i="138"/>
  <c r="AI108" i="138"/>
  <c r="AI109" i="138"/>
  <c r="AI110" i="138"/>
  <c r="AI111" i="138"/>
  <c r="AI112" i="138"/>
  <c r="AI113" i="138"/>
  <c r="AI114" i="138"/>
  <c r="AI115" i="138"/>
  <c r="AI116" i="138"/>
  <c r="AI117" i="138"/>
  <c r="AI118" i="138"/>
  <c r="AI119" i="138"/>
  <c r="AI120" i="138"/>
  <c r="AI121" i="138"/>
  <c r="AI122" i="138"/>
  <c r="AI123" i="138"/>
  <c r="AI124" i="138"/>
  <c r="AI125" i="138"/>
  <c r="AI126" i="138"/>
  <c r="AI127" i="138"/>
  <c r="AI128" i="138"/>
  <c r="AI129" i="138"/>
  <c r="AI130" i="138"/>
  <c r="AI131" i="138"/>
  <c r="AI132" i="138"/>
  <c r="AI133" i="138"/>
  <c r="AI134" i="138"/>
  <c r="AI135" i="138"/>
  <c r="AI136" i="138"/>
  <c r="AI137" i="138"/>
  <c r="AI138" i="138"/>
  <c r="AI139" i="138"/>
  <c r="AI140" i="138"/>
  <c r="AI141" i="138"/>
  <c r="AI142" i="138"/>
  <c r="AI143" i="138"/>
  <c r="AI144" i="138"/>
  <c r="AI145" i="138"/>
  <c r="AI146" i="138"/>
  <c r="AI147" i="138"/>
  <c r="AI148" i="138"/>
  <c r="AI149" i="138"/>
  <c r="AH55" i="138"/>
  <c r="AH56" i="138"/>
  <c r="AH57" i="138"/>
  <c r="AH58" i="138"/>
  <c r="AH59" i="138"/>
  <c r="AH60" i="138"/>
  <c r="AH61" i="138"/>
  <c r="AH62" i="138"/>
  <c r="AH63" i="138"/>
  <c r="AH64" i="138"/>
  <c r="AH65" i="138"/>
  <c r="AH66" i="138"/>
  <c r="AH67" i="138"/>
  <c r="AH68" i="138"/>
  <c r="AH69" i="138"/>
  <c r="AH70" i="138"/>
  <c r="AH71" i="138"/>
  <c r="AH72" i="138"/>
  <c r="AH73" i="138"/>
  <c r="AH74" i="138"/>
  <c r="AH75" i="138"/>
  <c r="AH76" i="138"/>
  <c r="AH77" i="138"/>
  <c r="AH78" i="138"/>
  <c r="AH79" i="138"/>
  <c r="AH80" i="138"/>
  <c r="AH81" i="138"/>
  <c r="AH82" i="138"/>
  <c r="AH83" i="138"/>
  <c r="AH84" i="138"/>
  <c r="AH85" i="138"/>
  <c r="AH86" i="138"/>
  <c r="AH87" i="138"/>
  <c r="AH88" i="138"/>
  <c r="AH89" i="138"/>
  <c r="AH90" i="138"/>
  <c r="AH91" i="138"/>
  <c r="AH92" i="138"/>
  <c r="AH93" i="138"/>
  <c r="AH94" i="138"/>
  <c r="AH95" i="138"/>
  <c r="AH96" i="138"/>
  <c r="AH97" i="138"/>
  <c r="AH98" i="138"/>
  <c r="AH99" i="138"/>
  <c r="AH100" i="138"/>
  <c r="AH101" i="138"/>
  <c r="AH102" i="138"/>
  <c r="AH103" i="138"/>
  <c r="AH104" i="138"/>
  <c r="AH105" i="138"/>
  <c r="AH106" i="138"/>
  <c r="AH107" i="138"/>
  <c r="AH108" i="138"/>
  <c r="AH109" i="138"/>
  <c r="AH110" i="138"/>
  <c r="AH111" i="138"/>
  <c r="AH112" i="138"/>
  <c r="AH113" i="138"/>
  <c r="AH114" i="138"/>
  <c r="AH115" i="138"/>
  <c r="AH116" i="138"/>
  <c r="AH117" i="138"/>
  <c r="AH118" i="138"/>
  <c r="AH119" i="138"/>
  <c r="AH120" i="138"/>
  <c r="AH121" i="138"/>
  <c r="AH122" i="138"/>
  <c r="AH123" i="138"/>
  <c r="AH124" i="138"/>
  <c r="AH125" i="138"/>
  <c r="AH126" i="138"/>
  <c r="AH127" i="138"/>
  <c r="AH128" i="138"/>
  <c r="AH129" i="138"/>
  <c r="AH130" i="138"/>
  <c r="AH131" i="138"/>
  <c r="AH132" i="138"/>
  <c r="AH133" i="138"/>
  <c r="AH134" i="138"/>
  <c r="AH135" i="138"/>
  <c r="AH136" i="138"/>
  <c r="AH137" i="138"/>
  <c r="AH138" i="138"/>
  <c r="AH139" i="138"/>
  <c r="AH140" i="138"/>
  <c r="AH141" i="138"/>
  <c r="AH142" i="138"/>
  <c r="AH143" i="138"/>
  <c r="AH144" i="138"/>
  <c r="AH145" i="138"/>
  <c r="AH146" i="138"/>
  <c r="AH147" i="138"/>
  <c r="AH148" i="138"/>
  <c r="AH149" i="138"/>
  <c r="AG55" i="138"/>
  <c r="AG56" i="138"/>
  <c r="AG57" i="138"/>
  <c r="AG58" i="138"/>
  <c r="AG59" i="138"/>
  <c r="AG60" i="138"/>
  <c r="AG61" i="138"/>
  <c r="AG62" i="138"/>
  <c r="AG63" i="138"/>
  <c r="AG64" i="138"/>
  <c r="AG65" i="138"/>
  <c r="AG66" i="138"/>
  <c r="AG67" i="138"/>
  <c r="AG68" i="138"/>
  <c r="AG69" i="138"/>
  <c r="AG70" i="138"/>
  <c r="AG71" i="138"/>
  <c r="AG72" i="138"/>
  <c r="AG73" i="138"/>
  <c r="AG74" i="138"/>
  <c r="AG75" i="138"/>
  <c r="AG76" i="138"/>
  <c r="AG77" i="138"/>
  <c r="AG78" i="138"/>
  <c r="AG79" i="138"/>
  <c r="AG80" i="138"/>
  <c r="AG81" i="138"/>
  <c r="AG82" i="138"/>
  <c r="AG83" i="138"/>
  <c r="AG84" i="138"/>
  <c r="AG85" i="138"/>
  <c r="AG86" i="138"/>
  <c r="AG87" i="138"/>
  <c r="AG88" i="138"/>
  <c r="AG89" i="138"/>
  <c r="AG90" i="138"/>
  <c r="AG91" i="138"/>
  <c r="AG92" i="138"/>
  <c r="AG93" i="138"/>
  <c r="AG94" i="138"/>
  <c r="AG95" i="138"/>
  <c r="AG96" i="138"/>
  <c r="AG97" i="138"/>
  <c r="AG98" i="138"/>
  <c r="AG99" i="138"/>
  <c r="AG100" i="138"/>
  <c r="AG101" i="138"/>
  <c r="AG102" i="138"/>
  <c r="AG103" i="138"/>
  <c r="AG104" i="138"/>
  <c r="AG105" i="138"/>
  <c r="AG106" i="138"/>
  <c r="AG107" i="138"/>
  <c r="AG108" i="138"/>
  <c r="AG109" i="138"/>
  <c r="AG110" i="138"/>
  <c r="AG111" i="138"/>
  <c r="AG112" i="138"/>
  <c r="AG113" i="138"/>
  <c r="AG114" i="138"/>
  <c r="AG115" i="138"/>
  <c r="AG116" i="138"/>
  <c r="AG117" i="138"/>
  <c r="AG118" i="138"/>
  <c r="AG119" i="138"/>
  <c r="AG120" i="138"/>
  <c r="AG121" i="138"/>
  <c r="AG122" i="138"/>
  <c r="AG123" i="138"/>
  <c r="AG124" i="138"/>
  <c r="AG125" i="138"/>
  <c r="AG126" i="138"/>
  <c r="AG127" i="138"/>
  <c r="AG128" i="138"/>
  <c r="AG129" i="138"/>
  <c r="AG130" i="138"/>
  <c r="AG131" i="138"/>
  <c r="AG132" i="138"/>
  <c r="AG133" i="138"/>
  <c r="AG134" i="138"/>
  <c r="AG135" i="138"/>
  <c r="AG136" i="138"/>
  <c r="AG137" i="138"/>
  <c r="AG138" i="138"/>
  <c r="AG139" i="138"/>
  <c r="AG140" i="138"/>
  <c r="AG141" i="138"/>
  <c r="AG142" i="138"/>
  <c r="AG143" i="138"/>
  <c r="AG144" i="138"/>
  <c r="AG145" i="138"/>
  <c r="AG146" i="138"/>
  <c r="AG147" i="138"/>
  <c r="AG148" i="138"/>
  <c r="AG149" i="138"/>
  <c r="AI54" i="138"/>
  <c r="AH54" i="138"/>
  <c r="AG54" i="138"/>
  <c r="Q55" i="139"/>
  <c r="Q56" i="139"/>
  <c r="Q57" i="139"/>
  <c r="Q58" i="139"/>
  <c r="Q59" i="139"/>
  <c r="Q60" i="139"/>
  <c r="Q61" i="139"/>
  <c r="Q62" i="139"/>
  <c r="Q63" i="139"/>
  <c r="Q64" i="139"/>
  <c r="Q65" i="139"/>
  <c r="Q66" i="139"/>
  <c r="Q67" i="139"/>
  <c r="Q68" i="139"/>
  <c r="Q69" i="139"/>
  <c r="Q70" i="139"/>
  <c r="Q71" i="139"/>
  <c r="Q72" i="139"/>
  <c r="Q73" i="139"/>
  <c r="Q74" i="139"/>
  <c r="Q75" i="139"/>
  <c r="Q76" i="139"/>
  <c r="Q77" i="139"/>
  <c r="Q78" i="139"/>
  <c r="Q79" i="139"/>
  <c r="Q80" i="139"/>
  <c r="Q81" i="139"/>
  <c r="Q82" i="139"/>
  <c r="Q83" i="139"/>
  <c r="Q84" i="139"/>
  <c r="Q85" i="139"/>
  <c r="Q86" i="139"/>
  <c r="Q87" i="139"/>
  <c r="Q88" i="139"/>
  <c r="Q89" i="139"/>
  <c r="Q90" i="139"/>
  <c r="Q91" i="139"/>
  <c r="Q92" i="139"/>
  <c r="Q93" i="139"/>
  <c r="Q94" i="139"/>
  <c r="Q95" i="139"/>
  <c r="Q96" i="139"/>
  <c r="Q97" i="139"/>
  <c r="Q98" i="139"/>
  <c r="Q99" i="139"/>
  <c r="Q100" i="139"/>
  <c r="Q101" i="139"/>
  <c r="Q102" i="139"/>
  <c r="Q103" i="139"/>
  <c r="Q104" i="139"/>
  <c r="Q105" i="139"/>
  <c r="Q106" i="139"/>
  <c r="Q107" i="139"/>
  <c r="Q108" i="139"/>
  <c r="Q109" i="139"/>
  <c r="Q110" i="139"/>
  <c r="Q111" i="139"/>
  <c r="Q112" i="139"/>
  <c r="Q113" i="139"/>
  <c r="Q114" i="139"/>
  <c r="Q115" i="139"/>
  <c r="Q116" i="139"/>
  <c r="Q117" i="139"/>
  <c r="Q118" i="139"/>
  <c r="Q119" i="139"/>
  <c r="Q120" i="139"/>
  <c r="Q121" i="139"/>
  <c r="Q122" i="139"/>
  <c r="Q123" i="139"/>
  <c r="Q124" i="139"/>
  <c r="Q125" i="139"/>
  <c r="Q126" i="139"/>
  <c r="Q127" i="139"/>
  <c r="Q128" i="139"/>
  <c r="Q129" i="139"/>
  <c r="Q130" i="139"/>
  <c r="Q131" i="139"/>
  <c r="Q132" i="139"/>
  <c r="Q133" i="139"/>
  <c r="Q134" i="139"/>
  <c r="Q135" i="139"/>
  <c r="Q136" i="139"/>
  <c r="Q137" i="139"/>
  <c r="Q138" i="139"/>
  <c r="Q139" i="139"/>
  <c r="Q140" i="139"/>
  <c r="Q141" i="139"/>
  <c r="Q142" i="139"/>
  <c r="Q143" i="139"/>
  <c r="Q144" i="139"/>
  <c r="Q145" i="139"/>
  <c r="Q146" i="139"/>
  <c r="Q147" i="139"/>
  <c r="Q148" i="139"/>
  <c r="Q149" i="139"/>
  <c r="Q54" i="139"/>
  <c r="P55" i="139"/>
  <c r="P56" i="139"/>
  <c r="P57" i="139"/>
  <c r="P58" i="139"/>
  <c r="P59" i="139"/>
  <c r="P60" i="139"/>
  <c r="P61" i="139"/>
  <c r="P62" i="139"/>
  <c r="P63" i="139"/>
  <c r="P64" i="139"/>
  <c r="P65" i="139"/>
  <c r="P66" i="139"/>
  <c r="P67" i="139"/>
  <c r="P68" i="139"/>
  <c r="P69" i="139"/>
  <c r="P70" i="139"/>
  <c r="P71" i="139"/>
  <c r="P72" i="139"/>
  <c r="P73" i="139"/>
  <c r="P74" i="139"/>
  <c r="P75" i="139"/>
  <c r="P76" i="139"/>
  <c r="P77" i="139"/>
  <c r="P78" i="139"/>
  <c r="P79" i="139"/>
  <c r="P80" i="139"/>
  <c r="P81" i="139"/>
  <c r="P82" i="139"/>
  <c r="P83" i="139"/>
  <c r="P84" i="139"/>
  <c r="P85" i="139"/>
  <c r="P86" i="139"/>
  <c r="P87" i="139"/>
  <c r="P88" i="139"/>
  <c r="P89" i="139"/>
  <c r="P90" i="139"/>
  <c r="P91" i="139"/>
  <c r="P92" i="139"/>
  <c r="P93" i="139"/>
  <c r="P94" i="139"/>
  <c r="P95" i="139"/>
  <c r="P96" i="139"/>
  <c r="P97" i="139"/>
  <c r="P98" i="139"/>
  <c r="P99" i="139"/>
  <c r="P100" i="139"/>
  <c r="P101" i="139"/>
  <c r="P102" i="139"/>
  <c r="P103" i="139"/>
  <c r="P104" i="139"/>
  <c r="P105" i="139"/>
  <c r="P106" i="139"/>
  <c r="P107" i="139"/>
  <c r="P108" i="139"/>
  <c r="P109" i="139"/>
  <c r="P110" i="139"/>
  <c r="P111" i="139"/>
  <c r="P112" i="139"/>
  <c r="P113" i="139"/>
  <c r="P114" i="139"/>
  <c r="P115" i="139"/>
  <c r="P116" i="139"/>
  <c r="P117" i="139"/>
  <c r="P118" i="139"/>
  <c r="P119" i="139"/>
  <c r="P120" i="139"/>
  <c r="P121" i="139"/>
  <c r="P122" i="139"/>
  <c r="P123" i="139"/>
  <c r="P124" i="139"/>
  <c r="P125" i="139"/>
  <c r="P126" i="139"/>
  <c r="P127" i="139"/>
  <c r="P128" i="139"/>
  <c r="P129" i="139"/>
  <c r="P130" i="139"/>
  <c r="P131" i="139"/>
  <c r="P132" i="139"/>
  <c r="P133" i="139"/>
  <c r="P134" i="139"/>
  <c r="P135" i="139"/>
  <c r="P136" i="139"/>
  <c r="P137" i="139"/>
  <c r="P138" i="139"/>
  <c r="P139" i="139"/>
  <c r="P140" i="139"/>
  <c r="P141" i="139"/>
  <c r="P142" i="139"/>
  <c r="P143" i="139"/>
  <c r="P144" i="139"/>
  <c r="P145" i="139"/>
  <c r="P146" i="139"/>
  <c r="P147" i="139"/>
  <c r="P148" i="139"/>
  <c r="P149" i="139"/>
  <c r="Q54" i="138"/>
  <c r="P54" i="139"/>
  <c r="P54" i="138"/>
  <c r="O55" i="139"/>
  <c r="O56" i="139"/>
  <c r="O57" i="139"/>
  <c r="O58" i="139"/>
  <c r="O59" i="139"/>
  <c r="O60" i="139"/>
  <c r="O61" i="139"/>
  <c r="O62" i="139"/>
  <c r="O63" i="139"/>
  <c r="O64" i="139"/>
  <c r="O65" i="139"/>
  <c r="O66" i="139"/>
  <c r="O67" i="139"/>
  <c r="O68" i="139"/>
  <c r="O69" i="139"/>
  <c r="O70" i="139"/>
  <c r="O71" i="139"/>
  <c r="O72" i="139"/>
  <c r="O73" i="139"/>
  <c r="O74" i="139"/>
  <c r="O75" i="139"/>
  <c r="O76" i="139"/>
  <c r="O77" i="139"/>
  <c r="O78" i="139"/>
  <c r="O79" i="139"/>
  <c r="O80" i="139"/>
  <c r="O81" i="139"/>
  <c r="O82" i="139"/>
  <c r="O83" i="139"/>
  <c r="O84" i="139"/>
  <c r="O85" i="139"/>
  <c r="O86" i="139"/>
  <c r="O87" i="139"/>
  <c r="O88" i="139"/>
  <c r="O89" i="139"/>
  <c r="O90" i="139"/>
  <c r="O91" i="139"/>
  <c r="O92" i="139"/>
  <c r="O93" i="139"/>
  <c r="O94" i="139"/>
  <c r="O95" i="139"/>
  <c r="O96" i="139"/>
  <c r="O97" i="139"/>
  <c r="O98" i="139"/>
  <c r="O99" i="139"/>
  <c r="O100" i="139"/>
  <c r="O101" i="139"/>
  <c r="O102" i="139"/>
  <c r="O103" i="139"/>
  <c r="O104" i="139"/>
  <c r="O105" i="139"/>
  <c r="O106" i="139"/>
  <c r="O107" i="139"/>
  <c r="O108" i="139"/>
  <c r="O109" i="139"/>
  <c r="O110" i="139"/>
  <c r="O111" i="139"/>
  <c r="O112" i="139"/>
  <c r="O113" i="139"/>
  <c r="O114" i="139"/>
  <c r="O115" i="139"/>
  <c r="O116" i="139"/>
  <c r="O117" i="139"/>
  <c r="O118" i="139"/>
  <c r="O119" i="139"/>
  <c r="O120" i="139"/>
  <c r="O121" i="139"/>
  <c r="O122" i="139"/>
  <c r="O123" i="139"/>
  <c r="O124" i="139"/>
  <c r="O125" i="139"/>
  <c r="O126" i="139"/>
  <c r="O127" i="139"/>
  <c r="O128" i="139"/>
  <c r="O129" i="139"/>
  <c r="O130" i="139"/>
  <c r="O131" i="139"/>
  <c r="O132" i="139"/>
  <c r="O133" i="139"/>
  <c r="O134" i="139"/>
  <c r="O135" i="139"/>
  <c r="O136" i="139"/>
  <c r="O137" i="139"/>
  <c r="O138" i="139"/>
  <c r="O139" i="139"/>
  <c r="O140" i="139"/>
  <c r="O141" i="139"/>
  <c r="O142" i="139"/>
  <c r="O143" i="139"/>
  <c r="O144" i="139"/>
  <c r="O145" i="139"/>
  <c r="O146" i="139"/>
  <c r="O147" i="139"/>
  <c r="O148" i="139"/>
  <c r="O149" i="139"/>
  <c r="O54" i="139"/>
  <c r="Q55" i="138"/>
  <c r="Q56" i="138"/>
  <c r="Q57" i="138"/>
  <c r="Q58" i="138"/>
  <c r="Q59" i="138"/>
  <c r="Q60" i="138"/>
  <c r="Q61" i="138"/>
  <c r="Q62" i="138"/>
  <c r="Q63" i="138"/>
  <c r="Q64" i="138"/>
  <c r="Q65" i="138"/>
  <c r="Q66" i="138"/>
  <c r="Q67" i="138"/>
  <c r="Q68" i="138"/>
  <c r="Q69" i="138"/>
  <c r="Q70" i="138"/>
  <c r="Q71" i="138"/>
  <c r="Q72" i="138"/>
  <c r="Q73" i="138"/>
  <c r="Q74" i="138"/>
  <c r="Q75" i="138"/>
  <c r="Q76" i="138"/>
  <c r="Q77" i="138"/>
  <c r="Q78" i="138"/>
  <c r="Q79" i="138"/>
  <c r="Q80" i="138"/>
  <c r="Q81" i="138"/>
  <c r="Q82" i="138"/>
  <c r="Q83" i="138"/>
  <c r="Q84" i="138"/>
  <c r="Q85" i="138"/>
  <c r="Q86" i="138"/>
  <c r="Q87" i="138"/>
  <c r="Q88" i="138"/>
  <c r="Q89" i="138"/>
  <c r="Q90" i="138"/>
  <c r="Q91" i="138"/>
  <c r="Q92" i="138"/>
  <c r="Q93" i="138"/>
  <c r="Q94" i="138"/>
  <c r="Q95" i="138"/>
  <c r="Q96" i="138"/>
  <c r="Q97" i="138"/>
  <c r="Q98" i="138"/>
  <c r="Q99" i="138"/>
  <c r="Q100" i="138"/>
  <c r="Q101" i="138"/>
  <c r="Q102" i="138"/>
  <c r="Q103" i="138"/>
  <c r="Q104" i="138"/>
  <c r="Q105" i="138"/>
  <c r="Q106" i="138"/>
  <c r="Q107" i="138"/>
  <c r="Q108" i="138"/>
  <c r="Q109" i="138"/>
  <c r="Q110" i="138"/>
  <c r="Q111" i="138"/>
  <c r="Q112" i="138"/>
  <c r="Q113" i="138"/>
  <c r="Q114" i="138"/>
  <c r="Q115" i="138"/>
  <c r="Q116" i="138"/>
  <c r="Q117" i="138"/>
  <c r="Q118" i="138"/>
  <c r="Q119" i="138"/>
  <c r="Q120" i="138"/>
  <c r="Q121" i="138"/>
  <c r="Q122" i="138"/>
  <c r="Q123" i="138"/>
  <c r="Q124" i="138"/>
  <c r="Q125" i="138"/>
  <c r="Q126" i="138"/>
  <c r="Q127" i="138"/>
  <c r="Q128" i="138"/>
  <c r="Q129" i="138"/>
  <c r="Q130" i="138"/>
  <c r="Q131" i="138"/>
  <c r="Q132" i="138"/>
  <c r="Q133" i="138"/>
  <c r="Q134" i="138"/>
  <c r="Q135" i="138"/>
  <c r="Q136" i="138"/>
  <c r="Q137" i="138"/>
  <c r="Q138" i="138"/>
  <c r="Q139" i="138"/>
  <c r="Q140" i="138"/>
  <c r="Q141" i="138"/>
  <c r="Q142" i="138"/>
  <c r="Q143" i="138"/>
  <c r="Q144" i="138"/>
  <c r="Q145" i="138"/>
  <c r="Q146" i="138"/>
  <c r="Q147" i="138"/>
  <c r="Q148" i="138"/>
  <c r="Q149" i="138"/>
  <c r="P55" i="138"/>
  <c r="P56" i="138"/>
  <c r="P57" i="138"/>
  <c r="P58" i="138"/>
  <c r="P59" i="138"/>
  <c r="P60" i="138"/>
  <c r="P61" i="138"/>
  <c r="P62" i="138"/>
  <c r="P63" i="138"/>
  <c r="P64" i="138"/>
  <c r="P65" i="138"/>
  <c r="P66" i="138"/>
  <c r="P67" i="138"/>
  <c r="P68" i="138"/>
  <c r="P69" i="138"/>
  <c r="P70" i="138"/>
  <c r="P71" i="138"/>
  <c r="P72" i="138"/>
  <c r="P73" i="138"/>
  <c r="P74" i="138"/>
  <c r="P75" i="138"/>
  <c r="P76" i="138"/>
  <c r="P77" i="138"/>
  <c r="P78" i="138"/>
  <c r="P79" i="138"/>
  <c r="P80" i="138"/>
  <c r="P81" i="138"/>
  <c r="P82" i="138"/>
  <c r="P83" i="138"/>
  <c r="P84" i="138"/>
  <c r="P85" i="138"/>
  <c r="P86" i="138"/>
  <c r="P87" i="138"/>
  <c r="P88" i="138"/>
  <c r="P89" i="138"/>
  <c r="P90" i="138"/>
  <c r="P91" i="138"/>
  <c r="P92" i="138"/>
  <c r="P93" i="138"/>
  <c r="P94" i="138"/>
  <c r="P95" i="138"/>
  <c r="P96" i="138"/>
  <c r="P97" i="138"/>
  <c r="P98" i="138"/>
  <c r="P99" i="138"/>
  <c r="P100" i="138"/>
  <c r="P101" i="138"/>
  <c r="P102" i="138"/>
  <c r="P103" i="138"/>
  <c r="P104" i="138"/>
  <c r="P105" i="138"/>
  <c r="P106" i="138"/>
  <c r="P107" i="138"/>
  <c r="P108" i="138"/>
  <c r="P109" i="138"/>
  <c r="P110" i="138"/>
  <c r="P111" i="138"/>
  <c r="P112" i="138"/>
  <c r="P113" i="138"/>
  <c r="P114" i="138"/>
  <c r="P115" i="138"/>
  <c r="P116" i="138"/>
  <c r="P117" i="138"/>
  <c r="P118" i="138"/>
  <c r="P119" i="138"/>
  <c r="P120" i="138"/>
  <c r="P121" i="138"/>
  <c r="P122" i="138"/>
  <c r="P123" i="138"/>
  <c r="P124" i="138"/>
  <c r="P125" i="138"/>
  <c r="P126" i="138"/>
  <c r="P127" i="138"/>
  <c r="P128" i="138"/>
  <c r="P129" i="138"/>
  <c r="P130" i="138"/>
  <c r="P131" i="138"/>
  <c r="P132" i="138"/>
  <c r="P133" i="138"/>
  <c r="P134" i="138"/>
  <c r="P135" i="138"/>
  <c r="P136" i="138"/>
  <c r="P137" i="138"/>
  <c r="P138" i="138"/>
  <c r="P139" i="138"/>
  <c r="P140" i="138"/>
  <c r="P141" i="138"/>
  <c r="P142" i="138"/>
  <c r="P143" i="138"/>
  <c r="P144" i="138"/>
  <c r="P145" i="138"/>
  <c r="P146" i="138"/>
  <c r="P147" i="138"/>
  <c r="P148" i="138"/>
  <c r="P149" i="138"/>
  <c r="A3" i="139" l="1"/>
  <c r="A51" i="139" s="1"/>
  <c r="A3" i="138"/>
  <c r="A51" i="138" s="1"/>
  <c r="A18" i="139"/>
  <c r="S51" i="139" s="1"/>
  <c r="A18" i="138"/>
  <c r="S51" i="138" s="1"/>
  <c r="A33" i="139"/>
  <c r="AK51" i="139" s="1"/>
  <c r="A33" i="138"/>
  <c r="AK51" i="138" s="1"/>
  <c r="H5" i="107"/>
  <c r="H6" i="107"/>
  <c r="N7" i="107" l="1"/>
  <c r="N8" i="107"/>
  <c r="N9" i="107"/>
  <c r="N10" i="107"/>
  <c r="N11" i="107"/>
  <c r="N12" i="107"/>
  <c r="N13" i="107"/>
  <c r="N14" i="107"/>
  <c r="N15" i="107"/>
  <c r="N16" i="107"/>
  <c r="N17" i="107"/>
  <c r="N18" i="107"/>
  <c r="N19" i="107"/>
  <c r="N20" i="107"/>
  <c r="N21" i="107"/>
  <c r="N22" i="107"/>
  <c r="N23" i="107"/>
  <c r="N24" i="107"/>
  <c r="N25" i="107"/>
  <c r="N26" i="107"/>
  <c r="N27" i="107"/>
  <c r="N28" i="107"/>
  <c r="N29" i="107"/>
  <c r="N30" i="107"/>
  <c r="N31" i="107"/>
  <c r="N32" i="107"/>
  <c r="N33" i="107"/>
  <c r="N34" i="107"/>
  <c r="N6" i="107"/>
  <c r="N5" i="107"/>
  <c r="F7" i="7" l="1"/>
  <c r="A30" i="140"/>
  <c r="A5" i="140"/>
  <c r="A31" i="140"/>
  <c r="A6" i="140"/>
  <c r="A7" i="140"/>
  <c r="A32" i="140"/>
  <c r="M24" i="33" l="1"/>
  <c r="K24" i="33"/>
  <c r="I24" i="33"/>
  <c r="H24" i="33"/>
  <c r="G24" i="33"/>
  <c r="E24" i="33"/>
  <c r="D24" i="33"/>
  <c r="C24" i="33"/>
  <c r="L19" i="33"/>
  <c r="I19" i="33"/>
  <c r="H19" i="33"/>
  <c r="E19" i="33"/>
  <c r="D19" i="33"/>
  <c r="L13" i="33"/>
  <c r="K13" i="33"/>
  <c r="J13" i="33"/>
  <c r="H13" i="33"/>
  <c r="G13" i="33"/>
  <c r="F13" i="33"/>
  <c r="D13" i="33"/>
  <c r="C13" i="33"/>
  <c r="M8" i="33"/>
  <c r="L8" i="33"/>
  <c r="K8" i="33"/>
  <c r="I8" i="33"/>
  <c r="H8" i="33"/>
  <c r="E8" i="33"/>
  <c r="C8" i="33"/>
  <c r="K31" i="32"/>
  <c r="G31" i="32"/>
  <c r="M24" i="32"/>
  <c r="I24" i="32"/>
  <c r="F24" i="32"/>
  <c r="E24" i="32"/>
  <c r="B24" i="32"/>
  <c r="I11" i="32"/>
  <c r="E11" i="32"/>
  <c r="M11" i="32"/>
  <c r="J6" i="32"/>
  <c r="E6" i="32"/>
  <c r="H26" i="22"/>
  <c r="G26" i="22"/>
  <c r="C26" i="22"/>
  <c r="I21" i="22"/>
  <c r="H21" i="22"/>
  <c r="M21" i="22"/>
  <c r="J16" i="22"/>
  <c r="I16" i="22"/>
  <c r="E16" i="22"/>
  <c r="B16" i="22"/>
  <c r="G11" i="22"/>
  <c r="G6" i="22"/>
  <c r="C6" i="22"/>
  <c r="J38" i="124"/>
  <c r="H38" i="124"/>
  <c r="J37" i="124"/>
  <c r="H37" i="124"/>
  <c r="J36" i="124"/>
  <c r="H36" i="124"/>
  <c r="J35" i="124"/>
  <c r="H35" i="124"/>
  <c r="J34" i="124"/>
  <c r="H34" i="124"/>
  <c r="J33" i="124"/>
  <c r="H33" i="124"/>
  <c r="J32" i="124"/>
  <c r="H32" i="124"/>
  <c r="J31" i="124"/>
  <c r="H31" i="124"/>
  <c r="L26" i="124"/>
  <c r="J26" i="124"/>
  <c r="L25" i="124"/>
  <c r="J25" i="124"/>
  <c r="L24" i="124"/>
  <c r="J24" i="124"/>
  <c r="L23" i="124"/>
  <c r="J23" i="124"/>
  <c r="L22" i="124"/>
  <c r="J22" i="124"/>
  <c r="H22" i="124"/>
  <c r="L21" i="124"/>
  <c r="J21" i="124"/>
  <c r="H21" i="124"/>
  <c r="L20" i="124"/>
  <c r="J20" i="124"/>
  <c r="H20" i="124"/>
  <c r="L19" i="124"/>
  <c r="J19" i="124"/>
  <c r="H19" i="124"/>
  <c r="M37" i="124"/>
  <c r="L37" i="124"/>
  <c r="I37" i="124"/>
  <c r="M30" i="124"/>
  <c r="L30" i="124"/>
  <c r="K30" i="124"/>
  <c r="J38" i="123"/>
  <c r="H38" i="123"/>
  <c r="J37" i="123"/>
  <c r="H37" i="123"/>
  <c r="J36" i="123"/>
  <c r="H36" i="123"/>
  <c r="J35" i="123"/>
  <c r="H35" i="123"/>
  <c r="J34" i="123"/>
  <c r="H34" i="123"/>
  <c r="J33" i="123"/>
  <c r="H33" i="123"/>
  <c r="J32" i="123"/>
  <c r="H32" i="123"/>
  <c r="J31" i="123"/>
  <c r="H31" i="123"/>
  <c r="L26" i="123"/>
  <c r="J26" i="123"/>
  <c r="L25" i="123"/>
  <c r="J25" i="123"/>
  <c r="L24" i="123"/>
  <c r="J24" i="123"/>
  <c r="L23" i="123"/>
  <c r="J23" i="123"/>
  <c r="L22" i="123"/>
  <c r="J22" i="123"/>
  <c r="H22" i="123"/>
  <c r="L21" i="123"/>
  <c r="J21" i="123"/>
  <c r="H21" i="123"/>
  <c r="L20" i="123"/>
  <c r="J20" i="123"/>
  <c r="H20" i="123"/>
  <c r="L19" i="123"/>
  <c r="J19" i="123"/>
  <c r="H19" i="123"/>
  <c r="M37" i="123"/>
  <c r="L37" i="123"/>
  <c r="K37" i="123"/>
  <c r="I37" i="123"/>
  <c r="M30" i="123"/>
  <c r="L30" i="123"/>
  <c r="K30" i="123"/>
  <c r="J38" i="116"/>
  <c r="H38" i="116"/>
  <c r="J37" i="116"/>
  <c r="H37" i="116"/>
  <c r="J36" i="116"/>
  <c r="H36" i="116"/>
  <c r="J35" i="116"/>
  <c r="H35" i="116"/>
  <c r="J34" i="116"/>
  <c r="H34" i="116"/>
  <c r="J33" i="116"/>
  <c r="H33" i="116"/>
  <c r="J32" i="116"/>
  <c r="H32" i="116"/>
  <c r="J31" i="116"/>
  <c r="H31" i="116"/>
  <c r="L26" i="116"/>
  <c r="J26" i="116"/>
  <c r="L25" i="116"/>
  <c r="J25" i="116"/>
  <c r="L24" i="116"/>
  <c r="J24" i="116"/>
  <c r="L23" i="116"/>
  <c r="J23" i="116"/>
  <c r="L22" i="116"/>
  <c r="J22" i="116"/>
  <c r="H22" i="116"/>
  <c r="L21" i="116"/>
  <c r="J21" i="116"/>
  <c r="H21" i="116"/>
  <c r="L20" i="116"/>
  <c r="J20" i="116"/>
  <c r="H20" i="116"/>
  <c r="L19" i="116"/>
  <c r="J19" i="116"/>
  <c r="H19" i="116"/>
  <c r="M37" i="116"/>
  <c r="L37" i="116"/>
  <c r="K37" i="116"/>
  <c r="I37" i="116"/>
  <c r="M30" i="116"/>
  <c r="L30" i="116"/>
  <c r="K30" i="116"/>
  <c r="J38" i="115"/>
  <c r="H38" i="115"/>
  <c r="J37" i="115"/>
  <c r="H37" i="115"/>
  <c r="J36" i="115"/>
  <c r="H36" i="115"/>
  <c r="J35" i="115"/>
  <c r="H35" i="115"/>
  <c r="J34" i="115"/>
  <c r="H34" i="115"/>
  <c r="J33" i="115"/>
  <c r="H33" i="115"/>
  <c r="J32" i="115"/>
  <c r="H32" i="115"/>
  <c r="J31" i="115"/>
  <c r="H31" i="115"/>
  <c r="L26" i="115"/>
  <c r="J26" i="115"/>
  <c r="L25" i="115"/>
  <c r="J25" i="115"/>
  <c r="L24" i="115"/>
  <c r="J24" i="115"/>
  <c r="L23" i="115"/>
  <c r="J23" i="115"/>
  <c r="L22" i="115"/>
  <c r="J22" i="115"/>
  <c r="H22" i="115"/>
  <c r="L21" i="115"/>
  <c r="J21" i="115"/>
  <c r="H21" i="115"/>
  <c r="L20" i="115"/>
  <c r="J20" i="115"/>
  <c r="H20" i="115"/>
  <c r="L19" i="115"/>
  <c r="J19" i="115"/>
  <c r="H19" i="115"/>
  <c r="M37" i="115"/>
  <c r="K37" i="115"/>
  <c r="I37" i="115"/>
  <c r="M30" i="115"/>
  <c r="L30" i="115"/>
  <c r="K30" i="115"/>
  <c r="J38" i="121"/>
  <c r="H38" i="121"/>
  <c r="J37" i="121"/>
  <c r="H37" i="121"/>
  <c r="J36" i="121"/>
  <c r="H36" i="121"/>
  <c r="J35" i="121"/>
  <c r="H35" i="121"/>
  <c r="J34" i="121"/>
  <c r="H34" i="121"/>
  <c r="J33" i="121"/>
  <c r="H33" i="121"/>
  <c r="J32" i="121"/>
  <c r="H32" i="121"/>
  <c r="J31" i="121"/>
  <c r="H31" i="121"/>
  <c r="L26" i="121"/>
  <c r="J26" i="121"/>
  <c r="L25" i="121"/>
  <c r="J25" i="121"/>
  <c r="L24" i="121"/>
  <c r="J24" i="121"/>
  <c r="L23" i="121"/>
  <c r="J23" i="121"/>
  <c r="L22" i="121"/>
  <c r="J22" i="121"/>
  <c r="H22" i="121"/>
  <c r="L21" i="121"/>
  <c r="J21" i="121"/>
  <c r="H21" i="121"/>
  <c r="L20" i="121"/>
  <c r="J20" i="121"/>
  <c r="H20" i="121"/>
  <c r="L19" i="121"/>
  <c r="J19" i="121"/>
  <c r="H19" i="121"/>
  <c r="M37" i="121"/>
  <c r="L37" i="121"/>
  <c r="K37" i="121"/>
  <c r="I37" i="121"/>
  <c r="M30" i="121"/>
  <c r="L30" i="121"/>
  <c r="K30" i="121"/>
  <c r="J38" i="114"/>
  <c r="H38" i="114"/>
  <c r="J37" i="114"/>
  <c r="H37" i="114"/>
  <c r="J36" i="114"/>
  <c r="H36" i="114"/>
  <c r="J35" i="114"/>
  <c r="H35" i="114"/>
  <c r="J34" i="114"/>
  <c r="H34" i="114"/>
  <c r="J33" i="114"/>
  <c r="H33" i="114"/>
  <c r="J32" i="114"/>
  <c r="H32" i="114"/>
  <c r="J31" i="114"/>
  <c r="H31" i="114"/>
  <c r="L26" i="114"/>
  <c r="J26" i="114"/>
  <c r="L25" i="114"/>
  <c r="J25" i="114"/>
  <c r="L24" i="114"/>
  <c r="J24" i="114"/>
  <c r="L23" i="114"/>
  <c r="J23" i="114"/>
  <c r="L22" i="114"/>
  <c r="J22" i="114"/>
  <c r="H22" i="114"/>
  <c r="L21" i="114"/>
  <c r="J21" i="114"/>
  <c r="H21" i="114"/>
  <c r="L20" i="114"/>
  <c r="J20" i="114"/>
  <c r="H20" i="114"/>
  <c r="L19" i="114"/>
  <c r="J19" i="114"/>
  <c r="H19" i="114"/>
  <c r="M37" i="114"/>
  <c r="K37" i="114"/>
  <c r="I37" i="114"/>
  <c r="M30" i="114"/>
  <c r="L30" i="114"/>
  <c r="K30" i="114"/>
  <c r="J38" i="120"/>
  <c r="H38" i="120"/>
  <c r="J37" i="120"/>
  <c r="H37" i="120"/>
  <c r="J36" i="120"/>
  <c r="H36" i="120"/>
  <c r="J35" i="120"/>
  <c r="H35" i="120"/>
  <c r="J34" i="120"/>
  <c r="H34" i="120"/>
  <c r="J33" i="120"/>
  <c r="H33" i="120"/>
  <c r="J32" i="120"/>
  <c r="H32" i="120"/>
  <c r="J31" i="120"/>
  <c r="H31" i="120"/>
  <c r="L26" i="120"/>
  <c r="J26" i="120"/>
  <c r="L25" i="120"/>
  <c r="J25" i="120"/>
  <c r="L24" i="120"/>
  <c r="J24" i="120"/>
  <c r="L23" i="120"/>
  <c r="J23" i="120"/>
  <c r="L22" i="120"/>
  <c r="J22" i="120"/>
  <c r="H22" i="120"/>
  <c r="L21" i="120"/>
  <c r="J21" i="120"/>
  <c r="H21" i="120"/>
  <c r="L20" i="120"/>
  <c r="J20" i="120"/>
  <c r="H20" i="120"/>
  <c r="L19" i="120"/>
  <c r="J19" i="120"/>
  <c r="H19" i="120"/>
  <c r="M37" i="120"/>
  <c r="L37" i="120"/>
  <c r="K37" i="120"/>
  <c r="I37" i="120"/>
  <c r="M30" i="120"/>
  <c r="L30" i="120"/>
  <c r="K30" i="120"/>
  <c r="J38" i="113"/>
  <c r="H38" i="113"/>
  <c r="J37" i="113"/>
  <c r="H37" i="113"/>
  <c r="J36" i="113"/>
  <c r="H36" i="113"/>
  <c r="J35" i="113"/>
  <c r="H35" i="113"/>
  <c r="J34" i="113"/>
  <c r="H34" i="113"/>
  <c r="J33" i="113"/>
  <c r="H33" i="113"/>
  <c r="J32" i="113"/>
  <c r="H32" i="113"/>
  <c r="J31" i="113"/>
  <c r="H31" i="113"/>
  <c r="L26" i="113"/>
  <c r="J26" i="113"/>
  <c r="L25" i="113"/>
  <c r="J25" i="113"/>
  <c r="L24" i="113"/>
  <c r="J24" i="113"/>
  <c r="L23" i="113"/>
  <c r="J23" i="113"/>
  <c r="L22" i="113"/>
  <c r="J22" i="113"/>
  <c r="H22" i="113"/>
  <c r="L21" i="113"/>
  <c r="J21" i="113"/>
  <c r="H21" i="113"/>
  <c r="L20" i="113"/>
  <c r="J20" i="113"/>
  <c r="H20" i="113"/>
  <c r="L19" i="113"/>
  <c r="J19" i="113"/>
  <c r="H19" i="113"/>
  <c r="M37" i="113"/>
  <c r="L37" i="113"/>
  <c r="I37" i="113"/>
  <c r="M30" i="113"/>
  <c r="L30" i="113"/>
  <c r="K30" i="113"/>
  <c r="J38" i="119"/>
  <c r="H38" i="119"/>
  <c r="J37" i="119"/>
  <c r="H37" i="119"/>
  <c r="J36" i="119"/>
  <c r="H36" i="119"/>
  <c r="J35" i="119"/>
  <c r="H35" i="119"/>
  <c r="J34" i="119"/>
  <c r="H34" i="119"/>
  <c r="J33" i="119"/>
  <c r="H33" i="119"/>
  <c r="J32" i="119"/>
  <c r="H32" i="119"/>
  <c r="J31" i="119"/>
  <c r="H31" i="119"/>
  <c r="L26" i="119"/>
  <c r="J26" i="119"/>
  <c r="L25" i="119"/>
  <c r="J25" i="119"/>
  <c r="L24" i="119"/>
  <c r="J24" i="119"/>
  <c r="L23" i="119"/>
  <c r="J23" i="119"/>
  <c r="L22" i="119"/>
  <c r="J22" i="119"/>
  <c r="H22" i="119"/>
  <c r="L21" i="119"/>
  <c r="J21" i="119"/>
  <c r="H21" i="119"/>
  <c r="L20" i="119"/>
  <c r="J20" i="119"/>
  <c r="H20" i="119"/>
  <c r="L19" i="119"/>
  <c r="J19" i="119"/>
  <c r="H19" i="119"/>
  <c r="M37" i="119"/>
  <c r="L37" i="119"/>
  <c r="I37" i="119"/>
  <c r="M30" i="119"/>
  <c r="L30" i="119"/>
  <c r="K30" i="119"/>
  <c r="J38" i="117"/>
  <c r="H38" i="117"/>
  <c r="J37" i="117"/>
  <c r="H37" i="117"/>
  <c r="J36" i="117"/>
  <c r="H36" i="117"/>
  <c r="J35" i="117"/>
  <c r="H35" i="117"/>
  <c r="J34" i="117"/>
  <c r="H34" i="117"/>
  <c r="J33" i="117"/>
  <c r="H33" i="117"/>
  <c r="J32" i="117"/>
  <c r="H32" i="117"/>
  <c r="J31" i="117"/>
  <c r="H31" i="117"/>
  <c r="L26" i="117"/>
  <c r="J26" i="117"/>
  <c r="L25" i="117"/>
  <c r="J25" i="117"/>
  <c r="L24" i="117"/>
  <c r="J24" i="117"/>
  <c r="L23" i="117"/>
  <c r="J23" i="117"/>
  <c r="L22" i="117"/>
  <c r="J22" i="117"/>
  <c r="H22" i="117"/>
  <c r="L21" i="117"/>
  <c r="J21" i="117"/>
  <c r="H21" i="117"/>
  <c r="L20" i="117"/>
  <c r="J20" i="117"/>
  <c r="H20" i="117"/>
  <c r="L19" i="117"/>
  <c r="J19" i="117"/>
  <c r="H19" i="117"/>
  <c r="M37" i="117"/>
  <c r="L37" i="117"/>
  <c r="I37" i="117"/>
  <c r="M30" i="117"/>
  <c r="L30" i="117"/>
  <c r="K30" i="117"/>
  <c r="J38" i="112"/>
  <c r="H38" i="112"/>
  <c r="J37" i="112"/>
  <c r="H37" i="112"/>
  <c r="J36" i="112"/>
  <c r="H36" i="112"/>
  <c r="J35" i="112"/>
  <c r="H35" i="112"/>
  <c r="J34" i="112"/>
  <c r="H34" i="112"/>
  <c r="J33" i="112"/>
  <c r="H33" i="112"/>
  <c r="J32" i="112"/>
  <c r="H32" i="112"/>
  <c r="J31" i="112"/>
  <c r="H31" i="112"/>
  <c r="L26" i="112"/>
  <c r="J26" i="112"/>
  <c r="L25" i="112"/>
  <c r="J25" i="112"/>
  <c r="L24" i="112"/>
  <c r="J24" i="112"/>
  <c r="L23" i="112"/>
  <c r="J23" i="112"/>
  <c r="L22" i="112"/>
  <c r="J22" i="112"/>
  <c r="H22" i="112"/>
  <c r="L21" i="112"/>
  <c r="J21" i="112"/>
  <c r="H21" i="112"/>
  <c r="L20" i="112"/>
  <c r="J20" i="112"/>
  <c r="H20" i="112"/>
  <c r="L19" i="112"/>
  <c r="J19" i="112"/>
  <c r="H19" i="112"/>
  <c r="M37" i="112"/>
  <c r="L37" i="112"/>
  <c r="I37" i="112"/>
  <c r="M30" i="112"/>
  <c r="L30" i="112"/>
  <c r="K30" i="112"/>
  <c r="J38" i="118"/>
  <c r="H38" i="118"/>
  <c r="J37" i="118"/>
  <c r="H37" i="118"/>
  <c r="J36" i="118"/>
  <c r="H36" i="118"/>
  <c r="J35" i="118"/>
  <c r="H35" i="118"/>
  <c r="J34" i="118"/>
  <c r="H34" i="118"/>
  <c r="J33" i="118"/>
  <c r="H33" i="118"/>
  <c r="J32" i="118"/>
  <c r="H32" i="118"/>
  <c r="J31" i="118"/>
  <c r="H31" i="118"/>
  <c r="L26" i="118"/>
  <c r="J26" i="118"/>
  <c r="L25" i="118"/>
  <c r="J25" i="118"/>
  <c r="L24" i="118"/>
  <c r="J24" i="118"/>
  <c r="L23" i="118"/>
  <c r="J23" i="118"/>
  <c r="L22" i="118"/>
  <c r="J22" i="118"/>
  <c r="H22" i="118"/>
  <c r="L21" i="118"/>
  <c r="J21" i="118"/>
  <c r="H21" i="118"/>
  <c r="L20" i="118"/>
  <c r="J20" i="118"/>
  <c r="H20" i="118"/>
  <c r="L19" i="118"/>
  <c r="J19" i="118"/>
  <c r="H19" i="118"/>
  <c r="M37" i="118"/>
  <c r="L37" i="118"/>
  <c r="I37" i="118"/>
  <c r="M30" i="118"/>
  <c r="L30" i="118"/>
  <c r="K30" i="118"/>
  <c r="J38" i="111"/>
  <c r="H38" i="111"/>
  <c r="J37" i="111"/>
  <c r="H37" i="111"/>
  <c r="J36" i="111"/>
  <c r="H36" i="111"/>
  <c r="J35" i="111"/>
  <c r="H35" i="111"/>
  <c r="J34" i="111"/>
  <c r="H34" i="111"/>
  <c r="J33" i="111"/>
  <c r="H33" i="111"/>
  <c r="J32" i="111"/>
  <c r="H32" i="111"/>
  <c r="J31" i="111"/>
  <c r="H31" i="111"/>
  <c r="L26" i="111"/>
  <c r="J26" i="111"/>
  <c r="L25" i="111"/>
  <c r="J25" i="111"/>
  <c r="L24" i="111"/>
  <c r="J24" i="111"/>
  <c r="L23" i="111"/>
  <c r="J23" i="111"/>
  <c r="L22" i="111"/>
  <c r="J22" i="111"/>
  <c r="H22" i="111"/>
  <c r="L21" i="111"/>
  <c r="J21" i="111"/>
  <c r="H21" i="111"/>
  <c r="L20" i="111"/>
  <c r="J20" i="111"/>
  <c r="H20" i="111"/>
  <c r="L19" i="111"/>
  <c r="J19" i="111"/>
  <c r="H19" i="111"/>
  <c r="M37" i="111"/>
  <c r="L37" i="111"/>
  <c r="K37" i="111"/>
  <c r="I37" i="111"/>
  <c r="M30" i="111"/>
  <c r="L30" i="111"/>
  <c r="K30" i="111"/>
  <c r="J39" i="122"/>
  <c r="H39" i="122"/>
  <c r="J38" i="122"/>
  <c r="H38" i="122"/>
  <c r="J37" i="122"/>
  <c r="H37" i="122"/>
  <c r="J36" i="122"/>
  <c r="H36" i="122"/>
  <c r="J35" i="122"/>
  <c r="H35" i="122"/>
  <c r="J34" i="122"/>
  <c r="H34" i="122"/>
  <c r="J33" i="122"/>
  <c r="H33" i="122"/>
  <c r="J32" i="122"/>
  <c r="H32" i="122"/>
  <c r="L27" i="122"/>
  <c r="J27" i="122"/>
  <c r="L26" i="122"/>
  <c r="J26" i="122"/>
  <c r="L25" i="122"/>
  <c r="J25" i="122"/>
  <c r="L24" i="122"/>
  <c r="J24" i="122"/>
  <c r="L23" i="122"/>
  <c r="J23" i="122"/>
  <c r="H23" i="122"/>
  <c r="L22" i="122"/>
  <c r="J22" i="122"/>
  <c r="H22" i="122"/>
  <c r="L21" i="122"/>
  <c r="J21" i="122"/>
  <c r="H21" i="122"/>
  <c r="L20" i="122"/>
  <c r="J20" i="122"/>
  <c r="H20" i="122"/>
  <c r="M38" i="122"/>
  <c r="L38" i="122"/>
  <c r="K38" i="122"/>
  <c r="I38" i="122"/>
  <c r="M31" i="122"/>
  <c r="L31" i="122"/>
  <c r="K31" i="122"/>
  <c r="N39" i="53"/>
  <c r="M39" i="53"/>
  <c r="L39" i="53"/>
  <c r="K39" i="53"/>
  <c r="J39" i="53"/>
  <c r="I39" i="53"/>
  <c r="H39" i="53"/>
  <c r="G39" i="53"/>
  <c r="F39" i="53"/>
  <c r="E39" i="53"/>
  <c r="D39" i="53"/>
  <c r="C39" i="53"/>
  <c r="B39" i="53"/>
  <c r="N31" i="53"/>
  <c r="M47" i="53"/>
  <c r="L47" i="53"/>
  <c r="K47" i="53"/>
  <c r="J47" i="53"/>
  <c r="I47" i="53"/>
  <c r="H47" i="53"/>
  <c r="G47" i="53"/>
  <c r="F47" i="53"/>
  <c r="E47" i="53"/>
  <c r="D47" i="53"/>
  <c r="C47" i="53"/>
  <c r="B47" i="53"/>
  <c r="M45" i="53"/>
  <c r="L45" i="53"/>
  <c r="K45" i="53"/>
  <c r="J45" i="53"/>
  <c r="I45" i="53"/>
  <c r="H45" i="53"/>
  <c r="G45" i="53"/>
  <c r="F45" i="53"/>
  <c r="E45" i="53"/>
  <c r="D45" i="53"/>
  <c r="C45" i="53"/>
  <c r="M44" i="53"/>
  <c r="L44" i="53"/>
  <c r="K44" i="53"/>
  <c r="J44" i="53"/>
  <c r="I44" i="53"/>
  <c r="H44" i="53"/>
  <c r="G44" i="53"/>
  <c r="F44" i="53"/>
  <c r="E44" i="53"/>
  <c r="D44" i="53"/>
  <c r="C44" i="53"/>
  <c r="M43" i="53"/>
  <c r="L43" i="53"/>
  <c r="K43" i="53"/>
  <c r="J43" i="53"/>
  <c r="I43" i="53"/>
  <c r="H43" i="53"/>
  <c r="G43" i="53"/>
  <c r="F43" i="53"/>
  <c r="E43" i="53"/>
  <c r="D43" i="53"/>
  <c r="C43" i="53"/>
  <c r="M42" i="53"/>
  <c r="L42" i="53"/>
  <c r="K42" i="53"/>
  <c r="J42" i="53"/>
  <c r="I42" i="53"/>
  <c r="H42" i="53"/>
  <c r="G42" i="53"/>
  <c r="F42" i="53"/>
  <c r="E42" i="53"/>
  <c r="D42" i="53"/>
  <c r="C42" i="53"/>
  <c r="B42" i="53"/>
  <c r="M41" i="53"/>
  <c r="L41" i="53"/>
  <c r="K41" i="53"/>
  <c r="J41" i="53"/>
  <c r="I41" i="53"/>
  <c r="H41" i="53"/>
  <c r="G41" i="53"/>
  <c r="F41" i="53"/>
  <c r="E41" i="53"/>
  <c r="D41" i="53"/>
  <c r="C41" i="53"/>
  <c r="M38" i="53"/>
  <c r="L38" i="53"/>
  <c r="J38" i="53"/>
  <c r="I38" i="53"/>
  <c r="H38" i="53"/>
  <c r="F38" i="53"/>
  <c r="E38" i="53"/>
  <c r="D38" i="53"/>
  <c r="M37" i="53"/>
  <c r="L37" i="53"/>
  <c r="K37" i="53"/>
  <c r="J37" i="53"/>
  <c r="I37" i="53"/>
  <c r="H37" i="53"/>
  <c r="G37" i="53"/>
  <c r="F37" i="53"/>
  <c r="E37" i="53"/>
  <c r="D37" i="53"/>
  <c r="C37" i="53"/>
  <c r="B37" i="53"/>
  <c r="M35" i="53"/>
  <c r="L35" i="53"/>
  <c r="K35" i="53"/>
  <c r="J35" i="53"/>
  <c r="I35" i="53"/>
  <c r="H35" i="53"/>
  <c r="G35" i="53"/>
  <c r="F35" i="53"/>
  <c r="E35" i="53"/>
  <c r="D35" i="53"/>
  <c r="C35" i="53"/>
  <c r="M34" i="53"/>
  <c r="L34" i="53"/>
  <c r="K34" i="53"/>
  <c r="J34" i="53"/>
  <c r="I34" i="53"/>
  <c r="H34" i="53"/>
  <c r="G34" i="53"/>
  <c r="F34" i="53"/>
  <c r="E34" i="53"/>
  <c r="D34" i="53"/>
  <c r="C34" i="53"/>
  <c r="M33" i="53"/>
  <c r="K33" i="53"/>
  <c r="J33" i="53"/>
  <c r="I33" i="53"/>
  <c r="G33" i="53"/>
  <c r="F33" i="53"/>
  <c r="E33" i="53"/>
  <c r="C33" i="53"/>
  <c r="B33" i="53"/>
  <c r="M32" i="53"/>
  <c r="L32" i="53"/>
  <c r="K32" i="53"/>
  <c r="J32" i="53"/>
  <c r="I32" i="53"/>
  <c r="H32" i="53"/>
  <c r="G32" i="53"/>
  <c r="F32" i="53"/>
  <c r="E32" i="53"/>
  <c r="D32" i="53"/>
  <c r="C32" i="53"/>
  <c r="B32" i="53"/>
  <c r="G41" i="7"/>
  <c r="E41" i="7"/>
  <c r="D41" i="7"/>
  <c r="C41" i="7"/>
  <c r="E40" i="7"/>
  <c r="C40" i="7"/>
  <c r="J19" i="33" l="1"/>
  <c r="F41" i="7"/>
  <c r="J24" i="32"/>
  <c r="B40" i="7"/>
  <c r="F6" i="32"/>
  <c r="I6" i="32"/>
  <c r="J11" i="22"/>
  <c r="F40" i="7"/>
  <c r="G8" i="33"/>
  <c r="G7" i="33" s="1"/>
  <c r="F19" i="33"/>
  <c r="D8" i="33"/>
  <c r="D7" i="33" s="1"/>
  <c r="G40" i="7"/>
  <c r="M6" i="32"/>
  <c r="B41" i="7"/>
  <c r="M19" i="33"/>
  <c r="M18" i="33" s="1"/>
  <c r="F16" i="22"/>
  <c r="D21" i="22"/>
  <c r="C11" i="22"/>
  <c r="D26" i="22"/>
  <c r="C31" i="32"/>
  <c r="E21" i="22"/>
  <c r="L24" i="33"/>
  <c r="L18" i="33" s="1"/>
  <c r="F11" i="22"/>
  <c r="M6" i="53"/>
  <c r="D40" i="7"/>
  <c r="M41" i="7"/>
  <c r="K41" i="7"/>
  <c r="L41" i="7"/>
  <c r="M40" i="7"/>
  <c r="K40" i="7"/>
  <c r="L40" i="7"/>
  <c r="K26" i="22"/>
  <c r="M16" i="22"/>
  <c r="L21" i="22"/>
  <c r="L26" i="22"/>
  <c r="K6" i="22"/>
  <c r="K11" i="22"/>
  <c r="H18" i="77"/>
  <c r="H41" i="7"/>
  <c r="I41" i="7"/>
  <c r="J41" i="7"/>
  <c r="H40" i="7"/>
  <c r="I40" i="7"/>
  <c r="J40" i="7"/>
  <c r="H18" i="33"/>
  <c r="D18" i="33"/>
  <c r="L7" i="33"/>
  <c r="N24" i="7"/>
  <c r="N25" i="7"/>
  <c r="B12" i="53"/>
  <c r="B36" i="53" s="1"/>
  <c r="C31" i="46"/>
  <c r="G31" i="46"/>
  <c r="K31" i="46"/>
  <c r="O31" i="46"/>
  <c r="D31" i="46"/>
  <c r="B30" i="46" s="1"/>
  <c r="E26" i="140" s="1"/>
  <c r="N27" i="22"/>
  <c r="N29" i="22"/>
  <c r="N30" i="22"/>
  <c r="C7" i="33"/>
  <c r="H31" i="46"/>
  <c r="P31" i="46"/>
  <c r="L31" i="46"/>
  <c r="B31" i="46"/>
  <c r="F31" i="46"/>
  <c r="N31" i="46"/>
  <c r="J31" i="46"/>
  <c r="G6" i="53"/>
  <c r="E31" i="46"/>
  <c r="I31" i="46"/>
  <c r="M31" i="46"/>
  <c r="H5" i="47"/>
  <c r="E6" i="53"/>
  <c r="D12" i="53"/>
  <c r="D36" i="53" s="1"/>
  <c r="F12" i="53"/>
  <c r="F36" i="53" s="1"/>
  <c r="L12" i="53"/>
  <c r="L36" i="53" s="1"/>
  <c r="E18" i="33"/>
  <c r="I18" i="33"/>
  <c r="N25" i="33"/>
  <c r="N27" i="33"/>
  <c r="N28" i="33"/>
  <c r="N32" i="32"/>
  <c r="N33" i="32"/>
  <c r="K7" i="33"/>
  <c r="C6" i="53"/>
  <c r="J12" i="53"/>
  <c r="J36" i="53" s="1"/>
  <c r="N9" i="53"/>
  <c r="N34" i="53" s="1"/>
  <c r="N10" i="53"/>
  <c r="N35" i="53" s="1"/>
  <c r="N14" i="53"/>
  <c r="N38" i="53" s="1"/>
  <c r="N18" i="53"/>
  <c r="N41" i="53" s="1"/>
  <c r="K6" i="53"/>
  <c r="H12" i="53"/>
  <c r="H36" i="53" s="1"/>
  <c r="K25" i="124"/>
  <c r="N13" i="22"/>
  <c r="N14" i="22"/>
  <c r="N15" i="22"/>
  <c r="K25" i="113"/>
  <c r="N34" i="32"/>
  <c r="N35" i="32"/>
  <c r="N36" i="32"/>
  <c r="N37" i="32"/>
  <c r="N38" i="32"/>
  <c r="N39" i="32"/>
  <c r="N20" i="53"/>
  <c r="N43" i="53" s="1"/>
  <c r="C12" i="53"/>
  <c r="C36" i="53" s="1"/>
  <c r="G12" i="53"/>
  <c r="G36" i="53" s="1"/>
  <c r="K12" i="53"/>
  <c r="K36" i="53" s="1"/>
  <c r="K25" i="114"/>
  <c r="L37" i="114"/>
  <c r="K25" i="115"/>
  <c r="L37" i="115"/>
  <c r="D6" i="22"/>
  <c r="H6" i="22"/>
  <c r="L6" i="22"/>
  <c r="E11" i="22"/>
  <c r="I11" i="22"/>
  <c r="M11" i="22"/>
  <c r="N17" i="22"/>
  <c r="N18" i="22"/>
  <c r="N19" i="22"/>
  <c r="N20" i="22"/>
  <c r="C21" i="22"/>
  <c r="G21" i="22"/>
  <c r="K21" i="22"/>
  <c r="N12" i="32"/>
  <c r="N13" i="32"/>
  <c r="N14" i="32"/>
  <c r="B11" i="32"/>
  <c r="F11" i="32"/>
  <c r="J11" i="32"/>
  <c r="N16" i="32"/>
  <c r="N17" i="32"/>
  <c r="C24" i="32"/>
  <c r="G24" i="32"/>
  <c r="E23" i="32" s="1"/>
  <c r="K24" i="32"/>
  <c r="D31" i="32"/>
  <c r="H31" i="32"/>
  <c r="L31" i="32"/>
  <c r="E13" i="33"/>
  <c r="E7" i="33" s="1"/>
  <c r="I13" i="33"/>
  <c r="I7" i="33" s="1"/>
  <c r="M13" i="33"/>
  <c r="M7" i="33" s="1"/>
  <c r="N20" i="33"/>
  <c r="N21" i="33"/>
  <c r="N22" i="33"/>
  <c r="N23" i="33"/>
  <c r="K25" i="112"/>
  <c r="K25" i="119"/>
  <c r="E6" i="22"/>
  <c r="I6" i="22"/>
  <c r="M6" i="22"/>
  <c r="C16" i="22"/>
  <c r="G16" i="22"/>
  <c r="K16" i="22"/>
  <c r="E26" i="22"/>
  <c r="I26" i="22"/>
  <c r="M26" i="22"/>
  <c r="N7" i="32"/>
  <c r="N8" i="32"/>
  <c r="N9" i="32"/>
  <c r="C11" i="32"/>
  <c r="G11" i="32"/>
  <c r="K11" i="32"/>
  <c r="D24" i="32"/>
  <c r="H24" i="32"/>
  <c r="L24" i="32"/>
  <c r="E31" i="32"/>
  <c r="I31" i="32"/>
  <c r="M31" i="32"/>
  <c r="N14" i="33"/>
  <c r="N15" i="33"/>
  <c r="N16" i="33"/>
  <c r="N17" i="33"/>
  <c r="C19" i="33"/>
  <c r="C18" i="33" s="1"/>
  <c r="G19" i="33"/>
  <c r="G18" i="33" s="1"/>
  <c r="K19" i="33"/>
  <c r="K18" i="33" s="1"/>
  <c r="K25" i="121"/>
  <c r="K25" i="116"/>
  <c r="K37" i="124"/>
  <c r="N7" i="22"/>
  <c r="B6" i="22"/>
  <c r="F6" i="22"/>
  <c r="J6" i="22"/>
  <c r="N10" i="22"/>
  <c r="D16" i="22"/>
  <c r="H16" i="22"/>
  <c r="L16" i="22"/>
  <c r="B26" i="22"/>
  <c r="F26" i="22"/>
  <c r="J26" i="22"/>
  <c r="C6" i="32"/>
  <c r="G6" i="32"/>
  <c r="K6" i="32"/>
  <c r="D11" i="32"/>
  <c r="H11" i="32"/>
  <c r="L11" i="32"/>
  <c r="F31" i="32"/>
  <c r="J31" i="32"/>
  <c r="N40" i="32"/>
  <c r="N41" i="32"/>
  <c r="N42" i="32"/>
  <c r="N43" i="32"/>
  <c r="N9" i="33"/>
  <c r="B8" i="33"/>
  <c r="F8" i="33"/>
  <c r="F7" i="33" s="1"/>
  <c r="J8" i="33"/>
  <c r="J7" i="33" s="1"/>
  <c r="N11" i="33"/>
  <c r="N12" i="33"/>
  <c r="D6" i="53"/>
  <c r="H6" i="53"/>
  <c r="L6" i="53"/>
  <c r="N21" i="53"/>
  <c r="N44" i="53" s="1"/>
  <c r="N22" i="53"/>
  <c r="N45" i="53" s="1"/>
  <c r="K26" i="122"/>
  <c r="K25" i="111"/>
  <c r="K25" i="118"/>
  <c r="K25" i="117"/>
  <c r="K25" i="120"/>
  <c r="K25" i="123"/>
  <c r="D11" i="22"/>
  <c r="H11" i="22"/>
  <c r="L11" i="22"/>
  <c r="N22" i="22"/>
  <c r="N23" i="22"/>
  <c r="B21" i="22"/>
  <c r="F21" i="22"/>
  <c r="J21" i="22"/>
  <c r="N25" i="22"/>
  <c r="B6" i="32"/>
  <c r="D6" i="32"/>
  <c r="H6" i="32"/>
  <c r="L6" i="32"/>
  <c r="N25" i="32"/>
  <c r="N26" i="32"/>
  <c r="N27" i="32"/>
  <c r="N28" i="32"/>
  <c r="N29" i="32"/>
  <c r="B24" i="33"/>
  <c r="F24" i="33"/>
  <c r="J24" i="33"/>
  <c r="N14" i="7"/>
  <c r="I6" i="53"/>
  <c r="N15" i="7"/>
  <c r="B6" i="53"/>
  <c r="F6" i="53"/>
  <c r="J6" i="53"/>
  <c r="N7" i="53"/>
  <c r="N32" i="53" s="1"/>
  <c r="E12" i="53"/>
  <c r="I12" i="53"/>
  <c r="I36" i="53" s="1"/>
  <c r="M12" i="53"/>
  <c r="M36" i="53" s="1"/>
  <c r="N19" i="53"/>
  <c r="N42" i="53" s="1"/>
  <c r="N26" i="53"/>
  <c r="N47" i="53" s="1"/>
  <c r="B34" i="53"/>
  <c r="B38" i="53"/>
  <c r="B43" i="53"/>
  <c r="N8" i="53"/>
  <c r="N33" i="53" s="1"/>
  <c r="N13" i="53"/>
  <c r="D33" i="53"/>
  <c r="H33" i="53"/>
  <c r="L33" i="53"/>
  <c r="B35" i="53"/>
  <c r="C38" i="53"/>
  <c r="G38" i="53"/>
  <c r="K38" i="53"/>
  <c r="B44" i="53"/>
  <c r="B41" i="53"/>
  <c r="B45" i="53"/>
  <c r="K37" i="118"/>
  <c r="K37" i="112"/>
  <c r="K37" i="117"/>
  <c r="K37" i="119"/>
  <c r="K37" i="113"/>
  <c r="H7" i="33"/>
  <c r="N8" i="22"/>
  <c r="N12" i="22"/>
  <c r="B11" i="22"/>
  <c r="N9" i="22"/>
  <c r="B31" i="32"/>
  <c r="B13" i="33"/>
  <c r="N24" i="22"/>
  <c r="N28" i="22"/>
  <c r="N15" i="32"/>
  <c r="N10" i="33"/>
  <c r="N26" i="33"/>
  <c r="B19" i="33"/>
  <c r="H5" i="32" l="1"/>
  <c r="F18" i="33"/>
  <c r="J18" i="33"/>
  <c r="H23" i="32"/>
  <c r="E5" i="32"/>
  <c r="H10" i="32"/>
  <c r="M25" i="124"/>
  <c r="M25" i="113"/>
  <c r="C6" i="33"/>
  <c r="G6" i="33"/>
  <c r="N40" i="7"/>
  <c r="N41" i="7"/>
  <c r="H6" i="33"/>
  <c r="E6" i="33"/>
  <c r="B23" i="32"/>
  <c r="M25" i="111"/>
  <c r="M25" i="112"/>
  <c r="L6" i="33"/>
  <c r="M25" i="119"/>
  <c r="M25" i="118"/>
  <c r="M26" i="122"/>
  <c r="M25" i="116"/>
  <c r="M25" i="120"/>
  <c r="M25" i="121"/>
  <c r="M25" i="115"/>
  <c r="M25" i="114"/>
  <c r="M25" i="123"/>
  <c r="M25" i="117"/>
  <c r="B5" i="22"/>
  <c r="D6" i="33"/>
  <c r="B30" i="32"/>
  <c r="N5" i="22"/>
  <c r="K6" i="33"/>
  <c r="N8" i="33"/>
  <c r="E30" i="46"/>
  <c r="E16" i="140" s="1"/>
  <c r="K30" i="46"/>
  <c r="K23" i="32"/>
  <c r="B10" i="32"/>
  <c r="E5" i="22"/>
  <c r="N26" i="22"/>
  <c r="N24" i="32"/>
  <c r="N13" i="33"/>
  <c r="I6" i="33"/>
  <c r="K5" i="22"/>
  <c r="H30" i="32"/>
  <c r="N30" i="46"/>
  <c r="B5" i="32"/>
  <c r="N16" i="22"/>
  <c r="N11" i="22"/>
  <c r="K5" i="32"/>
  <c r="B11" i="53"/>
  <c r="N10" i="32"/>
  <c r="M6" i="33"/>
  <c r="H30" i="46"/>
  <c r="E10" i="32"/>
  <c r="N23" i="32"/>
  <c r="K30" i="32"/>
  <c r="N30" i="32"/>
  <c r="E5" i="53"/>
  <c r="K5" i="53"/>
  <c r="N24" i="33"/>
  <c r="N21" i="22"/>
  <c r="H5" i="22"/>
  <c r="N5" i="32"/>
  <c r="E30" i="32"/>
  <c r="K10" i="32"/>
  <c r="B7" i="33"/>
  <c r="H5" i="53"/>
  <c r="H11" i="53"/>
  <c r="N19" i="33"/>
  <c r="B18" i="33"/>
  <c r="E36" i="53"/>
  <c r="E11" i="53"/>
  <c r="N37" i="53"/>
  <c r="N11" i="53"/>
  <c r="N36" i="53" s="1"/>
  <c r="N5" i="53"/>
  <c r="B5" i="53"/>
  <c r="K11" i="53"/>
  <c r="F6" i="33" l="1"/>
  <c r="E5" i="33" s="1"/>
  <c r="J6" i="33"/>
  <c r="H5" i="33" s="1"/>
  <c r="N18" i="33"/>
  <c r="K5" i="33"/>
  <c r="N7" i="33"/>
  <c r="B6" i="33"/>
  <c r="N5" i="33" l="1"/>
  <c r="B5" i="33"/>
  <c r="B18" i="77" l="1"/>
  <c r="G18" i="77"/>
  <c r="F18" i="77"/>
  <c r="D18" i="77"/>
  <c r="C18" i="77"/>
  <c r="M46" i="53"/>
  <c r="H46" i="53"/>
  <c r="I46" i="53"/>
  <c r="L46" i="53"/>
  <c r="D46" i="53"/>
  <c r="G38" i="7"/>
  <c r="E35" i="7"/>
  <c r="E37" i="7"/>
  <c r="E36" i="7"/>
  <c r="D39" i="7"/>
  <c r="C36" i="7"/>
  <c r="D38" i="7"/>
  <c r="I36" i="7"/>
  <c r="F35" i="7" l="1"/>
  <c r="C35" i="7"/>
  <c r="K27" i="7"/>
  <c r="K25" i="53" s="1"/>
  <c r="K28" i="53" s="1"/>
  <c r="H36" i="7"/>
  <c r="E39" i="7"/>
  <c r="H37" i="7"/>
  <c r="C39" i="7"/>
  <c r="C38" i="7"/>
  <c r="D37" i="7"/>
  <c r="G35" i="7"/>
  <c r="H39" i="7"/>
  <c r="G27" i="7"/>
  <c r="G25" i="53" s="1"/>
  <c r="G28" i="53" s="1"/>
  <c r="J37" i="7"/>
  <c r="K35" i="7"/>
  <c r="M36" i="7"/>
  <c r="M37" i="7"/>
  <c r="L38" i="7"/>
  <c r="M39" i="7"/>
  <c r="K38" i="7"/>
  <c r="L36" i="7"/>
  <c r="J36" i="7"/>
  <c r="K36" i="7"/>
  <c r="G6" i="77"/>
  <c r="E5" i="77" s="1"/>
  <c r="J39" i="7"/>
  <c r="G37" i="7"/>
  <c r="H35" i="7"/>
  <c r="F27" i="7"/>
  <c r="F25" i="53" s="1"/>
  <c r="F28" i="53" s="1"/>
  <c r="L37" i="7"/>
  <c r="I27" i="7"/>
  <c r="I25" i="53" s="1"/>
  <c r="I28" i="53" s="1"/>
  <c r="I17" i="53" s="1"/>
  <c r="I40" i="53" s="1"/>
  <c r="J35" i="7"/>
  <c r="M35" i="7"/>
  <c r="N19" i="7"/>
  <c r="K37" i="7"/>
  <c r="C37" i="7"/>
  <c r="N30" i="7"/>
  <c r="N21" i="7"/>
  <c r="N31" i="7"/>
  <c r="M27" i="7"/>
  <c r="M25" i="53" s="1"/>
  <c r="M28" i="53" s="1"/>
  <c r="M17" i="53" s="1"/>
  <c r="M40" i="53" s="1"/>
  <c r="D35" i="7"/>
  <c r="D36" i="7"/>
  <c r="F39" i="7"/>
  <c r="C27" i="7"/>
  <c r="C25" i="53" s="1"/>
  <c r="C28" i="53" s="1"/>
  <c r="J27" i="7"/>
  <c r="J25" i="53" s="1"/>
  <c r="J28" i="53" s="1"/>
  <c r="N23" i="7"/>
  <c r="L35" i="7"/>
  <c r="F37" i="7"/>
  <c r="I37" i="7"/>
  <c r="N29" i="7"/>
  <c r="H38" i="7"/>
  <c r="M38" i="7"/>
  <c r="J38" i="7"/>
  <c r="F38" i="7"/>
  <c r="N22" i="7"/>
  <c r="M17" i="7"/>
  <c r="M24" i="53" s="1"/>
  <c r="M31" i="53" s="1"/>
  <c r="E38" i="7"/>
  <c r="I38" i="7"/>
  <c r="K39" i="7"/>
  <c r="N20" i="7"/>
  <c r="H27" i="7"/>
  <c r="F36" i="7"/>
  <c r="E27" i="7"/>
  <c r="E25" i="53" s="1"/>
  <c r="E28" i="53" s="1"/>
  <c r="I39" i="7"/>
  <c r="I17" i="7"/>
  <c r="I24" i="53" s="1"/>
  <c r="I31" i="53" s="1"/>
  <c r="L17" i="7"/>
  <c r="L24" i="53" s="1"/>
  <c r="L31" i="53" s="1"/>
  <c r="K17" i="7"/>
  <c r="K24" i="53" s="1"/>
  <c r="K31" i="53" s="1"/>
  <c r="G17" i="7"/>
  <c r="G24" i="53" s="1"/>
  <c r="G31" i="53" s="1"/>
  <c r="F17" i="7"/>
  <c r="F24" i="53" s="1"/>
  <c r="F31" i="53" s="1"/>
  <c r="C17" i="7"/>
  <c r="C24" i="53" s="1"/>
  <c r="C31" i="53" s="1"/>
  <c r="L39" i="7"/>
  <c r="J17" i="7"/>
  <c r="J24" i="53" s="1"/>
  <c r="J31" i="53" s="1"/>
  <c r="D17" i="7"/>
  <c r="D24" i="53" s="1"/>
  <c r="D31" i="53" s="1"/>
  <c r="H17" i="7"/>
  <c r="H24" i="53" s="1"/>
  <c r="H31" i="53" s="1"/>
  <c r="G36" i="7"/>
  <c r="D27" i="7"/>
  <c r="D25" i="53" s="1"/>
  <c r="D28" i="53" s="1"/>
  <c r="D49" i="53" s="1"/>
  <c r="G39" i="7"/>
  <c r="I35" i="7"/>
  <c r="E17" i="7"/>
  <c r="E24" i="53" s="1"/>
  <c r="E31" i="53" s="1"/>
  <c r="B17" i="7"/>
  <c r="N18" i="7"/>
  <c r="K34" i="7"/>
  <c r="K7" i="7"/>
  <c r="L27" i="7"/>
  <c r="L25" i="53" s="1"/>
  <c r="L28" i="53" s="1"/>
  <c r="J46" i="53"/>
  <c r="E18" i="77"/>
  <c r="D7" i="7"/>
  <c r="D34" i="7"/>
  <c r="N23" i="53"/>
  <c r="N46" i="53" s="1"/>
  <c r="B46" i="53"/>
  <c r="F34" i="7"/>
  <c r="H7" i="7"/>
  <c r="H34" i="7"/>
  <c r="I34" i="7"/>
  <c r="I7" i="7"/>
  <c r="B37" i="7"/>
  <c r="N11" i="7"/>
  <c r="N10" i="7"/>
  <c r="B36" i="7"/>
  <c r="N9" i="7"/>
  <c r="B35" i="7"/>
  <c r="K46" i="53"/>
  <c r="G46" i="53"/>
  <c r="L7" i="7"/>
  <c r="L34" i="7"/>
  <c r="N12" i="7"/>
  <c r="B38" i="7"/>
  <c r="J7" i="7"/>
  <c r="J34" i="7"/>
  <c r="C34" i="7"/>
  <c r="C7" i="7"/>
  <c r="B39" i="7"/>
  <c r="N13" i="7"/>
  <c r="G34" i="7"/>
  <c r="G7" i="7"/>
  <c r="B27" i="7"/>
  <c r="N28" i="7"/>
  <c r="M34" i="7"/>
  <c r="M7" i="7"/>
  <c r="N8" i="7"/>
  <c r="B34" i="7"/>
  <c r="B7" i="7"/>
  <c r="E34" i="7"/>
  <c r="E7" i="7"/>
  <c r="E46" i="53"/>
  <c r="F46" i="53"/>
  <c r="C46" i="53"/>
  <c r="H6" i="77"/>
  <c r="C6" i="77"/>
  <c r="J6" i="77"/>
  <c r="H5" i="77" s="1"/>
  <c r="D6" i="77"/>
  <c r="B5" i="77" s="1"/>
  <c r="E6" i="77"/>
  <c r="I6" i="77"/>
  <c r="F6" i="77"/>
  <c r="B6" i="77"/>
  <c r="E5" i="140" l="1"/>
  <c r="E6" i="140"/>
  <c r="E7" i="140"/>
  <c r="E33" i="7"/>
  <c r="I49" i="53"/>
  <c r="C33" i="7"/>
  <c r="M49" i="53"/>
  <c r="J33" i="7"/>
  <c r="G33" i="7"/>
  <c r="L33" i="7"/>
  <c r="N37" i="7"/>
  <c r="N36" i="7"/>
  <c r="E26" i="7"/>
  <c r="M6" i="77"/>
  <c r="K5" i="77" s="1"/>
  <c r="K6" i="77"/>
  <c r="L6" i="77"/>
  <c r="D17" i="53"/>
  <c r="D40" i="53" s="1"/>
  <c r="N39" i="7"/>
  <c r="I33" i="7"/>
  <c r="D27" i="53"/>
  <c r="N26" i="7"/>
  <c r="N35" i="7"/>
  <c r="D33" i="7"/>
  <c r="H26" i="7"/>
  <c r="K26" i="7"/>
  <c r="K33" i="7"/>
  <c r="N38" i="7"/>
  <c r="K16" i="7"/>
  <c r="B6" i="7"/>
  <c r="M33" i="7"/>
  <c r="E6" i="7"/>
  <c r="M27" i="53"/>
  <c r="H33" i="7"/>
  <c r="N16" i="7"/>
  <c r="F33" i="7"/>
  <c r="H25" i="53"/>
  <c r="H28" i="53" s="1"/>
  <c r="H49" i="53" s="1"/>
  <c r="E16" i="7"/>
  <c r="H16" i="7"/>
  <c r="I27" i="53"/>
  <c r="K49" i="53"/>
  <c r="K27" i="53"/>
  <c r="K17" i="53"/>
  <c r="F49" i="53"/>
  <c r="F27" i="53"/>
  <c r="F17" i="53"/>
  <c r="F40" i="53" s="1"/>
  <c r="K6" i="7"/>
  <c r="N34" i="7"/>
  <c r="B33" i="7"/>
  <c r="B25" i="53"/>
  <c r="B26" i="7"/>
  <c r="G27" i="53"/>
  <c r="G17" i="53"/>
  <c r="G40" i="53" s="1"/>
  <c r="G49" i="53"/>
  <c r="J17" i="53"/>
  <c r="J40" i="53" s="1"/>
  <c r="J49" i="53"/>
  <c r="J27" i="53"/>
  <c r="C17" i="53"/>
  <c r="C40" i="53" s="1"/>
  <c r="C49" i="53"/>
  <c r="C27" i="53"/>
  <c r="E49" i="53"/>
  <c r="E17" i="53"/>
  <c r="E27" i="53"/>
  <c r="N6" i="7"/>
  <c r="H6" i="7"/>
  <c r="L27" i="53"/>
  <c r="L17" i="53"/>
  <c r="L40" i="53" s="1"/>
  <c r="L49" i="53"/>
  <c r="B16" i="7"/>
  <c r="B24" i="53"/>
  <c r="E31" i="140" l="1"/>
  <c r="E4" i="140"/>
  <c r="E32" i="140"/>
  <c r="J29" i="53"/>
  <c r="I29" i="53"/>
  <c r="F48" i="53"/>
  <c r="G48" i="53"/>
  <c r="D48" i="53"/>
  <c r="C48" i="53"/>
  <c r="E32" i="7"/>
  <c r="K32" i="7"/>
  <c r="N32" i="7"/>
  <c r="B32" i="7"/>
  <c r="M48" i="53"/>
  <c r="L48" i="53"/>
  <c r="K48" i="53"/>
  <c r="D29" i="53"/>
  <c r="H32" i="7"/>
  <c r="H17" i="53"/>
  <c r="H40" i="53" s="1"/>
  <c r="M29" i="53"/>
  <c r="F29" i="53"/>
  <c r="H27" i="53"/>
  <c r="I48" i="53"/>
  <c r="J48" i="53"/>
  <c r="G29" i="53"/>
  <c r="C29" i="53"/>
  <c r="E29" i="53"/>
  <c r="E48" i="53"/>
  <c r="N25" i="53"/>
  <c r="B28" i="53"/>
  <c r="E40" i="53"/>
  <c r="E16" i="53"/>
  <c r="L29" i="53"/>
  <c r="K16" i="53"/>
  <c r="K40" i="53"/>
  <c r="N24" i="53"/>
  <c r="B31" i="53"/>
  <c r="K29" i="53"/>
  <c r="H29" i="53" l="1"/>
  <c r="H16" i="53"/>
  <c r="H48" i="53"/>
  <c r="B49" i="53"/>
  <c r="B17" i="53"/>
  <c r="N28" i="53"/>
  <c r="N49" i="53" s="1"/>
  <c r="B27" i="53"/>
  <c r="E30" i="140" l="1"/>
  <c r="E29" i="140" s="1"/>
  <c r="B29" i="53"/>
  <c r="N29" i="53" s="1"/>
  <c r="B48" i="53"/>
  <c r="N27" i="53"/>
  <c r="N48" i="53" s="1"/>
  <c r="B40" i="53"/>
  <c r="N16" i="53"/>
  <c r="N40" i="53" s="1"/>
  <c r="B16" i="53"/>
  <c r="C7" i="110" l="1"/>
  <c r="I7" i="110"/>
  <c r="O7" i="110"/>
  <c r="F7" i="110"/>
  <c r="E7" i="110"/>
  <c r="H7" i="110"/>
  <c r="B7" i="110"/>
  <c r="N7" i="110"/>
  <c r="D7" i="110"/>
  <c r="B6" i="110" s="1"/>
  <c r="E24" i="140" s="1"/>
  <c r="N6" i="137"/>
  <c r="E22" i="140" s="1"/>
  <c r="N7" i="97"/>
  <c r="E20" i="140" s="1"/>
  <c r="B16" i="110"/>
  <c r="E25" i="140" s="1"/>
  <c r="J7" i="110"/>
  <c r="P7" i="110"/>
  <c r="G7" i="110"/>
  <c r="G30" i="10"/>
  <c r="E16" i="55" l="1"/>
  <c r="D15" i="55"/>
  <c r="D16" i="55"/>
  <c r="E17" i="55"/>
  <c r="D12" i="55"/>
  <c r="D18" i="55"/>
  <c r="E12" i="55"/>
  <c r="D17" i="55"/>
  <c r="D13" i="55"/>
  <c r="D19" i="55"/>
  <c r="D10" i="55"/>
  <c r="D11" i="55"/>
  <c r="E15" i="55"/>
  <c r="D8" i="55"/>
  <c r="E9" i="55"/>
  <c r="E11" i="55"/>
  <c r="D9" i="55"/>
  <c r="E8" i="55"/>
  <c r="E19" i="55"/>
  <c r="D14" i="55"/>
  <c r="E18" i="55"/>
  <c r="E13" i="55"/>
  <c r="E14" i="55"/>
  <c r="E10" i="55"/>
  <c r="I29" i="59"/>
  <c r="J35" i="59"/>
  <c r="H30" i="10"/>
  <c r="C30" i="10"/>
  <c r="H21" i="137"/>
  <c r="J21" i="137"/>
  <c r="G7" i="10"/>
  <c r="J10" i="97"/>
  <c r="D7" i="10"/>
  <c r="G5" i="47"/>
  <c r="B7" i="137"/>
  <c r="H7" i="137"/>
  <c r="I36" i="59"/>
  <c r="K37" i="59"/>
  <c r="K31" i="59"/>
  <c r="C11" i="55"/>
  <c r="N6" i="110"/>
  <c r="I32" i="59"/>
  <c r="K33" i="59"/>
  <c r="K27" i="59"/>
  <c r="B30" i="10"/>
  <c r="E10" i="97"/>
  <c r="I37" i="59"/>
  <c r="J33" i="59"/>
  <c r="J27" i="59"/>
  <c r="B7" i="97"/>
  <c r="E10" i="140" s="1"/>
  <c r="B20" i="55"/>
  <c r="H7" i="97"/>
  <c r="H16" i="110"/>
  <c r="H6" i="59"/>
  <c r="K26" i="59"/>
  <c r="K34" i="59"/>
  <c r="I7" i="137"/>
  <c r="F21" i="137"/>
  <c r="I6" i="59"/>
  <c r="F5" i="47"/>
  <c r="E5" i="47"/>
  <c r="G6" i="59"/>
  <c r="G10" i="97"/>
  <c r="J36" i="59"/>
  <c r="I30" i="59"/>
  <c r="E30" i="10"/>
  <c r="E7" i="137"/>
  <c r="J32" i="59"/>
  <c r="J34" i="59"/>
  <c r="I28" i="59"/>
  <c r="K29" i="59"/>
  <c r="N16" i="110"/>
  <c r="C19" i="55"/>
  <c r="E6" i="110"/>
  <c r="E14" i="140" s="1"/>
  <c r="C15" i="55"/>
  <c r="I33" i="59"/>
  <c r="I27" i="59"/>
  <c r="C10" i="97"/>
  <c r="C21" i="137"/>
  <c r="F7" i="10"/>
  <c r="C6" i="59"/>
  <c r="C5" i="47"/>
  <c r="D21" i="137"/>
  <c r="G21" i="137"/>
  <c r="D10" i="97"/>
  <c r="D7" i="137"/>
  <c r="D5" i="47"/>
  <c r="G7" i="137"/>
  <c r="J30" i="10"/>
  <c r="J6" i="59"/>
  <c r="E21" i="137"/>
  <c r="C12" i="55"/>
  <c r="C14" i="55"/>
  <c r="B21" i="137"/>
  <c r="K36" i="59"/>
  <c r="K30" i="59"/>
  <c r="C16" i="55"/>
  <c r="E16" i="110"/>
  <c r="E15" i="140" s="1"/>
  <c r="K32" i="59"/>
  <c r="I35" i="59"/>
  <c r="H10" i="97"/>
  <c r="J28" i="59"/>
  <c r="J30" i="59"/>
  <c r="E7" i="10"/>
  <c r="C10" i="55"/>
  <c r="E7" i="97"/>
  <c r="B6" i="59"/>
  <c r="I26" i="59"/>
  <c r="J29" i="59"/>
  <c r="K35" i="59"/>
  <c r="I21" i="137"/>
  <c r="I10" i="97"/>
  <c r="I7" i="10"/>
  <c r="F7" i="137"/>
  <c r="I30" i="10"/>
  <c r="C7" i="137"/>
  <c r="B5" i="47"/>
  <c r="D30" i="10"/>
  <c r="J7" i="137"/>
  <c r="J7" i="10"/>
  <c r="D6" i="59"/>
  <c r="B7" i="10"/>
  <c r="C18" i="55"/>
  <c r="C13" i="55"/>
  <c r="J37" i="59"/>
  <c r="J31" i="59"/>
  <c r="C17" i="55"/>
  <c r="C9" i="55"/>
  <c r="K28" i="59"/>
  <c r="I31" i="59"/>
  <c r="H6" i="110"/>
  <c r="H7" i="10"/>
  <c r="C8" i="55"/>
  <c r="B10" i="97"/>
  <c r="J26" i="59"/>
  <c r="E6" i="59"/>
  <c r="I34" i="59"/>
  <c r="C7" i="10"/>
  <c r="F30" i="10"/>
  <c r="F10" i="97"/>
  <c r="F6" i="59"/>
  <c r="L7" i="110"/>
  <c r="N20" i="137"/>
  <c r="E23" i="140" s="1"/>
  <c r="N9" i="97"/>
  <c r="E21" i="140" s="1"/>
  <c r="I34" i="122"/>
  <c r="K7" i="110"/>
  <c r="M7" i="110"/>
  <c r="L30" i="10" l="1"/>
  <c r="H29" i="10"/>
  <c r="H20" i="137"/>
  <c r="B9" i="97"/>
  <c r="E11" i="140" s="1"/>
  <c r="H6" i="10"/>
  <c r="M30" i="10"/>
  <c r="E5" i="59"/>
  <c r="B6" i="137"/>
  <c r="E12" i="140" s="1"/>
  <c r="K16" i="110"/>
  <c r="H5" i="59"/>
  <c r="K21" i="137"/>
  <c r="E29" i="10"/>
  <c r="K6" i="59"/>
  <c r="M10" i="97"/>
  <c r="K22" i="113"/>
  <c r="M22" i="113" s="1"/>
  <c r="K34" i="113"/>
  <c r="K36" i="118"/>
  <c r="K24" i="118"/>
  <c r="M24" i="118" s="1"/>
  <c r="K19" i="116"/>
  <c r="M19" i="116" s="1"/>
  <c r="K31" i="116"/>
  <c r="K21" i="116"/>
  <c r="M21" i="116" s="1"/>
  <c r="K33" i="116"/>
  <c r="K36" i="123"/>
  <c r="K24" i="123"/>
  <c r="M24" i="123" s="1"/>
  <c r="K24" i="121"/>
  <c r="M24" i="121" s="1"/>
  <c r="K36" i="121"/>
  <c r="K37" i="122"/>
  <c r="K25" i="122"/>
  <c r="M25" i="122" s="1"/>
  <c r="K19" i="113"/>
  <c r="M19" i="113" s="1"/>
  <c r="K31" i="113"/>
  <c r="K23" i="118"/>
  <c r="M23" i="118" s="1"/>
  <c r="K35" i="118"/>
  <c r="K19" i="121"/>
  <c r="M19" i="121" s="1"/>
  <c r="K31" i="121"/>
  <c r="K33" i="114"/>
  <c r="K21" i="114"/>
  <c r="M21" i="114" s="1"/>
  <c r="K36" i="117"/>
  <c r="K24" i="117"/>
  <c r="M24" i="117" s="1"/>
  <c r="K24" i="113"/>
  <c r="M24" i="113" s="1"/>
  <c r="K36" i="113"/>
  <c r="K19" i="124"/>
  <c r="M19" i="124" s="1"/>
  <c r="K31" i="124"/>
  <c r="K23" i="112"/>
  <c r="M23" i="112" s="1"/>
  <c r="K35" i="112"/>
  <c r="K20" i="117"/>
  <c r="M20" i="117" s="1"/>
  <c r="K32" i="117"/>
  <c r="K20" i="119"/>
  <c r="M20" i="119" s="1"/>
  <c r="K32" i="119"/>
  <c r="K23" i="119"/>
  <c r="M23" i="119" s="1"/>
  <c r="K35" i="119"/>
  <c r="K23" i="122"/>
  <c r="M23" i="122" s="1"/>
  <c r="K35" i="122"/>
  <c r="K33" i="112"/>
  <c r="K21" i="112"/>
  <c r="M21" i="112" s="1"/>
  <c r="K31" i="120"/>
  <c r="K19" i="120"/>
  <c r="M19" i="120" s="1"/>
  <c r="K19" i="114"/>
  <c r="M19" i="114" s="1"/>
  <c r="K31" i="114"/>
  <c r="K32" i="114"/>
  <c r="K20" i="114"/>
  <c r="M20" i="114" s="1"/>
  <c r="K23" i="114"/>
  <c r="M23" i="114" s="1"/>
  <c r="K35" i="114"/>
  <c r="M7" i="137"/>
  <c r="M31" i="111"/>
  <c r="I37" i="122"/>
  <c r="I33" i="114"/>
  <c r="I33" i="117"/>
  <c r="I32" i="117"/>
  <c r="I35" i="121"/>
  <c r="M34" i="123"/>
  <c r="I32" i="124"/>
  <c r="I35" i="111"/>
  <c r="I33" i="122"/>
  <c r="I35" i="114"/>
  <c r="M31" i="114"/>
  <c r="M31" i="115"/>
  <c r="M33" i="124"/>
  <c r="I32" i="115"/>
  <c r="I36" i="120"/>
  <c r="I32" i="113"/>
  <c r="M34" i="115"/>
  <c r="M36" i="116"/>
  <c r="M37" i="122"/>
  <c r="I33" i="113"/>
  <c r="M32" i="117"/>
  <c r="M35" i="122"/>
  <c r="M34" i="118"/>
  <c r="M33" i="121"/>
  <c r="I33" i="124"/>
  <c r="M33" i="118"/>
  <c r="M35" i="111"/>
  <c r="I33" i="123"/>
  <c r="M36" i="120"/>
  <c r="M31" i="113"/>
  <c r="I34" i="112"/>
  <c r="M34" i="111"/>
  <c r="M32" i="111"/>
  <c r="I36" i="119"/>
  <c r="M31" i="121"/>
  <c r="I34" i="114"/>
  <c r="M33" i="113"/>
  <c r="M35" i="116"/>
  <c r="M35" i="120"/>
  <c r="I32" i="116"/>
  <c r="L33" i="124"/>
  <c r="L33" i="116"/>
  <c r="L36" i="123"/>
  <c r="L36" i="114"/>
  <c r="L31" i="124"/>
  <c r="L36" i="118"/>
  <c r="L34" i="113"/>
  <c r="L31" i="123"/>
  <c r="L37" i="122"/>
  <c r="L34" i="124"/>
  <c r="L33" i="122"/>
  <c r="L34" i="114"/>
  <c r="L34" i="123"/>
  <c r="L33" i="111"/>
  <c r="L33" i="112"/>
  <c r="L32" i="121"/>
  <c r="L34" i="120"/>
  <c r="L32" i="114"/>
  <c r="L35" i="116"/>
  <c r="L35" i="115"/>
  <c r="L34" i="111"/>
  <c r="L31" i="114"/>
  <c r="K10" i="97"/>
  <c r="B6" i="10"/>
  <c r="L10" i="97"/>
  <c r="K36" i="122"/>
  <c r="K24" i="122"/>
  <c r="M24" i="122" s="1"/>
  <c r="K33" i="123"/>
  <c r="K21" i="123"/>
  <c r="M21" i="123" s="1"/>
  <c r="L6" i="59"/>
  <c r="L21" i="137"/>
  <c r="K35" i="115"/>
  <c r="K23" i="115"/>
  <c r="M23" i="115" s="1"/>
  <c r="K19" i="115"/>
  <c r="M19" i="115" s="1"/>
  <c r="K31" i="115"/>
  <c r="K20" i="121"/>
  <c r="M20" i="121" s="1"/>
  <c r="K32" i="121"/>
  <c r="K20" i="112"/>
  <c r="M20" i="112" s="1"/>
  <c r="K32" i="112"/>
  <c r="K32" i="113"/>
  <c r="K20" i="113"/>
  <c r="M20" i="113" s="1"/>
  <c r="K35" i="124"/>
  <c r="K23" i="124"/>
  <c r="M23" i="124" s="1"/>
  <c r="K20" i="116"/>
  <c r="M20" i="116" s="1"/>
  <c r="K32" i="116"/>
  <c r="K34" i="123"/>
  <c r="K22" i="123"/>
  <c r="M22" i="123" s="1"/>
  <c r="K23" i="113"/>
  <c r="M23" i="113" s="1"/>
  <c r="K35" i="113"/>
  <c r="K20" i="120"/>
  <c r="M20" i="120" s="1"/>
  <c r="K32" i="120"/>
  <c r="K21" i="120"/>
  <c r="M21" i="120" s="1"/>
  <c r="K33" i="120"/>
  <c r="K22" i="112"/>
  <c r="M22" i="112" s="1"/>
  <c r="K34" i="112"/>
  <c r="K22" i="114"/>
  <c r="M22" i="114" s="1"/>
  <c r="K34" i="114"/>
  <c r="K21" i="118"/>
  <c r="M21" i="118" s="1"/>
  <c r="K33" i="118"/>
  <c r="K35" i="120"/>
  <c r="K23" i="120"/>
  <c r="M23" i="120" s="1"/>
  <c r="K23" i="116"/>
  <c r="M23" i="116" s="1"/>
  <c r="K35" i="116"/>
  <c r="K34" i="121"/>
  <c r="K22" i="121"/>
  <c r="M22" i="121" s="1"/>
  <c r="K20" i="124"/>
  <c r="M20" i="124" s="1"/>
  <c r="K32" i="124"/>
  <c r="K24" i="116"/>
  <c r="M24" i="116" s="1"/>
  <c r="K36" i="116"/>
  <c r="K34" i="118"/>
  <c r="K22" i="118"/>
  <c r="M22" i="118" s="1"/>
  <c r="K36" i="111"/>
  <c r="K24" i="111"/>
  <c r="M24" i="111" s="1"/>
  <c r="K34" i="115"/>
  <c r="K22" i="115"/>
  <c r="M22" i="115" s="1"/>
  <c r="K33" i="117"/>
  <c r="K21" i="117"/>
  <c r="M21" i="117" s="1"/>
  <c r="K36" i="114"/>
  <c r="K24" i="114"/>
  <c r="M24" i="114" s="1"/>
  <c r="K36" i="112"/>
  <c r="K24" i="112"/>
  <c r="M24" i="112" s="1"/>
  <c r="K19" i="118"/>
  <c r="M19" i="118" s="1"/>
  <c r="K31" i="118"/>
  <c r="K6" i="110"/>
  <c r="I32" i="114"/>
  <c r="I33" i="116"/>
  <c r="M34" i="117"/>
  <c r="I34" i="123"/>
  <c r="M35" i="123"/>
  <c r="M32" i="114"/>
  <c r="I34" i="115"/>
  <c r="M33" i="120"/>
  <c r="M33" i="123"/>
  <c r="I35" i="115"/>
  <c r="I33" i="120"/>
  <c r="M32" i="116"/>
  <c r="M35" i="117"/>
  <c r="M33" i="115"/>
  <c r="I35" i="117"/>
  <c r="M34" i="114"/>
  <c r="I35" i="123"/>
  <c r="M31" i="112"/>
  <c r="I35" i="112"/>
  <c r="M31" i="124"/>
  <c r="I35" i="122"/>
  <c r="M33" i="114"/>
  <c r="M36" i="119"/>
  <c r="I36" i="118"/>
  <c r="I34" i="121"/>
  <c r="I34" i="113"/>
  <c r="I35" i="124"/>
  <c r="I35" i="116"/>
  <c r="M34" i="119"/>
  <c r="M36" i="123"/>
  <c r="I32" i="123"/>
  <c r="I35" i="113"/>
  <c r="M32" i="115"/>
  <c r="I33" i="118"/>
  <c r="M35" i="115"/>
  <c r="I35" i="119"/>
  <c r="K7" i="97"/>
  <c r="L7" i="137"/>
  <c r="L35" i="123"/>
  <c r="L36" i="113"/>
  <c r="L34" i="122"/>
  <c r="L31" i="116"/>
  <c r="L31" i="115"/>
  <c r="L35" i="122"/>
  <c r="L35" i="119"/>
  <c r="L32" i="120"/>
  <c r="L35" i="112"/>
  <c r="L35" i="114"/>
  <c r="L31" i="111"/>
  <c r="L32" i="112"/>
  <c r="L34" i="121"/>
  <c r="L36" i="111"/>
  <c r="L36" i="120"/>
  <c r="L34" i="112"/>
  <c r="L31" i="112"/>
  <c r="L33" i="115"/>
  <c r="L34" i="115"/>
  <c r="L34" i="116"/>
  <c r="L33" i="113"/>
  <c r="E20" i="137"/>
  <c r="E9" i="97"/>
  <c r="K36" i="124"/>
  <c r="K24" i="124"/>
  <c r="M24" i="124" s="1"/>
  <c r="K19" i="112"/>
  <c r="M19" i="112" s="1"/>
  <c r="K31" i="112"/>
  <c r="K22" i="116"/>
  <c r="M22" i="116" s="1"/>
  <c r="K34" i="116"/>
  <c r="K31" i="111"/>
  <c r="K19" i="111"/>
  <c r="M19" i="111" s="1"/>
  <c r="K32" i="111"/>
  <c r="K20" i="111"/>
  <c r="M20" i="111" s="1"/>
  <c r="K23" i="123"/>
  <c r="M23" i="123" s="1"/>
  <c r="K35" i="123"/>
  <c r="K34" i="124"/>
  <c r="K22" i="124"/>
  <c r="M22" i="124" s="1"/>
  <c r="K34" i="117"/>
  <c r="K22" i="117"/>
  <c r="M22" i="117" s="1"/>
  <c r="K34" i="122"/>
  <c r="K22" i="122"/>
  <c r="M22" i="122" s="1"/>
  <c r="K24" i="119"/>
  <c r="M24" i="119" s="1"/>
  <c r="K36" i="119"/>
  <c r="K36" i="120"/>
  <c r="K24" i="120"/>
  <c r="M24" i="120" s="1"/>
  <c r="K32" i="122"/>
  <c r="K20" i="122"/>
  <c r="M20" i="122" s="1"/>
  <c r="K22" i="120"/>
  <c r="M22" i="120" s="1"/>
  <c r="K34" i="120"/>
  <c r="K21" i="115"/>
  <c r="M21" i="115" s="1"/>
  <c r="K33" i="115"/>
  <c r="K31" i="123"/>
  <c r="K19" i="123"/>
  <c r="M19" i="123" s="1"/>
  <c r="I34" i="117"/>
  <c r="I34" i="118"/>
  <c r="M31" i="120"/>
  <c r="M36" i="112"/>
  <c r="M33" i="116"/>
  <c r="M36" i="115"/>
  <c r="M35" i="124"/>
  <c r="I33" i="119"/>
  <c r="I32" i="111"/>
  <c r="M35" i="113"/>
  <c r="M33" i="111"/>
  <c r="I34" i="120"/>
  <c r="M36" i="117"/>
  <c r="M36" i="118"/>
  <c r="M36" i="111"/>
  <c r="I31" i="111"/>
  <c r="I36" i="113"/>
  <c r="M35" i="121"/>
  <c r="M32" i="123"/>
  <c r="I33" i="112"/>
  <c r="M31" i="119"/>
  <c r="M33" i="112"/>
  <c r="M32" i="112"/>
  <c r="I32" i="120"/>
  <c r="I32" i="118"/>
  <c r="M33" i="122"/>
  <c r="I36" i="114"/>
  <c r="M34" i="116"/>
  <c r="I33" i="121"/>
  <c r="M32" i="121"/>
  <c r="I35" i="120"/>
  <c r="M36" i="114"/>
  <c r="M32" i="118"/>
  <c r="M31" i="118"/>
  <c r="M32" i="113"/>
  <c r="I36" i="124"/>
  <c r="I36" i="117"/>
  <c r="I33" i="111"/>
  <c r="I36" i="115"/>
  <c r="K30" i="10"/>
  <c r="L35" i="117"/>
  <c r="L31" i="118"/>
  <c r="L36" i="116"/>
  <c r="L36" i="115"/>
  <c r="L32" i="111"/>
  <c r="L31" i="120"/>
  <c r="L33" i="118"/>
  <c r="L35" i="120"/>
  <c r="L35" i="121"/>
  <c r="L34" i="119"/>
  <c r="L31" i="119"/>
  <c r="L36" i="124"/>
  <c r="L32" i="116"/>
  <c r="L31" i="117"/>
  <c r="L31" i="113"/>
  <c r="L35" i="118"/>
  <c r="L35" i="111"/>
  <c r="L32" i="118"/>
  <c r="L33" i="114"/>
  <c r="L34" i="118"/>
  <c r="E6" i="10"/>
  <c r="H9" i="97"/>
  <c r="B20" i="137"/>
  <c r="E13" i="140" s="1"/>
  <c r="E6" i="137"/>
  <c r="K22" i="119"/>
  <c r="M22" i="119" s="1"/>
  <c r="K34" i="119"/>
  <c r="K32" i="118"/>
  <c r="K20" i="118"/>
  <c r="M20" i="118" s="1"/>
  <c r="K21" i="119"/>
  <c r="M21" i="119" s="1"/>
  <c r="K33" i="119"/>
  <c r="K33" i="113"/>
  <c r="K21" i="113"/>
  <c r="M21" i="113" s="1"/>
  <c r="K23" i="111"/>
  <c r="M23" i="111" s="1"/>
  <c r="K35" i="111"/>
  <c r="K24" i="115"/>
  <c r="M24" i="115" s="1"/>
  <c r="K36" i="115"/>
  <c r="K31" i="117"/>
  <c r="K19" i="117"/>
  <c r="M19" i="117" s="1"/>
  <c r="K22" i="111"/>
  <c r="M22" i="111" s="1"/>
  <c r="K34" i="111"/>
  <c r="K32" i="115"/>
  <c r="K20" i="115"/>
  <c r="M20" i="115" s="1"/>
  <c r="K33" i="124"/>
  <c r="K21" i="124"/>
  <c r="M21" i="124" s="1"/>
  <c r="K21" i="121"/>
  <c r="M21" i="121" s="1"/>
  <c r="K33" i="121"/>
  <c r="K35" i="121"/>
  <c r="K23" i="121"/>
  <c r="M23" i="121" s="1"/>
  <c r="K21" i="111"/>
  <c r="M21" i="111" s="1"/>
  <c r="K33" i="111"/>
  <c r="K21" i="122"/>
  <c r="M21" i="122" s="1"/>
  <c r="K33" i="122"/>
  <c r="K35" i="117"/>
  <c r="K23" i="117"/>
  <c r="M23" i="117" s="1"/>
  <c r="K32" i="123"/>
  <c r="K20" i="123"/>
  <c r="M20" i="123" s="1"/>
  <c r="K31" i="119"/>
  <c r="K19" i="119"/>
  <c r="M19" i="119" s="1"/>
  <c r="M34" i="124"/>
  <c r="M36" i="113"/>
  <c r="M31" i="116"/>
  <c r="M34" i="112"/>
  <c r="M34" i="122"/>
  <c r="M34" i="121"/>
  <c r="I36" i="112"/>
  <c r="M36" i="121"/>
  <c r="I36" i="111"/>
  <c r="M33" i="117"/>
  <c r="M33" i="119"/>
  <c r="M35" i="112"/>
  <c r="M34" i="113"/>
  <c r="M32" i="120"/>
  <c r="I36" i="123"/>
  <c r="I34" i="119"/>
  <c r="I32" i="119"/>
  <c r="M36" i="124"/>
  <c r="M32" i="119"/>
  <c r="M31" i="123"/>
  <c r="M35" i="114"/>
  <c r="M31" i="117"/>
  <c r="I34" i="124"/>
  <c r="M32" i="122"/>
  <c r="I32" i="112"/>
  <c r="I36" i="121"/>
  <c r="M32" i="124"/>
  <c r="I32" i="121"/>
  <c r="I34" i="111"/>
  <c r="I36" i="122"/>
  <c r="M35" i="119"/>
  <c r="M35" i="118"/>
  <c r="I36" i="116"/>
  <c r="I33" i="115"/>
  <c r="I35" i="118"/>
  <c r="M36" i="122"/>
  <c r="M34" i="120"/>
  <c r="M7" i="10"/>
  <c r="L7" i="10"/>
  <c r="K7" i="137"/>
  <c r="M6" i="59"/>
  <c r="L35" i="124"/>
  <c r="L36" i="119"/>
  <c r="L36" i="112"/>
  <c r="L34" i="117"/>
  <c r="L33" i="117"/>
  <c r="L36" i="117"/>
  <c r="L32" i="113"/>
  <c r="L36" i="122"/>
  <c r="L33" i="120"/>
  <c r="L32" i="122"/>
  <c r="L32" i="119"/>
  <c r="L32" i="124"/>
  <c r="L33" i="121"/>
  <c r="L32" i="117"/>
  <c r="L32" i="123"/>
  <c r="L33" i="123"/>
  <c r="L33" i="119"/>
  <c r="L36" i="121"/>
  <c r="L31" i="121"/>
  <c r="L35" i="113"/>
  <c r="L32" i="115"/>
  <c r="K7" i="10"/>
  <c r="M21" i="137"/>
  <c r="B5" i="59"/>
  <c r="B29" i="10"/>
  <c r="H6" i="137"/>
  <c r="I34" i="116"/>
  <c r="I31" i="118"/>
  <c r="K20" i="137" l="1"/>
  <c r="K29" i="10"/>
  <c r="K6" i="137"/>
  <c r="K6" i="10"/>
  <c r="K9" i="97"/>
  <c r="K5" i="59"/>
  <c r="B39" i="10"/>
  <c r="B38" i="10"/>
  <c r="B37" i="10"/>
  <c r="B22" i="10"/>
  <c r="B21" i="10"/>
  <c r="B16" i="10"/>
  <c r="B20" i="10"/>
  <c r="B17" i="10"/>
  <c r="B18" i="10"/>
  <c r="B19" i="10"/>
  <c r="I31" i="112"/>
  <c r="I31" i="119" l="1"/>
  <c r="I31" i="113" l="1"/>
  <c r="I31" i="120" l="1"/>
  <c r="I31" i="114" l="1"/>
  <c r="I31" i="121" l="1"/>
  <c r="I31" i="115" l="1"/>
  <c r="I32" i="122" l="1"/>
  <c r="I31" i="116" l="1"/>
  <c r="I31" i="123" l="1"/>
  <c r="I31" i="117" l="1"/>
  <c r="I31" i="124" l="1"/>
  <c r="B23" i="113" l="1"/>
  <c r="J11" i="57"/>
  <c r="F4" i="57"/>
  <c r="J10" i="57"/>
  <c r="J13" i="57"/>
  <c r="I4" i="57"/>
  <c r="J16" i="57"/>
  <c r="J12" i="57"/>
  <c r="J9" i="57"/>
  <c r="B23" i="118"/>
  <c r="J7" i="57"/>
  <c r="J15" i="57"/>
  <c r="J8" i="57"/>
  <c r="E4" i="57"/>
  <c r="G4" i="57"/>
  <c r="B23" i="112"/>
  <c r="B23" i="116"/>
  <c r="B23" i="121"/>
  <c r="B23" i="120"/>
  <c r="D23" i="119"/>
  <c r="J17" i="57"/>
  <c r="J14" i="57"/>
  <c r="F23" i="117" l="1"/>
  <c r="F29" i="47"/>
  <c r="F32" i="47"/>
  <c r="F31" i="47"/>
  <c r="F30" i="47"/>
  <c r="F34" i="47"/>
  <c r="D23" i="111"/>
  <c r="F38" i="47"/>
  <c r="F35" i="47"/>
  <c r="F33" i="47"/>
  <c r="B23" i="114"/>
  <c r="D4" i="57"/>
  <c r="F36" i="47"/>
  <c r="F23" i="113"/>
  <c r="F37" i="47"/>
  <c r="F23" i="118"/>
  <c r="C25" i="47"/>
  <c r="I20" i="123" s="1"/>
  <c r="F27" i="47"/>
  <c r="F28" i="47"/>
  <c r="D23" i="116"/>
  <c r="F23" i="120"/>
  <c r="E25" i="47"/>
  <c r="I22" i="114" s="1"/>
  <c r="F26" i="47"/>
  <c r="B25" i="47"/>
  <c r="I19" i="114" s="1"/>
  <c r="F23" i="112"/>
  <c r="D23" i="114"/>
  <c r="F39" i="47"/>
  <c r="B23" i="117"/>
  <c r="B23" i="111"/>
  <c r="F23" i="116"/>
  <c r="D23" i="115"/>
  <c r="D25" i="47"/>
  <c r="I21" i="119" s="1"/>
  <c r="F23" i="124"/>
  <c r="F24" i="122"/>
  <c r="B23" i="124"/>
  <c r="D23" i="117"/>
  <c r="B24" i="122"/>
  <c r="D23" i="123"/>
  <c r="I22" i="124" l="1"/>
  <c r="I20" i="115"/>
  <c r="I22" i="123"/>
  <c r="I19" i="119"/>
  <c r="I19" i="124"/>
  <c r="I23" i="122"/>
  <c r="I22" i="112"/>
  <c r="I20" i="120"/>
  <c r="I22" i="116"/>
  <c r="I20" i="124"/>
  <c r="D23" i="118"/>
  <c r="I21" i="122"/>
  <c r="I21" i="116"/>
  <c r="I20" i="121"/>
  <c r="I20" i="112"/>
  <c r="D24" i="122"/>
  <c r="I20" i="113"/>
  <c r="I19" i="115"/>
  <c r="I22" i="115"/>
  <c r="F23" i="111"/>
  <c r="I21" i="123"/>
  <c r="I21" i="124"/>
  <c r="I20" i="118"/>
  <c r="B22" i="116"/>
  <c r="F23" i="119"/>
  <c r="I21" i="118"/>
  <c r="D23" i="121"/>
  <c r="I19" i="121"/>
  <c r="I21" i="113"/>
  <c r="I21" i="111"/>
  <c r="F23" i="121"/>
  <c r="I20" i="117"/>
  <c r="I21" i="117"/>
  <c r="I19" i="111"/>
  <c r="F25" i="47"/>
  <c r="I19" i="112"/>
  <c r="I19" i="116"/>
  <c r="I19" i="117"/>
  <c r="I20" i="111"/>
  <c r="D23" i="124"/>
  <c r="I22" i="118"/>
  <c r="I22" i="122"/>
  <c r="I21" i="114"/>
  <c r="I22" i="119"/>
  <c r="I22" i="113"/>
  <c r="B23" i="119"/>
  <c r="B23" i="123"/>
  <c r="I19" i="123"/>
  <c r="I20" i="119"/>
  <c r="F23" i="123"/>
  <c r="B22" i="117"/>
  <c r="D23" i="112"/>
  <c r="H4" i="57"/>
  <c r="J5" i="57"/>
  <c r="J6" i="57"/>
  <c r="B4" i="57"/>
  <c r="F23" i="115"/>
  <c r="I20" i="114"/>
  <c r="I22" i="117"/>
  <c r="I20" i="116"/>
  <c r="I19" i="118"/>
  <c r="I21" i="112"/>
  <c r="D23" i="113"/>
  <c r="I19" i="113"/>
  <c r="J18" i="57"/>
  <c r="C4" i="57"/>
  <c r="I21" i="121"/>
  <c r="I22" i="111"/>
  <c r="D23" i="120"/>
  <c r="I19" i="120"/>
  <c r="F23" i="114"/>
  <c r="I21" i="115"/>
  <c r="I22" i="121"/>
  <c r="I21" i="120"/>
  <c r="I22" i="120"/>
  <c r="I20" i="122"/>
  <c r="B23" i="115"/>
  <c r="B22" i="124" l="1"/>
  <c r="B22" i="114"/>
  <c r="B22" i="120"/>
  <c r="B22" i="113"/>
  <c r="B22" i="112"/>
  <c r="B22" i="118"/>
  <c r="B23" i="122"/>
  <c r="B22" i="111"/>
  <c r="B22" i="119"/>
  <c r="B22" i="121"/>
  <c r="J4" i="57"/>
  <c r="B22" i="115"/>
  <c r="B22" i="123"/>
  <c r="G7" i="46" l="1"/>
  <c r="F7" i="46" l="1"/>
  <c r="I7" i="46"/>
  <c r="O7" i="46"/>
  <c r="C7" i="46"/>
  <c r="B7" i="46"/>
  <c r="P7" i="46"/>
  <c r="E7" i="46"/>
  <c r="D7" i="46"/>
  <c r="B6" i="46" s="1"/>
  <c r="E27" i="140" s="1"/>
  <c r="E19" i="140" s="1"/>
  <c r="H7" i="46"/>
  <c r="J7" i="46"/>
  <c r="E6" i="46" l="1"/>
  <c r="E17" i="140" s="1"/>
  <c r="K7" i="46"/>
  <c r="L38" i="116"/>
  <c r="J8" i="116"/>
  <c r="F8" i="118"/>
  <c r="F8" i="114"/>
  <c r="F8" i="123"/>
  <c r="F8" i="117"/>
  <c r="K38" i="116"/>
  <c r="K26" i="116"/>
  <c r="H8" i="116"/>
  <c r="B8" i="115"/>
  <c r="B8" i="124"/>
  <c r="K38" i="114"/>
  <c r="K26" i="114"/>
  <c r="H8" i="114"/>
  <c r="M7" i="46"/>
  <c r="D8" i="111"/>
  <c r="L38" i="121"/>
  <c r="J8" i="121"/>
  <c r="D8" i="112"/>
  <c r="F8" i="120"/>
  <c r="F8" i="116"/>
  <c r="M38" i="111"/>
  <c r="L8" i="111"/>
  <c r="M38" i="118"/>
  <c r="L8" i="118"/>
  <c r="B8" i="117"/>
  <c r="K38" i="118"/>
  <c r="K26" i="118"/>
  <c r="H8" i="118"/>
  <c r="B8" i="119"/>
  <c r="D8" i="113"/>
  <c r="L38" i="123"/>
  <c r="J8" i="123"/>
  <c r="D8" i="114"/>
  <c r="F9" i="122"/>
  <c r="M38" i="113"/>
  <c r="L8" i="113"/>
  <c r="M38" i="120"/>
  <c r="L8" i="120"/>
  <c r="B8" i="121"/>
  <c r="K38" i="115"/>
  <c r="K26" i="115"/>
  <c r="H8" i="115"/>
  <c r="K38" i="120"/>
  <c r="K26" i="120"/>
  <c r="H8" i="120"/>
  <c r="B8" i="123"/>
  <c r="L7" i="46"/>
  <c r="L38" i="114"/>
  <c r="J8" i="114"/>
  <c r="L38" i="120"/>
  <c r="J8" i="120"/>
  <c r="N7" i="46"/>
  <c r="N6" i="46" s="1"/>
  <c r="L38" i="124"/>
  <c r="J8" i="124"/>
  <c r="D8" i="120"/>
  <c r="D8" i="116"/>
  <c r="F8" i="124"/>
  <c r="M38" i="119"/>
  <c r="L8" i="119"/>
  <c r="M38" i="115"/>
  <c r="L8" i="115"/>
  <c r="M39" i="122"/>
  <c r="L9" i="122"/>
  <c r="K38" i="119"/>
  <c r="K26" i="119"/>
  <c r="H8" i="119"/>
  <c r="B8" i="118"/>
  <c r="K39" i="122"/>
  <c r="K27" i="122"/>
  <c r="H9" i="122"/>
  <c r="L38" i="112"/>
  <c r="J8" i="112"/>
  <c r="D8" i="115"/>
  <c r="D8" i="117"/>
  <c r="D8" i="124"/>
  <c r="L38" i="118"/>
  <c r="J8" i="118"/>
  <c r="M38" i="112"/>
  <c r="L8" i="112"/>
  <c r="M38" i="121"/>
  <c r="L8" i="121"/>
  <c r="M38" i="117"/>
  <c r="L8" i="117"/>
  <c r="M38" i="124"/>
  <c r="L8" i="124"/>
  <c r="K38" i="121"/>
  <c r="K26" i="121"/>
  <c r="H8" i="121"/>
  <c r="B9" i="122"/>
  <c r="K38" i="124"/>
  <c r="K26" i="124"/>
  <c r="H8" i="124"/>
  <c r="H6" i="46"/>
  <c r="L38" i="117"/>
  <c r="J8" i="117"/>
  <c r="D8" i="119"/>
  <c r="D8" i="123"/>
  <c r="L38" i="119"/>
  <c r="J8" i="119"/>
  <c r="L38" i="111"/>
  <c r="J8" i="111"/>
  <c r="L39" i="122"/>
  <c r="J9" i="122"/>
  <c r="M38" i="114"/>
  <c r="L8" i="114"/>
  <c r="M38" i="123"/>
  <c r="L8" i="123"/>
  <c r="F8" i="111"/>
  <c r="K38" i="123"/>
  <c r="K26" i="123"/>
  <c r="H8" i="123"/>
  <c r="K38" i="113"/>
  <c r="K26" i="113"/>
  <c r="H8" i="113"/>
  <c r="B8" i="112"/>
  <c r="D8" i="118"/>
  <c r="L38" i="113"/>
  <c r="J8" i="113"/>
  <c r="D8" i="121"/>
  <c r="M38" i="116"/>
  <c r="L8" i="116"/>
  <c r="F8" i="119"/>
  <c r="F8" i="113"/>
  <c r="K38" i="111"/>
  <c r="K26" i="111"/>
  <c r="H8" i="111"/>
  <c r="B8" i="111"/>
  <c r="K38" i="117"/>
  <c r="K26" i="117"/>
  <c r="H8" i="117"/>
  <c r="B8" i="114"/>
  <c r="D9" i="122"/>
  <c r="L38" i="115"/>
  <c r="J8" i="115"/>
  <c r="F8" i="112"/>
  <c r="F8" i="121"/>
  <c r="F8" i="115"/>
  <c r="K38" i="112"/>
  <c r="K26" i="112"/>
  <c r="H8" i="112"/>
  <c r="B8" i="113"/>
  <c r="B8" i="120"/>
  <c r="B8" i="116"/>
  <c r="K6" i="46" l="1"/>
  <c r="I38" i="121"/>
  <c r="H7" i="111"/>
  <c r="H7" i="123"/>
  <c r="H7" i="118"/>
  <c r="H7" i="114"/>
  <c r="H7" i="116"/>
  <c r="B7" i="114"/>
  <c r="H7" i="112"/>
  <c r="B7" i="112"/>
  <c r="H7" i="115"/>
  <c r="I38" i="114"/>
  <c r="I38" i="112"/>
  <c r="H7" i="117"/>
  <c r="B7" i="124"/>
  <c r="B7" i="118"/>
  <c r="H7" i="121"/>
  <c r="I38" i="124"/>
  <c r="I38" i="118"/>
  <c r="B7" i="113"/>
  <c r="H7" i="113"/>
  <c r="B7" i="111"/>
  <c r="B7" i="116"/>
  <c r="B7" i="117"/>
  <c r="B7" i="115"/>
  <c r="I38" i="113"/>
  <c r="I38" i="111"/>
  <c r="H7" i="124"/>
  <c r="H7" i="119"/>
  <c r="H7" i="120"/>
  <c r="B8" i="122"/>
  <c r="I38" i="116"/>
  <c r="I38" i="117"/>
  <c r="I38" i="115"/>
  <c r="B7" i="119"/>
  <c r="I39" i="122"/>
  <c r="B7" i="120"/>
  <c r="B7" i="123"/>
  <c r="B7" i="121"/>
  <c r="I38" i="119"/>
  <c r="H8" i="122"/>
  <c r="I38" i="120"/>
  <c r="I38" i="123"/>
  <c r="J7" i="47" l="1"/>
  <c r="J8" i="47"/>
  <c r="J9" i="47"/>
  <c r="J11" i="47"/>
  <c r="J12" i="47"/>
  <c r="J13" i="47"/>
  <c r="J14" i="47"/>
  <c r="J15" i="47"/>
  <c r="J16" i="47"/>
  <c r="J17" i="47"/>
  <c r="J18" i="47"/>
  <c r="J10" i="47"/>
  <c r="J19" i="47"/>
  <c r="I5" i="47" l="1"/>
  <c r="J6" i="47"/>
  <c r="J5" i="47" l="1"/>
  <c r="M26" i="118"/>
  <c r="M26" i="111"/>
  <c r="M26" i="123"/>
  <c r="M26" i="114"/>
  <c r="M26" i="117"/>
  <c r="M26" i="121"/>
  <c r="M26" i="124"/>
  <c r="M26" i="120"/>
  <c r="M26" i="116"/>
  <c r="M26" i="115"/>
  <c r="M26" i="113"/>
  <c r="M27" i="122"/>
  <c r="M26" i="112"/>
  <c r="M26" i="119"/>
  <c r="J22" i="77" l="1"/>
  <c r="J27" i="77"/>
  <c r="J30" i="77"/>
  <c r="J24" i="77"/>
  <c r="J28" i="77"/>
  <c r="J31" i="77"/>
  <c r="J25" i="77"/>
  <c r="J29" i="77"/>
  <c r="J23" i="77"/>
  <c r="J21" i="77"/>
  <c r="J26" i="77"/>
  <c r="J32" i="77"/>
  <c r="J19" i="77" l="1"/>
  <c r="J20" i="77"/>
  <c r="I18" i="77" l="1"/>
  <c r="J18" i="77" s="1"/>
  <c r="F4" i="140" l="1"/>
  <c r="F29" i="140" l="1"/>
</calcChain>
</file>

<file path=xl/sharedStrings.xml><?xml version="1.0" encoding="utf-8"?>
<sst xmlns="http://schemas.openxmlformats.org/spreadsheetml/2006/main" count="1928" uniqueCount="429">
  <si>
    <t>Jaderné (JE)</t>
  </si>
  <si>
    <t>Větrné (VTE)</t>
  </si>
  <si>
    <t>Fotovoltaické (FVE)</t>
  </si>
  <si>
    <t>Vodní (VE)</t>
  </si>
  <si>
    <t>[MW]</t>
  </si>
  <si>
    <t>[MWh]</t>
  </si>
  <si>
    <t>Výroba elektřiny netto</t>
  </si>
  <si>
    <t>JE</t>
  </si>
  <si>
    <t>VO z vvn</t>
  </si>
  <si>
    <t>VO z vn</t>
  </si>
  <si>
    <t>Celkem ČR</t>
  </si>
  <si>
    <t>Energetika</t>
  </si>
  <si>
    <t>Doprava</t>
  </si>
  <si>
    <t>Stavebnictví</t>
  </si>
  <si>
    <t>Ostatní</t>
  </si>
  <si>
    <t>Parní (PE)</t>
  </si>
  <si>
    <t>Paroplynové (PPE)</t>
  </si>
  <si>
    <t>Plynové a spalovací (PSE)</t>
  </si>
  <si>
    <t>Přečerpávací (PVE)</t>
  </si>
  <si>
    <t>Výroba elektřiny brutto</t>
  </si>
  <si>
    <t>PE</t>
  </si>
  <si>
    <t>PPE</t>
  </si>
  <si>
    <t>PSE</t>
  </si>
  <si>
    <t>Dodávka elektřiny ze sítě PPS</t>
  </si>
  <si>
    <t>Dodávka elektřiny ze sousedních regionálních PDS</t>
  </si>
  <si>
    <t>Dodávka elektřiny od výrobců</t>
  </si>
  <si>
    <t>Dodávka elektřiny z LDS</t>
  </si>
  <si>
    <t>Dodávka elektřiny do sítě PPS</t>
  </si>
  <si>
    <t>Dodávka elektřiny sousedním regionálním PDS</t>
  </si>
  <si>
    <t>Dodávka elektřiny do LDS</t>
  </si>
  <si>
    <t>Dodávka elektřiny výrobcům (kromě PVE)</t>
  </si>
  <si>
    <t xml:space="preserve">Odběr elektřiny PVE v režimu čerpání </t>
  </si>
  <si>
    <t>Dodávka elektřiny zákazníkům VO na hladině vvn</t>
  </si>
  <si>
    <t>Dodávka elektřiny zákazníkům VO na hladině vn</t>
  </si>
  <si>
    <t>Dodávka elektřiny zákazníkům MOP</t>
  </si>
  <si>
    <t>Dodávka elektřiny zákazníkům MOO</t>
  </si>
  <si>
    <t>Ostatní spotřeba elektřiny PDS</t>
  </si>
  <si>
    <t>Dodávka elektřiny ze sítí RDS</t>
  </si>
  <si>
    <t>Dodávka elektřiny do sítí RDS</t>
  </si>
  <si>
    <t>Export elektřiny (dodávka do zahraničí)</t>
  </si>
  <si>
    <t>Import elektřiny (dodávka ze zahraničí)</t>
  </si>
  <si>
    <t>Dodávka elektřiny zákazníkům připojeným do PS</t>
  </si>
  <si>
    <t>Saldo</t>
  </si>
  <si>
    <t>VE</t>
  </si>
  <si>
    <t>PVE</t>
  </si>
  <si>
    <t>VTE</t>
  </si>
  <si>
    <t>FVE</t>
  </si>
  <si>
    <t>Obchod, služby, školství, zdravotnictví</t>
  </si>
  <si>
    <t>Datum</t>
  </si>
  <si>
    <t>Import elektřiny na úrovni PS</t>
  </si>
  <si>
    <t>Import elektřiny na úrovni DS</t>
  </si>
  <si>
    <t>Export elektřiny na úrovni PS</t>
  </si>
  <si>
    <t>Export elektřiny na úrovni DS</t>
  </si>
  <si>
    <t>Celkem</t>
  </si>
  <si>
    <t>Měsíční maximum [MW]</t>
  </si>
  <si>
    <t>Hodina</t>
  </si>
  <si>
    <t>PREdistribuce, a.s.</t>
  </si>
  <si>
    <t>Měsíční minimum [MW]</t>
  </si>
  <si>
    <t>v přenosové soustavě</t>
  </si>
  <si>
    <t>v distribučních soustavách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</si>
  <si>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</si>
  <si>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</si>
  <si>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</si>
  <si>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</si>
  <si>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</si>
  <si>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</si>
  <si>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</si>
  <si>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</si>
  <si>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</si>
  <si>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</si>
  <si>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</si>
  <si>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</si>
  <si>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Export na úrovni PS</t>
  </si>
  <si>
    <t>do Polska</t>
  </si>
  <si>
    <t>do Německa</t>
  </si>
  <si>
    <t>do Rakouska</t>
  </si>
  <si>
    <t>na Slovensko</t>
  </si>
  <si>
    <t>Export na úrovni DS</t>
  </si>
  <si>
    <t>Import na úrovni PS</t>
  </si>
  <si>
    <t>Import na úrovni DS</t>
  </si>
  <si>
    <t>z Polska</t>
  </si>
  <si>
    <t>z Německa</t>
  </si>
  <si>
    <t>z Rakouska</t>
  </si>
  <si>
    <t>ze Slovenska</t>
  </si>
  <si>
    <t>Export celkem</t>
  </si>
  <si>
    <t>Import celkem</t>
  </si>
  <si>
    <t>Celkem RDS</t>
  </si>
  <si>
    <t>Brikety a pelety</t>
  </si>
  <si>
    <t>Kapalná biopaliva</t>
  </si>
  <si>
    <t>Ostatní biomasa</t>
  </si>
  <si>
    <t>Palivové dříví</t>
  </si>
  <si>
    <t>Piliny, kůra, štěpky, dřevní odpad</t>
  </si>
  <si>
    <t>Čerpání PVE</t>
  </si>
  <si>
    <t>Celkové ztráty v sítích</t>
  </si>
  <si>
    <t>Domácnosti</t>
  </si>
  <si>
    <t>Průmysl</t>
  </si>
  <si>
    <t>Vstup do PS [GWh]</t>
  </si>
  <si>
    <t>Výstup z PS  [GWh]</t>
  </si>
  <si>
    <t>Vstup do DS  [GWh]</t>
  </si>
  <si>
    <t>Výstup z DS  [GWh]</t>
  </si>
  <si>
    <t>Skládkový plyn</t>
  </si>
  <si>
    <t>Kalový plyn (ČOV)</t>
  </si>
  <si>
    <t>Ostatní bioplyn</t>
  </si>
  <si>
    <t xml:space="preserve"> [MWh]</t>
  </si>
  <si>
    <t>ES ČR</t>
  </si>
  <si>
    <t>elektrizační soustava České republiky</t>
  </si>
  <si>
    <t xml:space="preserve">PE </t>
  </si>
  <si>
    <t>parní elektrárny</t>
  </si>
  <si>
    <t xml:space="preserve">PPE </t>
  </si>
  <si>
    <t>paroplynové elektrárny</t>
  </si>
  <si>
    <t>plynové a spalovací elektrárny</t>
  </si>
  <si>
    <t xml:space="preserve">VE </t>
  </si>
  <si>
    <t>vodní elektrárny</t>
  </si>
  <si>
    <t>jaderné elektrárny</t>
  </si>
  <si>
    <t xml:space="preserve">VTE </t>
  </si>
  <si>
    <t>větrné elektrárny</t>
  </si>
  <si>
    <t>fotovoltaické elektrárny</t>
  </si>
  <si>
    <t>přečerpávací vodní elektrárny</t>
  </si>
  <si>
    <t xml:space="preserve">KVET </t>
  </si>
  <si>
    <t>kombinovaná výroba elektřiny a tepla</t>
  </si>
  <si>
    <t>PS</t>
  </si>
  <si>
    <t>přenosová soustava</t>
  </si>
  <si>
    <t>PPS</t>
  </si>
  <si>
    <t>provozovatel přenosové soustavy</t>
  </si>
  <si>
    <t>RDS</t>
  </si>
  <si>
    <t>regionální distribuční soustava</t>
  </si>
  <si>
    <t>LDS</t>
  </si>
  <si>
    <t>lokální distribuční soustava</t>
  </si>
  <si>
    <t xml:space="preserve">VO </t>
  </si>
  <si>
    <t>velkoodběr elektřiny</t>
  </si>
  <si>
    <t>MOO</t>
  </si>
  <si>
    <t>maloodběr elektřiny obyvatelstvo</t>
  </si>
  <si>
    <t>MOP</t>
  </si>
  <si>
    <t>maloodběr elektřiny podnikatelé</t>
  </si>
  <si>
    <t>vysoké napětí od 1 kV do 52 kV (podle ČSN 330010)</t>
  </si>
  <si>
    <t>velmi vysoké napětí nad 52 kV (podle ČSN 330010)</t>
  </si>
  <si>
    <t>VN</t>
  </si>
  <si>
    <t>VVN</t>
  </si>
  <si>
    <t>Výroba elektřiny brutto =</t>
  </si>
  <si>
    <t>Instalované výkony =</t>
  </si>
  <si>
    <t>Zemní plyn</t>
  </si>
  <si>
    <t>Topné oleje</t>
  </si>
  <si>
    <t>Ostatní plyny</t>
  </si>
  <si>
    <t>Ostatní pevná paliva</t>
  </si>
  <si>
    <t>Ostatní kapalná paliva</t>
  </si>
  <si>
    <t>Odpadní teplo</t>
  </si>
  <si>
    <t>Koks</t>
  </si>
  <si>
    <t>Hnědé uhlí</t>
  </si>
  <si>
    <t>Černé uhlí</t>
  </si>
  <si>
    <t>Bioplyn</t>
  </si>
  <si>
    <t>Biomasa</t>
  </si>
  <si>
    <t>Velkoodběr (VO) z hladiny vvn</t>
  </si>
  <si>
    <t>Velkoodběr (VO) z hladiny vn</t>
  </si>
  <si>
    <t>Maloodběr podnikatelé (MOP)</t>
  </si>
  <si>
    <t>Maloodběr domácnosti (MOO)</t>
  </si>
  <si>
    <t>Spotřeba PPS a PDS</t>
  </si>
  <si>
    <t>Spotřeba na přečerpávání PVE</t>
  </si>
  <si>
    <t>Tuzemská brutto spotřeba (TBS)</t>
  </si>
  <si>
    <t>Tuzemská netto spotřeba (TNS)</t>
  </si>
  <si>
    <t>Lokální spotřeba</t>
  </si>
  <si>
    <t>Lokální spotřeba =</t>
  </si>
  <si>
    <t>Celkové saldo</t>
  </si>
  <si>
    <t>PDS</t>
  </si>
  <si>
    <t>provozovatel distribuční soustavy</t>
  </si>
  <si>
    <t>Rostlinné materiály neaglomerované (včetně aglomerátů)</t>
  </si>
  <si>
    <t>Spotřeba elektřiny ČR *)</t>
  </si>
  <si>
    <t>KVET celkem</t>
  </si>
  <si>
    <t xml:space="preserve">Spotřeba elektřiny v jednotlivých soustavách RDS </t>
  </si>
  <si>
    <r>
      <t>[MW</t>
    </r>
    <r>
      <rPr>
        <vertAlign val="subscript"/>
        <sz val="9"/>
        <rFont val="Arial"/>
        <family val="2"/>
        <charset val="238"/>
        <scheme val="minor"/>
      </rPr>
      <t>e</t>
    </r>
    <r>
      <rPr>
        <sz val="9"/>
        <rFont val="Arial"/>
        <family val="2"/>
        <charset val="238"/>
        <scheme val="minor"/>
      </rPr>
      <t>]</t>
    </r>
  </si>
  <si>
    <r>
      <t>KVET do 1 MW</t>
    </r>
    <r>
      <rPr>
        <b/>
        <vertAlign val="subscript"/>
        <sz val="9"/>
        <rFont val="Arial"/>
        <family val="2"/>
        <charset val="238"/>
        <scheme val="minor"/>
      </rPr>
      <t>e</t>
    </r>
    <r>
      <rPr>
        <b/>
        <sz val="9"/>
        <rFont val="Arial"/>
        <family val="2"/>
        <charset val="238"/>
        <scheme val="minor"/>
      </rPr>
      <t xml:space="preserve"> včetně</t>
    </r>
  </si>
  <si>
    <r>
      <t>KVET nad 5 MW</t>
    </r>
    <r>
      <rPr>
        <b/>
        <vertAlign val="subscript"/>
        <sz val="9"/>
        <rFont val="Arial"/>
        <family val="2"/>
        <charset val="238"/>
        <scheme val="minor"/>
      </rPr>
      <t>e</t>
    </r>
  </si>
  <si>
    <t>Celulózové výluhy</t>
  </si>
  <si>
    <t>DS</t>
  </si>
  <si>
    <t>distribuční soustava</t>
  </si>
  <si>
    <t>Celková výroba elektřiny na svorkách generátorů (zdrojů).</t>
  </si>
  <si>
    <r>
      <t>KVET nad 1 MW</t>
    </r>
    <r>
      <rPr>
        <b/>
        <vertAlign val="subscript"/>
        <sz val="9"/>
        <rFont val="Arial"/>
        <family val="2"/>
        <charset val="238"/>
        <scheme val="minor"/>
      </rPr>
      <t>e</t>
    </r>
    <r>
      <rPr>
        <b/>
        <sz val="9"/>
        <rFont val="Arial"/>
        <family val="2"/>
        <charset val="238"/>
        <scheme val="minor"/>
      </rPr>
      <t xml:space="preserve"> do 5 MW</t>
    </r>
    <r>
      <rPr>
        <b/>
        <vertAlign val="subscript"/>
        <sz val="9"/>
        <rFont val="Arial"/>
        <family val="2"/>
        <charset val="238"/>
        <scheme val="minor"/>
      </rPr>
      <t>e</t>
    </r>
    <r>
      <rPr>
        <b/>
        <sz val="9"/>
        <rFont val="Arial"/>
        <family val="2"/>
        <charset val="238"/>
        <scheme val="minor"/>
      </rPr>
      <t xml:space="preserve"> včetně</t>
    </r>
  </si>
  <si>
    <t>Celkové ztráty =</t>
  </si>
  <si>
    <t>Ztráty v sítích provozovatelů jednotlivých distribučních soustav a provozovatele přenosové soustavy.</t>
  </si>
  <si>
    <t>Zatížení brutto =</t>
  </si>
  <si>
    <t>I. čtvrtletí</t>
  </si>
  <si>
    <t>Dodávka elektřiny do ES</t>
  </si>
  <si>
    <t>II. čtvrtletí</t>
  </si>
  <si>
    <t>III. čtvrtletí</t>
  </si>
  <si>
    <t>IV. čtvrtletí</t>
  </si>
  <si>
    <r>
      <t>TVS</t>
    </r>
    <r>
      <rPr>
        <vertAlign val="subscript"/>
        <sz val="9"/>
        <rFont val="Arial"/>
        <family val="2"/>
        <charset val="238"/>
        <scheme val="minor"/>
      </rPr>
      <t>e</t>
    </r>
  </si>
  <si>
    <r>
      <t>TVS</t>
    </r>
    <r>
      <rPr>
        <vertAlign val="subscript"/>
        <sz val="9"/>
        <rFont val="Arial"/>
        <family val="2"/>
        <charset val="238"/>
        <scheme val="minor"/>
      </rPr>
      <t>t</t>
    </r>
  </si>
  <si>
    <t>Celkový instalovaný výkon</t>
  </si>
  <si>
    <t>&gt; 10 a ≤ 30 kW</t>
  </si>
  <si>
    <t>&gt; 100 kW a ≤ 1 MW</t>
  </si>
  <si>
    <t>&gt; 1 a ≤ 5 MW</t>
  </si>
  <si>
    <t>&gt; 5 MW</t>
  </si>
  <si>
    <t>&lt; 1 MW</t>
  </si>
  <si>
    <r>
      <t>TVS</t>
    </r>
    <r>
      <rPr>
        <b/>
        <vertAlign val="subscript"/>
        <sz val="9"/>
        <rFont val="Arial"/>
        <family val="2"/>
        <charset val="238"/>
        <scheme val="minor"/>
      </rPr>
      <t>e</t>
    </r>
  </si>
  <si>
    <t>Maloodběr obyvatelstvo (MOO)</t>
  </si>
  <si>
    <r>
      <t>TVS</t>
    </r>
    <r>
      <rPr>
        <b/>
        <vertAlign val="subscript"/>
        <sz val="9"/>
        <rFont val="Arial"/>
        <family val="2"/>
        <charset val="238"/>
        <scheme val="minor"/>
      </rPr>
      <t>t</t>
    </r>
  </si>
  <si>
    <r>
      <t>Technologická vlastní spotřeba elektřiny na výrobu elektřiny (TVS</t>
    </r>
    <r>
      <rPr>
        <b/>
        <vertAlign val="subscript"/>
        <sz val="9"/>
        <rFont val="Arial"/>
        <family val="2"/>
        <charset val="238"/>
        <scheme val="minor"/>
      </rPr>
      <t>e</t>
    </r>
    <r>
      <rPr>
        <b/>
        <sz val="9"/>
        <rFont val="Arial"/>
        <family val="2"/>
        <charset val="238"/>
        <scheme val="minor"/>
      </rPr>
      <t>)</t>
    </r>
  </si>
  <si>
    <r>
      <t>Technologická vlastní spotřeba elektřiny na výrobu tepla  (TVS</t>
    </r>
    <r>
      <rPr>
        <b/>
        <vertAlign val="subscript"/>
        <sz val="9"/>
        <rFont val="Arial"/>
        <family val="2"/>
        <charset val="238"/>
        <scheme val="minor"/>
      </rPr>
      <t>t</t>
    </r>
    <r>
      <rPr>
        <b/>
        <sz val="9"/>
        <rFont val="Arial"/>
        <family val="2"/>
        <charset val="238"/>
        <scheme val="minor"/>
      </rPr>
      <t>)</t>
    </r>
  </si>
  <si>
    <t>Spotřeba elektřiny na čerpání</t>
  </si>
  <si>
    <t>≤ 0,5 MW</t>
  </si>
  <si>
    <t>&gt; 0,5 a ≤ 1 MW</t>
  </si>
  <si>
    <t>&gt; 30 a ≤ 100 kW</t>
  </si>
  <si>
    <t xml:space="preserve">&gt; 1 a ≤ 2 MW </t>
  </si>
  <si>
    <t>&gt; 2 MW</t>
  </si>
  <si>
    <t>Jaderné palivo</t>
  </si>
  <si>
    <r>
      <t>Výroba elektřiny brutto</t>
    </r>
    <r>
      <rPr>
        <sz val="9"/>
        <rFont val="Arial"/>
        <family val="2"/>
        <charset val="238"/>
        <scheme val="minor"/>
      </rPr>
      <t xml:space="preserve"> [GWh]</t>
    </r>
  </si>
  <si>
    <t>Instalovaný elektrický výkon</t>
  </si>
  <si>
    <t>Ostatní dodávky</t>
  </si>
  <si>
    <t>Podíl v ČR</t>
  </si>
  <si>
    <t>Kraj</t>
  </si>
  <si>
    <t>Tech. vl. spotřeba el. na výrobu elektřiny</t>
  </si>
  <si>
    <t>Výroba a spotřeba: Jihočeský kraj</t>
  </si>
  <si>
    <t>Výroba a spotřeba: Jihomoravský kraj</t>
  </si>
  <si>
    <t>Výroba a spotřeba: Karlovarský kraj</t>
  </si>
  <si>
    <t>Výroba a spotřeba: Královéhradecký kraj</t>
  </si>
  <si>
    <t>Výroba a spotřeba: Liberecký kraj</t>
  </si>
  <si>
    <t>Výroba a spotřeba: Moravskoslezský kraj</t>
  </si>
  <si>
    <t>Výroba a spotřeba: Olomoucký kraj</t>
  </si>
  <si>
    <t>Výroba a spotřeba: Pardubický kraj</t>
  </si>
  <si>
    <t>Výroba a spotřeba: Plzeňský kraj</t>
  </si>
  <si>
    <t>Výroba a spotřeba: Středočeský kraj</t>
  </si>
  <si>
    <t>Výroba a spotřeba: Ústecký kraj</t>
  </si>
  <si>
    <t>Výroba a spotřeba: Zlínský kraj</t>
  </si>
  <si>
    <t>≤ 10 kW</t>
  </si>
  <si>
    <t>Spotřeba elektřiny
brutto</t>
  </si>
  <si>
    <t>≥ 1 a &lt; 10 MW</t>
  </si>
  <si>
    <t>≥ 10 MW</t>
  </si>
  <si>
    <t>[GWh]</t>
  </si>
  <si>
    <t>Celkové ztráty</t>
  </si>
  <si>
    <t>Spotřeba elektřiny ČR</t>
  </si>
  <si>
    <r>
      <t>Celkový instalovaný elektrický výkon [MW</t>
    </r>
    <r>
      <rPr>
        <vertAlign val="subscript"/>
        <sz val="9"/>
        <rFont val="Arial"/>
        <family val="2"/>
        <charset val="238"/>
        <scheme val="minor"/>
      </rPr>
      <t>e</t>
    </r>
    <r>
      <rPr>
        <sz val="9"/>
        <rFont val="Arial"/>
        <family val="2"/>
        <charset val="238"/>
        <scheme val="minor"/>
      </rPr>
      <t>]</t>
    </r>
  </si>
  <si>
    <r>
      <t>Celkový instalovaný tepelný výkon [MW</t>
    </r>
    <r>
      <rPr>
        <vertAlign val="subscript"/>
        <sz val="9"/>
        <rFont val="Arial"/>
        <family val="2"/>
        <charset val="238"/>
        <scheme val="minor"/>
      </rPr>
      <t>t</t>
    </r>
    <r>
      <rPr>
        <sz val="9"/>
        <rFont val="Arial"/>
        <family val="2"/>
        <charset val="238"/>
        <scheme val="minor"/>
      </rPr>
      <t>]</t>
    </r>
  </si>
  <si>
    <t>Spotřeba elektřiny netto</t>
  </si>
  <si>
    <t>Bilance fyzických toků PS a RDS</t>
  </si>
  <si>
    <t>Hlavní město Praha</t>
  </si>
  <si>
    <t>Kraj Vysočina</t>
  </si>
  <si>
    <t>Jihočeský kraj</t>
  </si>
  <si>
    <t>Jihomoravský kraj</t>
  </si>
  <si>
    <t>Karlovarský kraj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</si>
  <si>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</si>
  <si>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</si>
  <si>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</si>
  <si>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</si>
  <si>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</si>
  <si>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</si>
  <si>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</si>
  <si>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</si>
  <si>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Zlínský kraj</t>
  </si>
  <si>
    <t>Výroba a spotřeba: Hlavní město Praha</t>
  </si>
  <si>
    <t>Výroba a spotřeba: Kraj Vysočina</t>
  </si>
  <si>
    <r>
      <t>KVET do 1 MW</t>
    </r>
    <r>
      <rPr>
        <vertAlign val="subscript"/>
        <sz val="9"/>
        <rFont val="Arial"/>
        <family val="2"/>
        <charset val="238"/>
        <scheme val="minor"/>
      </rPr>
      <t>e</t>
    </r>
    <r>
      <rPr>
        <sz val="9"/>
        <rFont val="Arial"/>
        <family val="2"/>
        <charset val="238"/>
        <scheme val="minor"/>
      </rPr>
      <t xml:space="preserve"> včetně</t>
    </r>
  </si>
  <si>
    <r>
      <t>KVET nad 5 MW</t>
    </r>
    <r>
      <rPr>
        <vertAlign val="subscript"/>
        <sz val="9"/>
        <rFont val="Arial"/>
        <family val="2"/>
        <charset val="238"/>
        <scheme val="minor"/>
      </rPr>
      <t>e</t>
    </r>
  </si>
  <si>
    <t>Bilanční rozdíl =</t>
  </si>
  <si>
    <t>Výroba elektřiny brutto + přeshraniční saldo - tuzemská brutto spotřeba (TBS).</t>
  </si>
  <si>
    <t>Bilanční rozdíl</t>
  </si>
  <si>
    <t>UCED Chomutov s.r.o.</t>
  </si>
  <si>
    <t>Bilance elektřiny - zdroje</t>
  </si>
  <si>
    <t>Bilance elektřiny - spotřeba</t>
  </si>
  <si>
    <t>Zatížení brutto</t>
  </si>
  <si>
    <t>Vodní a přečerpávací vodní elektrárny</t>
  </si>
  <si>
    <t>Kombinovaná výroba elektřiny a tepla</t>
  </si>
  <si>
    <r>
      <t>Technologická vlastní spotřeba elektřiny na výrobu elektřiny (TVS</t>
    </r>
    <r>
      <rPr>
        <b/>
        <vertAlign val="subscript"/>
        <sz val="11"/>
        <rFont val="Arial"/>
        <family val="2"/>
        <charset val="238"/>
        <scheme val="minor"/>
      </rPr>
      <t>e</t>
    </r>
    <r>
      <rPr>
        <b/>
        <sz val="11"/>
        <rFont val="Arial"/>
        <family val="2"/>
        <charset val="238"/>
        <scheme val="minor"/>
      </rPr>
      <t>) =</t>
    </r>
  </si>
  <si>
    <r>
      <t>Technologická vlastní spotřeba elektřiny na výrobu tepla (TVS</t>
    </r>
    <r>
      <rPr>
        <b/>
        <vertAlign val="subscript"/>
        <sz val="11"/>
        <rFont val="Arial"/>
        <family val="2"/>
        <charset val="238"/>
        <scheme val="minor"/>
      </rPr>
      <t>t</t>
    </r>
    <r>
      <rPr>
        <b/>
        <sz val="11"/>
        <rFont val="Arial"/>
        <family val="2"/>
        <charset val="238"/>
        <scheme val="minor"/>
      </rPr>
      <t>) =</t>
    </r>
  </si>
  <si>
    <r>
      <t>Obdoba viz TVS</t>
    </r>
    <r>
      <rPr>
        <vertAlign val="subscript"/>
        <sz val="11"/>
        <rFont val="Arial"/>
        <family val="2"/>
        <charset val="238"/>
        <scheme val="minor"/>
      </rPr>
      <t>e</t>
    </r>
    <r>
      <rPr>
        <sz val="11"/>
        <rFont val="Arial"/>
        <family val="2"/>
        <charset val="238"/>
        <scheme val="minor"/>
      </rPr>
      <t>.</t>
    </r>
  </si>
  <si>
    <r>
      <t>TNS + spotřeba na přečerpávání PVE + celkové ztráty + TVS</t>
    </r>
    <r>
      <rPr>
        <vertAlign val="subscript"/>
        <sz val="11"/>
        <rFont val="Arial"/>
        <family val="2"/>
        <charset val="238"/>
        <scheme val="minor"/>
      </rPr>
      <t>e</t>
    </r>
    <r>
      <rPr>
        <sz val="11"/>
        <rFont val="Arial"/>
        <family val="2"/>
        <charset val="238"/>
        <scheme val="minor"/>
      </rPr>
      <t>.</t>
    </r>
  </si>
  <si>
    <r>
      <t>VO z vvn + VO z vn + MOO + MOP + spotřeba PPS a PDS + lokální spotřeba + TVS</t>
    </r>
    <r>
      <rPr>
        <vertAlign val="subscript"/>
        <sz val="11"/>
        <rFont val="Arial"/>
        <family val="2"/>
        <charset val="238"/>
        <scheme val="minor"/>
      </rPr>
      <t>t</t>
    </r>
    <r>
      <rPr>
        <sz val="11"/>
        <rFont val="Arial"/>
        <family val="2"/>
        <charset val="238"/>
        <scheme val="minor"/>
      </rPr>
      <t>.</t>
    </r>
  </si>
  <si>
    <r>
      <t>TNS - TVS</t>
    </r>
    <r>
      <rPr>
        <vertAlign val="subscript"/>
        <sz val="11"/>
        <rFont val="Arial"/>
        <family val="2"/>
        <charset val="238"/>
        <scheme val="minor"/>
      </rPr>
      <t>t</t>
    </r>
    <r>
      <rPr>
        <sz val="11"/>
        <rFont val="Arial"/>
        <family val="2"/>
        <charset val="238"/>
        <scheme val="minor"/>
      </rPr>
      <t>.</t>
    </r>
  </si>
  <si>
    <r>
      <t>Výroba elektřiny brutto – TVS</t>
    </r>
    <r>
      <rPr>
        <vertAlign val="subscript"/>
        <sz val="11"/>
        <rFont val="Arial"/>
        <family val="2"/>
        <charset val="238"/>
        <scheme val="minor"/>
      </rPr>
      <t>e</t>
    </r>
    <r>
      <rPr>
        <sz val="11"/>
        <rFont val="Arial"/>
        <family val="2"/>
        <charset val="238"/>
        <scheme val="minor"/>
      </rPr>
      <t>.</t>
    </r>
  </si>
  <si>
    <t>Bilanční suma zahraničních výměn elektrické energie v daném období. Je to rozdíl mezi celkovým dovozem elektřiny a celkovým vývozem elektřiny v daném období. Kladná hodnota představuje převahu dovozu elektřiny nad vývozem a záporná převahu vývozu nad dovozem.</t>
  </si>
  <si>
    <t>Spotřeba brutto</t>
  </si>
  <si>
    <t>Přeshraniční saldo</t>
  </si>
  <si>
    <t>+</t>
  </si>
  <si>
    <t>-</t>
  </si>
  <si>
    <t>Jaderné elektrárny (JE)</t>
  </si>
  <si>
    <t>Parní elektrárny (PE)</t>
  </si>
  <si>
    <t>Vodní elektrárny (VE)</t>
  </si>
  <si>
    <t>zdroj dat: výkaz ERÚ-E3</t>
  </si>
  <si>
    <t>Paroplynové elektrárny (PPE)</t>
  </si>
  <si>
    <t>Plynové a spalovací elektrárny (PSE)</t>
  </si>
  <si>
    <t>Přečerpávací vodní elektrárny (PVE)</t>
  </si>
  <si>
    <t>Fotovoltaické elektrárny (FVE)</t>
  </si>
  <si>
    <t>Větrné elektrárny (VTE)</t>
  </si>
  <si>
    <r>
      <t>*)</t>
    </r>
    <r>
      <rPr>
        <i/>
        <sz val="8"/>
        <rFont val="Arial"/>
        <family val="2"/>
        <charset val="238"/>
        <scheme val="minor"/>
      </rPr>
      <t xml:space="preserve"> zahrnuty údaje PS, RDS a vybraných LDS (fyzické toky)</t>
    </r>
  </si>
  <si>
    <r>
      <t xml:space="preserve">Přeshraniční saldo </t>
    </r>
    <r>
      <rPr>
        <b/>
        <vertAlign val="superscript"/>
        <sz val="9"/>
        <rFont val="Arial"/>
        <family val="2"/>
        <charset val="238"/>
        <scheme val="minor"/>
      </rPr>
      <t>*)</t>
    </r>
  </si>
  <si>
    <t>Jaderné a parní elektrárny</t>
  </si>
  <si>
    <t>Výroba z biomasy a bioplynu</t>
  </si>
  <si>
    <t>Fotovoltaické a větrné elektrárny</t>
  </si>
  <si>
    <t>Paroplynové a plynové a spalovací elektrárny</t>
  </si>
  <si>
    <t>Dosažené denní maximum zatížení brutto</t>
  </si>
  <si>
    <t>Dosažené denní minimum zatížení brutto</t>
  </si>
  <si>
    <r>
      <t xml:space="preserve">Vodní (VE) </t>
    </r>
    <r>
      <rPr>
        <b/>
        <vertAlign val="superscript"/>
        <sz val="9"/>
        <rFont val="Arial"/>
        <family val="2"/>
        <charset val="238"/>
        <scheme val="minor"/>
      </rPr>
      <t>*)</t>
    </r>
  </si>
  <si>
    <r>
      <t xml:space="preserve">Fotovoltaické (FVE) </t>
    </r>
    <r>
      <rPr>
        <b/>
        <vertAlign val="superscript"/>
        <sz val="9"/>
        <rFont val="Arial"/>
        <family val="2"/>
        <charset val="238"/>
        <scheme val="minor"/>
      </rPr>
      <t>*)</t>
    </r>
  </si>
  <si>
    <r>
      <t xml:space="preserve">Větrné (VTE) </t>
    </r>
    <r>
      <rPr>
        <b/>
        <vertAlign val="superscript"/>
        <sz val="9"/>
        <rFont val="Arial"/>
        <family val="2"/>
        <charset val="238"/>
        <scheme val="minor"/>
      </rPr>
      <t>*)</t>
    </r>
  </si>
  <si>
    <t>Měsíční maxima a minima zatížení brutto ES ČR</t>
  </si>
  <si>
    <t>ČEZ Distribuce, a. s.</t>
  </si>
  <si>
    <t>Odpovídají skutečnému zapojení zdrojů v PS a DS, nejedná se tedy o součet výkonů z vydaných licencí na příslušnou kategorii výroby elektřiny.</t>
  </si>
  <si>
    <t>Zemědělství a lesnictví</t>
  </si>
  <si>
    <t>zdroj dat: výkaz ERÚ-E1, OTE, a.s.</t>
  </si>
  <si>
    <t>zdroj dat: výkaz ERÚ-E2</t>
  </si>
  <si>
    <t>zdroj dat: výkaz ERÚ-E2, ERÚ-E3</t>
  </si>
  <si>
    <t>Hodinová hodnota elektrického výkonu dodávaného do ES ČR připojenými výrobci elektřiny +/- saldo - čerpání PVE.</t>
  </si>
  <si>
    <r>
      <t>Zatížení (bez TVS</t>
    </r>
    <r>
      <rPr>
        <b/>
        <vertAlign val="subscript"/>
        <sz val="11"/>
        <rFont val="Arial"/>
        <family val="2"/>
        <charset val="238"/>
        <scheme val="minor"/>
      </rPr>
      <t>e</t>
    </r>
    <r>
      <rPr>
        <b/>
        <sz val="11"/>
        <rFont val="Arial"/>
        <family val="2"/>
        <charset val="238"/>
        <scheme val="minor"/>
      </rPr>
      <t>) =</t>
    </r>
  </si>
  <si>
    <r>
      <t>Zatížení brutto – TVS</t>
    </r>
    <r>
      <rPr>
        <vertAlign val="subscript"/>
        <sz val="11"/>
        <rFont val="Arial"/>
        <family val="2"/>
        <charset val="238"/>
        <scheme val="minor"/>
      </rPr>
      <t>e</t>
    </r>
    <r>
      <rPr>
        <sz val="11"/>
        <rFont val="Arial"/>
        <family val="2"/>
        <charset val="238"/>
        <scheme val="minor"/>
      </rPr>
      <t>.</t>
    </r>
  </si>
  <si>
    <t xml:space="preserve"> *)</t>
  </si>
  <si>
    <t>Meziroční změna</t>
  </si>
  <si>
    <t>Jaderné</t>
  </si>
  <si>
    <t>Parní</t>
  </si>
  <si>
    <t>Paroplynové</t>
  </si>
  <si>
    <t>Plynové a spalovací</t>
  </si>
  <si>
    <t>Vodní</t>
  </si>
  <si>
    <t>Přečerpávací</t>
  </si>
  <si>
    <t>Větrné</t>
  </si>
  <si>
    <t>Fotovoltaické</t>
  </si>
  <si>
    <t>Spotřeba velkoodběru z vvn</t>
  </si>
  <si>
    <t>Spotřeba velkoodběru z vn</t>
  </si>
  <si>
    <t>Spotřeba maloodběru podnikatelů</t>
  </si>
  <si>
    <t>Spotřeba maloodběru obyvatel</t>
  </si>
  <si>
    <t>Import</t>
  </si>
  <si>
    <t>Export</t>
  </si>
  <si>
    <t>Den</t>
  </si>
  <si>
    <t>Maximum</t>
  </si>
  <si>
    <t>Minimum</t>
  </si>
  <si>
    <t>Čas</t>
  </si>
  <si>
    <t xml:space="preserve"> </t>
  </si>
  <si>
    <t>OBSAH</t>
  </si>
  <si>
    <t>3.1</t>
  </si>
  <si>
    <t>3.2</t>
  </si>
  <si>
    <t>4</t>
  </si>
  <si>
    <t>4.1</t>
  </si>
  <si>
    <t>4.2</t>
  </si>
  <si>
    <t>4.3</t>
  </si>
  <si>
    <t>4.4</t>
  </si>
  <si>
    <t>4.5</t>
  </si>
  <si>
    <t>4.6</t>
  </si>
  <si>
    <t>5</t>
  </si>
  <si>
    <t>6</t>
  </si>
  <si>
    <t>6.1</t>
  </si>
  <si>
    <t>6.2</t>
  </si>
  <si>
    <t>6.3</t>
  </si>
  <si>
    <t>6.4</t>
  </si>
  <si>
    <t>6.5</t>
  </si>
  <si>
    <t>7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</si>
  <si>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</si>
  <si>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</si>
  <si>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</si>
  <si>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</si>
  <si>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</si>
  <si>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</si>
  <si>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</si>
  <si>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</si>
  <si>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</si>
  <si>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</si>
  <si>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</si>
  <si>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</si>
  <si>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</si>
  <si>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</si>
  <si>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8</t>
  </si>
  <si>
    <t>9</t>
  </si>
  <si>
    <t>9.1</t>
  </si>
  <si>
    <t>9.2</t>
  </si>
  <si>
    <t>9.3</t>
  </si>
  <si>
    <t>9.4</t>
  </si>
  <si>
    <t>10</t>
  </si>
  <si>
    <t>ZKRATKY, POJMY A ZÁKLADNÍ VZTAHY</t>
  </si>
  <si>
    <t>BILANCE, VÝROBA A SPOTŘEBA ELEKTŘINY</t>
  </si>
  <si>
    <t>VÝROBA ELEKTŘINY PODLE TECHNOLOGIÍ A PALIV</t>
  </si>
  <si>
    <t>INSTALOVANÝ VÝKON V ES ČR A ROZDĚLENÍ DO JEDNOTLIVÝCH KRAJŮ V ČR</t>
  </si>
  <si>
    <t>VÝROBA A SPOTŘEBA ELEKTŘINY V KRAJÍCH ČR A RDS</t>
  </si>
  <si>
    <t>VÝROBA A SPOTŘEBA ELEKTŘINY V JEDNOTLIVÝCH KRAJÍCH ČR</t>
  </si>
  <si>
    <t>PŘESHRANIČNÍ FYZICKÉ TOKY</t>
  </si>
  <si>
    <t>MAXIMA A MINIMA ZATÍŽENÍ</t>
  </si>
  <si>
    <t>DOPLŇUJÍCÍ GRAFY</t>
  </si>
  <si>
    <t>ÚVOD</t>
  </si>
  <si>
    <t>1 ZKRATKY, POJMY A ZÁKLADNÍ VZTAHY</t>
  </si>
  <si>
    <t>3  BILANCE, VÝROBA A SPOTŘEBA ELEKTŘINY</t>
  </si>
  <si>
    <t>3.2  Bilance elektřiny - spotřeba [GWh]</t>
  </si>
  <si>
    <t>4 VÝROBA ELEKTŘINY PODLE TECHNOLOGIÍ A PALIV</t>
  </si>
  <si>
    <t>4.1  Jaderné a parní elektrárny</t>
  </si>
  <si>
    <t>3.1  Bilance elektřiny - zdroje [GWh]</t>
  </si>
  <si>
    <t>5 INSTALOVANÝ VÝKON V ES ČR A ROZDĚLENÍ DO JEDNOTLIVÝCH KRAJŮ V ČR [MW]</t>
  </si>
  <si>
    <t>6 VÝROBA A SPOTŘEBA ELEKTŘINY V KRAJÍCH ČR A RDS</t>
  </si>
  <si>
    <t>4.2  Paroplynové a plynové a spalovací elektrárny</t>
  </si>
  <si>
    <t>4.3 Vodní a přečerpávací vodní elektrárny</t>
  </si>
  <si>
    <t>4.4 Fotovoltaické a větrné elektrárny</t>
  </si>
  <si>
    <t>4.5 Výroba z biomasy a bioplynu</t>
  </si>
  <si>
    <t>4.6 Kombinovaná výroba elektřiny a tepla</t>
  </si>
  <si>
    <r>
      <rPr>
        <vertAlign val="superscript"/>
        <sz val="8"/>
        <rFont val="Arial"/>
        <family val="2"/>
        <charset val="238"/>
        <scheme val="minor"/>
      </rPr>
      <t>*)</t>
    </r>
    <r>
      <rPr>
        <sz val="8"/>
        <rFont val="Arial"/>
        <family val="2"/>
        <charset val="238"/>
        <scheme val="minor"/>
      </rPr>
      <t xml:space="preserve"> členěno do kategorií dle instalovaného výkonu provozovny</t>
    </r>
  </si>
  <si>
    <t>6.4 Spotřeba elektřiny netto v jednotlivých soustavách RDS [MWh]</t>
  </si>
  <si>
    <t>6.5 Bilance fyzických toků PS a RDS</t>
  </si>
  <si>
    <t>7 VÝROBA A SPOTŘEBA ELEKTŘINY V JEDNOTLIVÝCH KRAJÍCH ČR</t>
  </si>
  <si>
    <t>7.1 Výroba a spotřeba: Hlavní město Praha</t>
  </si>
  <si>
    <t>7.2 Výroba a spotřeba: Jihočeský kraj</t>
  </si>
  <si>
    <t>7.3 Výroba a spotřeba: Jihomoravský kraj</t>
  </si>
  <si>
    <t>7.5 Výroba a spotřeba: Kraj Vysočina</t>
  </si>
  <si>
    <t>7.4 Výroba a spotřeba: Karlovarský kraj</t>
  </si>
  <si>
    <t>7.6 Výroba a spotřeba: Královéhradecký kraj</t>
  </si>
  <si>
    <t>7.7 Výroba a spotřeba: Liberecký kraj</t>
  </si>
  <si>
    <t>7.8 Výroba a spotřeba: Moravskoslezský kraj</t>
  </si>
  <si>
    <t>7.9 Výroba a spotřeba: Olomoucký kraj</t>
  </si>
  <si>
    <t>7.10 Výroba a spotřeba: Pardubický kraj</t>
  </si>
  <si>
    <t>7.11 Výroba a spotřeba: Plzeňský kraj</t>
  </si>
  <si>
    <t>7.12 Výroba a spotřeba: Středočeský kraj</t>
  </si>
  <si>
    <t>7.13 Výroba a spotřeba: Ústecký kraj</t>
  </si>
  <si>
    <t>7.14 Výroba a spotřeba: Zlínský kraj</t>
  </si>
  <si>
    <t>9.1 Měsíční maxima a minima zatížení brutto ES ČR</t>
  </si>
  <si>
    <t>8 PŘESHRANIČNÍ FYZICKÉ TOKY [GWH]</t>
  </si>
  <si>
    <t>9 MAXIMA A MINIMA ZATÍŽENÍ</t>
  </si>
  <si>
    <t>10 DOPLŇUJÍCÍ GRAFY</t>
  </si>
  <si>
    <r>
      <t xml:space="preserve">Přeshraniční toky [GWh] </t>
    </r>
    <r>
      <rPr>
        <sz val="11"/>
        <color theme="1"/>
        <rFont val="Arial"/>
        <family val="2"/>
        <charset val="238"/>
        <scheme val="minor"/>
      </rPr>
      <t>(kapitola 8)</t>
    </r>
  </si>
  <si>
    <r>
      <t xml:space="preserve">Maxima a minima zatížení [MW] </t>
    </r>
    <r>
      <rPr>
        <sz val="11"/>
        <color theme="1"/>
        <rFont val="Arial"/>
        <family val="2"/>
        <charset val="238"/>
        <scheme val="minor"/>
      </rPr>
      <t>(kapitola 9)</t>
    </r>
  </si>
  <si>
    <t>Výroba elektřiny brutto podle technologií</t>
  </si>
  <si>
    <t>Spotřeba elektřiny netto podle kategorie spotřeb</t>
  </si>
  <si>
    <r>
      <t xml:space="preserve">Výroba elektřiny brutto [GWh] </t>
    </r>
    <r>
      <rPr>
        <sz val="11"/>
        <color theme="1"/>
        <rFont val="Arial"/>
        <family val="2"/>
        <charset val="238"/>
        <scheme val="minor"/>
      </rPr>
      <t>(kapitola 3)</t>
    </r>
  </si>
  <si>
    <r>
      <t xml:space="preserve">Instalovaný výkon [MW] </t>
    </r>
    <r>
      <rPr>
        <sz val="11"/>
        <color theme="1"/>
        <rFont val="Arial"/>
        <family val="2"/>
        <charset val="238"/>
        <scheme val="minor"/>
      </rPr>
      <t>(kapitola 5)</t>
    </r>
  </si>
  <si>
    <r>
      <t xml:space="preserve">Tuzemská brutto spotřeba [GWh] </t>
    </r>
    <r>
      <rPr>
        <sz val="11"/>
        <color theme="1"/>
        <rFont val="Arial"/>
        <family val="2"/>
        <charset val="238"/>
        <scheme val="minor"/>
      </rPr>
      <t>(kapitola 3)</t>
    </r>
  </si>
  <si>
    <r>
      <t>KVET nad 1 Mwe
do 5 MW</t>
    </r>
    <r>
      <rPr>
        <vertAlign val="subscript"/>
        <sz val="9"/>
        <rFont val="Arial"/>
        <family val="2"/>
        <charset val="238"/>
        <scheme val="minor"/>
      </rPr>
      <t>e</t>
    </r>
    <r>
      <rPr>
        <sz val="9"/>
        <rFont val="Arial"/>
        <family val="2"/>
        <charset val="238"/>
        <scheme val="minor"/>
      </rPr>
      <t xml:space="preserve"> včetně</t>
    </r>
  </si>
  <si>
    <t>Přeshraniční saldo =</t>
  </si>
  <si>
    <t>Spotřeba elektřiny v ČR =</t>
  </si>
  <si>
    <t>Tuzemská brutto spotřeba (TBS) =</t>
  </si>
  <si>
    <t>Tuzemská netto spotřeba (TNS) =</t>
  </si>
  <si>
    <t>Výroba elektřiny netto =</t>
  </si>
  <si>
    <t>Označuje spotřebu elektřiny, která je nezbytná pro zajištění procesu výroby elektřiny. Jsou zde zahrnuty veškeré provozy, které jsou pro výrobu elektřiny nepostradatelné, včetně ztrát při výrobě elektřiny. Tato definice vychází z technologické vlastní spotřeby uvedené v § 2 odst. 1 písm. x) zákona č. 165/2012 Sb., o podporovaných zdrojích energie a o změně některých zákonů, ve znění pozdějších předpisů.</t>
  </si>
  <si>
    <r>
      <t>TVS</t>
    </r>
    <r>
      <rPr>
        <b/>
        <vertAlign val="subscript"/>
        <sz val="9"/>
        <color theme="0"/>
        <rFont val="Arial"/>
        <family val="2"/>
        <charset val="238"/>
        <scheme val="minor"/>
      </rPr>
      <t>e</t>
    </r>
  </si>
  <si>
    <r>
      <t>Zatížení (bez TVS</t>
    </r>
    <r>
      <rPr>
        <b/>
        <vertAlign val="subscript"/>
        <sz val="9"/>
        <color theme="0"/>
        <rFont val="Arial"/>
        <family val="2"/>
        <charset val="238"/>
        <scheme val="minor"/>
      </rPr>
      <t>e</t>
    </r>
    <r>
      <rPr>
        <b/>
        <sz val="9"/>
        <color theme="0"/>
        <rFont val="Arial"/>
        <family val="2"/>
        <charset val="238"/>
        <scheme val="minor"/>
      </rPr>
      <t>)</t>
    </r>
  </si>
  <si>
    <t>Spotřeba výrobců a subjektů přímo napojených na danou výrobnu. Spotřeba výrobců z nelicencovaných výroben zde není zahrnuta a je součástí spotřeby MOO a MOP.</t>
  </si>
  <si>
    <t>EG.D, s.r.o.</t>
  </si>
  <si>
    <t>Čtvrtletní zpráva o provozu
elektrizační soustavy České republiky</t>
  </si>
  <si>
    <t>II. čtvrtletí 2026</t>
  </si>
  <si>
    <t>Energetický regulační úřad
Masarykovo náměstí 91/5, 586 01 Jihlava
IČO: 70894451, T: +420 564 578 666, ID DS: eeuaau7
eru.gov.cz</t>
  </si>
  <si>
    <r>
      <t xml:space="preserve">Energetický regulační úřad (ERÚ) zveřejňuje čtvrtletní zprávu o provozu elektrizační soustavy ČR za dané čtvrtletí v souladu s § 17 odst. 7 písm. m) zákona č. 458/2000 Sb., o podmínkách podnikání a o výkonu státní správy v energetických odvětvích a o změně některých zákonů (energetický zákon), ve znění pozdějších předpisů. Údaje obsažené v této zprávě jsou určeny především pro státní orgány či instituce v rámci ČR nebo Evropské unie a odbornou veřejnost.
ERÚ v této zprávě uvádí všechna dostupná provozně technická data, která představují fyzické toky elektřiny. Údaje pro čtvrtletní zprávu ERÚ získává na základě vyhlášky č. 404/2016 Sb., o náležitostech a členění výkazů nezbytných pro zpracování zpráv o provozu soustav v energetických odvětvích, včetně termínů, rozsahu a pravidel pro sestavování výkazů (statistická vyhláška), ve znění pozdějších předpisů, která nabyla účinnost dnem 1. ledna 2017. V rámci svých kompetencí, určených § 20a odst. 4 písm. e) energetického zákona, zpracovává operátor trhu své měsíční a roční statistiky o trhu s elektřinou a o trhu s plynem, které doplňují statistiky Energetického regulačního úřadu o obchodní údaje.
Veškerá data vycházejí z podkladů od licencovaných subjektů: výrobců elektřiny, provozovatelů distribučních soustav a přenosové soustavy a operátora trhu.
</t>
    </r>
    <r>
      <rPr>
        <b/>
        <sz val="11"/>
        <rFont val="Arial"/>
        <family val="2"/>
        <charset val="238"/>
        <scheme val="minor"/>
      </rPr>
      <t>Na základě podkladů od provozovatelů distribučních soustav jsou ve zprávě zahrnuty i údaje týkající se nelicencovaných výroben, které jsou propojeny s distribuční soustavou. Jedná se o instalovaný elektrický výkon, a z něj, za pomocí dat vykázaných u operátora trhu, dopočítanou výrobu elektřiny, z které je pak dále odečtena dodávka do sítě, a z toho odvozena spotřeba v místě výroby, o kterou je doplněna na základě distribučních sazeb spotřeba domácností a malých podniků, případně sektoru ostatní.</t>
    </r>
    <r>
      <rPr>
        <sz val="11"/>
        <rFont val="Arial"/>
        <family val="2"/>
        <charset val="238"/>
        <scheme val="minor"/>
      </rPr>
      <t xml:space="preserve">
Čtvrtletní zpráva přináší informace o základních ukazatelích elektroenergetiky. Jednotlivé kapitoly obsahují statistická data o bilanci, výrobě a spotřebě elektřiny podle příslušných kategorií včetně výroby elektřiny z obnovitelných zdrojů a kombinované výroby elektřiny a tepla. Zpráva dále obsahuje vyhodnocení instalovaného výkonu ES ČR, přeshraničních toků elektřiny a některá krajská vyhodnocení.
</t>
    </r>
    <r>
      <rPr>
        <b/>
        <sz val="11"/>
        <rFont val="Arial"/>
        <family val="2"/>
        <charset val="238"/>
        <scheme val="minor"/>
      </rPr>
      <t xml:space="preserve">Ve čtvrtletních zprávách nejsou nadále zahrnuty údaje týkající se výroben elektřiny z obnovitelných zdrojů s instalovaným výkonem nad 100 kW, které nebyly předány operátorovi trhu ke dni zpracování zprávy. Souhrnný instalovaný výkon těchto výroben k 30. 6. 2026 představoval 463,9 MW (453,3 MW FVE, 3,5 MW VE, 7,1 MW VTE). </t>
    </r>
    <r>
      <rPr>
        <sz val="11"/>
        <rFont val="Arial"/>
        <family val="2"/>
        <charset val="238"/>
        <scheme val="minor"/>
      </rPr>
      <t>Zjištěné a opravené chyby v obdržených datech, zpětné korekce výkazů a doplněné údaje od operátora trhu jsou průběžně promítány do statistiky a projeví se vždy v dalších zveřejněných zprávách. Roční zprávu o provozu ES ČR za rok 2026 předpokládá ERÚ zveřejnit do konce května roku 2027.
Případné dotazy či připomínky zasílejte Oddělení statistiky a sledování kvality na e-mailovou adresu elektro.statistika@eru.gov.cz.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</si>
</sst>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0.0_ "/>
    <numFmt numFmtId="166" formatCode="h:mm;@"/>
    <numFmt numFmtId="167" formatCode="#,##0.00\ &quot;Kč&quot;"/>
    <numFmt numFmtId="168" formatCode="#,##0.0&quot; GWh&quot;"/>
    <numFmt numFmtId="169" formatCode="ddd"/>
    <numFmt numFmtId="170" formatCode="0.0"/>
    <numFmt numFmtId="171" formatCode="0.0%"/>
    <numFmt numFmtId="172" formatCode="d/\ m/"/>
    <numFmt numFmtId="173" formatCode="#,##0.0_ ;[Red]\-#,##0.0\ "/>
    <numFmt numFmtId="174" formatCode="0.0&quot; &quot;%"/>
  </numFmts>
  <fonts count="86">
    <font>
      <sz val="10"/>
      <name val="Arial"/>
      <charset val="238"/>
    </font>
    <font>
      <sz val="11"/>
      <color theme="1"/>
      <name val="Arial"/>
      <family val="2"/>
      <charset val="238"/>
      <scheme val="minor"/>
    </font>
    <font>
      <sz val="11"/>
      <color theme="1"/>
      <name val="Arial"/>
      <family val="2"/>
      <charset val="238"/>
      <scheme val="minor"/>
    </font>
    <font>
      <sz val="11"/>
      <color theme="1"/>
      <name val="Arial"/>
      <family val="2"/>
      <charset val="238"/>
      <scheme val="minor"/>
    </font>
    <font>
      <sz val="11"/>
      <color theme="1"/>
      <name val="Arial"/>
      <family val="2"/>
      <charset val="238"/>
      <scheme val="minor"/>
    </font>
    <font>
      <sz val="11"/>
      <color theme="1"/>
      <name val="Arial"/>
      <family val="2"/>
      <charset val="238"/>
      <scheme val="minor"/>
    </font>
    <font>
      <sz val="11"/>
      <color theme="1"/>
      <name val="Arial"/>
      <family val="2"/>
      <charset val="238"/>
      <scheme val="minor"/>
    </font>
    <font>
      <sz val="11"/>
      <color theme="1"/>
      <name val="Arial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1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  <scheme val="minor"/>
    </font>
    <font>
      <sz val="8"/>
      <name val="Arial"/>
      <family val="2"/>
      <charset val="238"/>
      <scheme val="minor"/>
    </font>
    <font>
      <b/>
      <sz val="9"/>
      <name val="Arial"/>
      <family val="2"/>
      <charset val="238"/>
      <scheme val="minor"/>
    </font>
    <font>
      <b/>
      <sz val="9"/>
      <color theme="0"/>
      <name val="Arial"/>
      <family val="2"/>
      <charset val="238"/>
      <scheme val="minor"/>
    </font>
    <font>
      <sz val="9"/>
      <color theme="0"/>
      <name val="Arial"/>
      <family val="2"/>
      <charset val="238"/>
      <scheme val="minor"/>
    </font>
    <font>
      <i/>
      <sz val="8"/>
      <name val="Arial"/>
      <family val="2"/>
      <charset val="238"/>
      <scheme val="minor"/>
    </font>
    <font>
      <i/>
      <sz val="9"/>
      <name val="Arial"/>
      <family val="2"/>
      <charset val="238"/>
      <scheme val="minor"/>
    </font>
    <font>
      <sz val="9"/>
      <color theme="1"/>
      <name val="Arial"/>
      <family val="2"/>
      <charset val="238"/>
      <scheme val="minor"/>
    </font>
    <font>
      <b/>
      <sz val="9"/>
      <color rgb="FFFF0000"/>
      <name val="Arial"/>
      <family val="2"/>
      <charset val="238"/>
      <scheme val="minor"/>
    </font>
    <font>
      <b/>
      <sz val="9"/>
      <color indexed="8"/>
      <name val="Arial"/>
      <family val="2"/>
      <charset val="238"/>
      <scheme val="minor"/>
    </font>
    <font>
      <sz val="9"/>
      <color indexed="8"/>
      <name val="Arial"/>
      <family val="2"/>
      <charset val="238"/>
      <scheme val="minor"/>
    </font>
    <font>
      <i/>
      <sz val="8"/>
      <color theme="0"/>
      <name val="Arial"/>
      <family val="2"/>
      <charset val="238"/>
      <scheme val="minor"/>
    </font>
    <font>
      <sz val="10"/>
      <color theme="3"/>
      <name val="Arial"/>
      <family val="2"/>
      <charset val="238"/>
      <scheme val="minor"/>
    </font>
    <font>
      <sz val="10"/>
      <color rgb="FF005DA2"/>
      <name val="Arial"/>
      <family val="2"/>
      <charset val="238"/>
      <scheme val="minor"/>
    </font>
    <font>
      <sz val="10"/>
      <color theme="0"/>
      <name val="Arial"/>
      <family val="2"/>
      <charset val="238"/>
      <scheme val="minor"/>
    </font>
    <font>
      <b/>
      <sz val="10"/>
      <name val="Arial"/>
      <family val="2"/>
      <charset val="238"/>
      <scheme val="minor"/>
    </font>
    <font>
      <b/>
      <sz val="10"/>
      <color theme="3"/>
      <name val="Arial"/>
      <family val="2"/>
      <charset val="238"/>
      <scheme val="minor"/>
    </font>
    <font>
      <sz val="10"/>
      <color theme="4"/>
      <name val="Arial"/>
      <family val="2"/>
      <charset val="238"/>
      <scheme val="minor"/>
    </font>
    <font>
      <b/>
      <sz val="14"/>
      <color theme="2" tint="-0.499984740745262"/>
      <name val="Arial"/>
      <family val="2"/>
      <charset val="238"/>
      <scheme val="minor"/>
    </font>
    <font>
      <b/>
      <sz val="10"/>
      <color theme="2" tint="-0.499984740745262"/>
      <name val="Arial"/>
      <family val="2"/>
      <charset val="238"/>
      <scheme val="minor"/>
    </font>
    <font>
      <b/>
      <sz val="11"/>
      <name val="Arial"/>
      <family val="2"/>
      <charset val="238"/>
      <scheme val="minor"/>
    </font>
    <font>
      <sz val="11"/>
      <name val="Arial"/>
      <family val="2"/>
      <charset val="238"/>
      <scheme val="minor"/>
    </font>
    <font>
      <b/>
      <sz val="14"/>
      <name val="Arial"/>
      <family val="2"/>
      <charset val="238"/>
      <scheme val="minor"/>
    </font>
    <font>
      <sz val="14"/>
      <name val="Arial"/>
      <family val="2"/>
      <charset val="238"/>
      <scheme val="minor"/>
    </font>
    <font>
      <sz val="11"/>
      <color theme="3" tint="0.39997558519241921"/>
      <name val="Arial"/>
      <family val="2"/>
      <charset val="238"/>
      <scheme val="minor"/>
    </font>
    <font>
      <sz val="14"/>
      <name val="Arial"/>
      <family val="2"/>
      <charset val="238"/>
    </font>
    <font>
      <b/>
      <vertAlign val="subscript"/>
      <sz val="9"/>
      <name val="Arial"/>
      <family val="2"/>
      <charset val="238"/>
      <scheme val="minor"/>
    </font>
    <font>
      <b/>
      <vertAlign val="superscript"/>
      <sz val="9"/>
      <name val="Arial"/>
      <family val="2"/>
      <charset val="238"/>
      <scheme val="minor"/>
    </font>
    <font>
      <vertAlign val="subscript"/>
      <sz val="9"/>
      <name val="Arial"/>
      <family val="2"/>
      <charset val="238"/>
      <scheme val="minor"/>
    </font>
    <font>
      <sz val="9"/>
      <name val="Calibri"/>
      <family val="2"/>
      <charset val="238"/>
    </font>
    <font>
      <b/>
      <sz val="9"/>
      <color theme="2" tint="-0.499984740745262"/>
      <name val="Arial"/>
      <family val="2"/>
      <charset val="238"/>
      <scheme val="minor"/>
    </font>
    <font>
      <i/>
      <sz val="9"/>
      <color theme="0"/>
      <name val="Arial"/>
      <family val="2"/>
      <charset val="238"/>
      <scheme val="minor"/>
    </font>
    <font>
      <b/>
      <sz val="8"/>
      <name val="Arial"/>
      <family val="2"/>
      <charset val="238"/>
      <scheme val="minor"/>
    </font>
    <font>
      <b/>
      <sz val="10"/>
      <color rgb="FF005DA2"/>
      <name val="Arial"/>
      <family val="2"/>
      <charset val="238"/>
      <scheme val="minor"/>
    </font>
    <font>
      <sz val="12"/>
      <name val="Arial"/>
      <family val="2"/>
      <charset val="238"/>
      <scheme val="minor"/>
    </font>
    <font>
      <b/>
      <vertAlign val="subscript"/>
      <sz val="11"/>
      <name val="Arial"/>
      <family val="2"/>
      <charset val="238"/>
      <scheme val="minor"/>
    </font>
    <font>
      <vertAlign val="subscript"/>
      <sz val="11"/>
      <name val="Arial"/>
      <family val="2"/>
      <charset val="238"/>
      <scheme val="minor"/>
    </font>
    <font>
      <sz val="9"/>
      <color rgb="FFFF0000"/>
      <name val="Arial"/>
      <family val="2"/>
      <charset val="238"/>
      <scheme val="minor"/>
    </font>
    <font>
      <sz val="9"/>
      <color theme="2" tint="-0.499984740745262"/>
      <name val="Arial"/>
      <family val="2"/>
      <charset val="238"/>
      <scheme val="minor"/>
    </font>
    <font>
      <b/>
      <sz val="9"/>
      <color theme="2"/>
      <name val="Arial"/>
      <family val="2"/>
      <charset val="238"/>
      <scheme val="minor"/>
    </font>
    <font>
      <b/>
      <sz val="11"/>
      <color theme="1"/>
      <name val="Arial"/>
      <family val="2"/>
      <charset val="238"/>
      <scheme val="minor"/>
    </font>
    <font>
      <b/>
      <sz val="24"/>
      <color rgb="FF1A3366"/>
      <name val="Arial"/>
      <family val="2"/>
      <charset val="238"/>
    </font>
    <font>
      <sz val="16"/>
      <name val="Arial"/>
      <family val="2"/>
      <charset val="238"/>
    </font>
    <font>
      <b/>
      <sz val="11"/>
      <color rgb="FF233060"/>
      <name val="Arial"/>
      <family val="2"/>
      <charset val="238"/>
      <scheme val="minor"/>
    </font>
    <font>
      <b/>
      <sz val="16"/>
      <color rgb="FF233060"/>
      <name val="Arial"/>
      <family val="2"/>
      <charset val="238"/>
      <scheme val="minor"/>
    </font>
    <font>
      <b/>
      <strike/>
      <sz val="11"/>
      <color rgb="FF233060"/>
      <name val="Arial"/>
      <family val="2"/>
      <charset val="238"/>
      <scheme val="minor"/>
    </font>
    <font>
      <b/>
      <sz val="16"/>
      <color theme="3"/>
      <name val="Arial"/>
      <family val="2"/>
      <charset val="238"/>
      <scheme val="minor"/>
    </font>
    <font>
      <b/>
      <sz val="14"/>
      <color rgb="FF233060"/>
      <name val="Arial"/>
      <family val="2"/>
      <charset val="238"/>
      <scheme val="minor"/>
    </font>
    <font>
      <b/>
      <sz val="14"/>
      <color theme="4"/>
      <name val="Arial"/>
      <family val="2"/>
      <charset val="238"/>
      <scheme val="minor"/>
    </font>
    <font>
      <vertAlign val="superscript"/>
      <sz val="8"/>
      <name val="Arial"/>
      <family val="2"/>
      <charset val="238"/>
      <scheme val="minor"/>
    </font>
    <font>
      <b/>
      <sz val="9"/>
      <color theme="1"/>
      <name val="Arial"/>
      <family val="2"/>
      <charset val="238"/>
      <scheme val="minor"/>
    </font>
    <font>
      <b/>
      <sz val="9"/>
      <color theme="8"/>
      <name val="Arial"/>
      <family val="2"/>
      <charset val="238"/>
      <scheme val="minor"/>
    </font>
    <font>
      <b/>
      <sz val="9"/>
      <color theme="4"/>
      <name val="Arial"/>
      <family val="2"/>
      <charset val="238"/>
      <scheme val="minor"/>
    </font>
    <font>
      <b/>
      <vertAlign val="subscript"/>
      <sz val="9"/>
      <color theme="0"/>
      <name val="Arial"/>
      <family val="2"/>
      <charset val="238"/>
      <scheme val="minor"/>
    </font>
    <font>
      <b/>
      <sz val="20"/>
      <color rgb="FF545860"/>
      <name val="Arial"/>
      <family val="2"/>
      <charset val="238"/>
      <scheme val="minor"/>
    </font>
    <font>
      <b/>
      <sz val="14"/>
      <color rgb="FF545860"/>
      <name val="Arial"/>
      <family val="2"/>
      <charset val="238"/>
      <scheme val="minor"/>
    </font>
    <font>
      <sz val="8"/>
      <color rgb="FF888B95"/>
      <name val="Arial"/>
      <family val="2"/>
      <charset val="238"/>
      <scheme val="minor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hair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5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4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0" fontId="11" fillId="3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1" applyNumberFormat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  <xf numFmtId="0" fontId="9" fillId="4" borderId="5" applyNumberFormat="0" applyFont="0" applyAlignment="0" applyProtection="0"/>
    <xf numFmtId="0" fontId="19" fillId="0" borderId="6" applyNumberFormat="0" applyFill="0" applyAlignment="0" applyProtection="0"/>
    <xf numFmtId="0" fontId="20" fillId="6" borderId="0" applyNumberFormat="0" applyBorder="0" applyAlignment="0" applyProtection="0"/>
    <xf numFmtId="0" fontId="19" fillId="0" borderId="0" applyNumberFormat="0" applyFill="0" applyBorder="0" applyAlignment="0" applyProtection="0"/>
    <xf numFmtId="0" fontId="21" fillId="7" borderId="7" applyNumberFormat="0" applyAlignment="0" applyProtection="0"/>
    <xf numFmtId="0" fontId="22" fillId="13" borderId="7" applyNumberFormat="0" applyAlignment="0" applyProtection="0"/>
    <xf numFmtId="0" fontId="23" fillId="13" borderId="8" applyNumberFormat="0" applyAlignment="0" applyProtection="0"/>
    <xf numFmtId="0" fontId="24" fillId="0" borderId="0" applyNumberFormat="0" applyFill="0" applyBorder="0" applyAlignment="0" applyProtection="0"/>
    <xf numFmtId="0" fontId="11" fillId="14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9" fontId="28" fillId="0" borderId="0" applyFont="0" applyFill="0" applyBorder="0" applyAlignment="0" applyProtection="0"/>
    <xf numFmtId="0" fontId="9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3" fillId="0" borderId="0"/>
    <xf numFmtId="0" fontId="8" fillId="0" borderId="0"/>
    <xf numFmtId="0" fontId="1" fillId="0" borderId="0"/>
  </cellStyleXfs>
  <cellXfs count="537">
    <xf numFmtId="0" fontId="0" fillId="0" borderId="0" xfId="0"/>
    <xf numFmtId="0" fontId="26" fillId="0" borderId="0" xfId="0" applyFont="1"/>
    <xf numFmtId="0" fontId="27" fillId="0" borderId="0" xfId="0" applyFont="1"/>
    <xf numFmtId="0" fontId="27" fillId="18" borderId="0" xfId="0" applyFont="1" applyFill="1"/>
    <xf numFmtId="0" fontId="30" fillId="18" borderId="0" xfId="0" applyFont="1" applyFill="1"/>
    <xf numFmtId="0" fontId="31" fillId="18" borderId="0" xfId="0" applyFont="1" applyFill="1"/>
    <xf numFmtId="0" fontId="29" fillId="18" borderId="0" xfId="0" applyFont="1" applyFill="1"/>
    <xf numFmtId="164" fontId="29" fillId="18" borderId="0" xfId="0" applyNumberFormat="1" applyFont="1" applyFill="1"/>
    <xf numFmtId="0" fontId="34" fillId="18" borderId="0" xfId="0" applyFont="1" applyFill="1" applyAlignment="1">
      <alignment horizontal="right" vertical="top"/>
    </xf>
    <xf numFmtId="0" fontId="29" fillId="0" borderId="0" xfId="0" applyFont="1"/>
    <xf numFmtId="164" fontId="31" fillId="0" borderId="0" xfId="0" applyNumberFormat="1" applyFont="1"/>
    <xf numFmtId="49" fontId="31" fillId="0" borderId="0" xfId="0" applyNumberFormat="1" applyFont="1" applyAlignment="1">
      <alignment horizontal="right"/>
    </xf>
    <xf numFmtId="0" fontId="34" fillId="0" borderId="0" xfId="0" applyFont="1" applyAlignment="1">
      <alignment horizontal="right" vertical="top"/>
    </xf>
    <xf numFmtId="0" fontId="30" fillId="0" borderId="0" xfId="0" applyFont="1"/>
    <xf numFmtId="0" fontId="35" fillId="0" borderId="0" xfId="0" applyFont="1" applyAlignment="1">
      <alignment horizontal="right" vertical="top"/>
    </xf>
    <xf numFmtId="0" fontId="29" fillId="0" borderId="0" xfId="0" applyFont="1" applyAlignment="1">
      <alignment vertical="center"/>
    </xf>
    <xf numFmtId="0" fontId="31" fillId="0" borderId="0" xfId="0" applyFont="1"/>
    <xf numFmtId="0" fontId="31" fillId="0" borderId="0" xfId="0" applyFont="1" applyAlignment="1">
      <alignment vertical="center"/>
    </xf>
    <xf numFmtId="0" fontId="29" fillId="0" borderId="0" xfId="0" applyFont="1" applyAlignment="1">
      <alignment horizontal="center"/>
    </xf>
    <xf numFmtId="164" fontId="29" fillId="0" borderId="0" xfId="0" applyNumberFormat="1" applyFont="1"/>
    <xf numFmtId="0" fontId="31" fillId="0" borderId="0" xfId="0" applyFont="1" applyAlignment="1">
      <alignment horizontal="right"/>
    </xf>
    <xf numFmtId="0" fontId="33" fillId="0" borderId="0" xfId="0" applyFont="1" applyAlignment="1">
      <alignment vertical="center"/>
    </xf>
    <xf numFmtId="0" fontId="33" fillId="0" borderId="0" xfId="0" applyFont="1"/>
    <xf numFmtId="49" fontId="38" fillId="0" borderId="0" xfId="0" applyNumberFormat="1" applyFont="1" applyAlignment="1">
      <alignment horizontal="center" vertical="center"/>
    </xf>
    <xf numFmtId="3" fontId="39" fillId="0" borderId="0" xfId="0" applyNumberFormat="1" applyFont="1" applyAlignment="1">
      <alignment horizontal="center"/>
    </xf>
    <xf numFmtId="49" fontId="39" fillId="0" borderId="0" xfId="0" applyNumberFormat="1" applyFont="1" applyAlignment="1">
      <alignment horizontal="center"/>
    </xf>
    <xf numFmtId="0" fontId="33" fillId="0" borderId="0" xfId="0" applyFont="1" applyAlignment="1">
      <alignment horizontal="right" vertical="center"/>
    </xf>
    <xf numFmtId="9" fontId="33" fillId="0" borderId="0" xfId="41" applyFont="1" applyFill="1" applyBorder="1"/>
    <xf numFmtId="0" fontId="43" fillId="18" borderId="0" xfId="0" applyFont="1" applyFill="1"/>
    <xf numFmtId="164" fontId="43" fillId="18" borderId="0" xfId="0" applyNumberFormat="1" applyFont="1" applyFill="1"/>
    <xf numFmtId="165" fontId="29" fillId="18" borderId="0" xfId="0" applyNumberFormat="1" applyFont="1" applyFill="1" applyAlignment="1">
      <alignment horizontal="right"/>
    </xf>
    <xf numFmtId="0" fontId="25" fillId="0" borderId="0" xfId="0" applyFont="1"/>
    <xf numFmtId="0" fontId="52" fillId="0" borderId="0" xfId="0" applyFont="1"/>
    <xf numFmtId="0" fontId="50" fillId="0" borderId="0" xfId="0" applyFont="1"/>
    <xf numFmtId="0" fontId="49" fillId="0" borderId="0" xfId="0" applyFont="1"/>
    <xf numFmtId="49" fontId="53" fillId="0" borderId="0" xfId="0" applyNumberFormat="1" applyFont="1" applyAlignment="1">
      <alignment vertical="center"/>
    </xf>
    <xf numFmtId="0" fontId="51" fillId="18" borderId="0" xfId="0" applyFont="1" applyFill="1"/>
    <xf numFmtId="0" fontId="54" fillId="0" borderId="0" xfId="0" applyFont="1"/>
    <xf numFmtId="0" fontId="47" fillId="0" borderId="0" xfId="0" applyFont="1"/>
    <xf numFmtId="0" fontId="50" fillId="0" borderId="0" xfId="0" applyFont="1" applyAlignment="1">
      <alignment vertical="top"/>
    </xf>
    <xf numFmtId="0" fontId="44" fillId="0" borderId="0" xfId="0" applyFont="1"/>
    <xf numFmtId="0" fontId="33" fillId="18" borderId="0" xfId="0" applyFont="1" applyFill="1"/>
    <xf numFmtId="49" fontId="33" fillId="18" borderId="0" xfId="0" applyNumberFormat="1" applyFont="1" applyFill="1"/>
    <xf numFmtId="49" fontId="48" fillId="18" borderId="0" xfId="0" applyNumberFormat="1" applyFont="1" applyFill="1" applyAlignment="1">
      <alignment horizontal="right"/>
    </xf>
    <xf numFmtId="0" fontId="29" fillId="0" borderId="0" xfId="0" applyFont="1" applyAlignment="1">
      <alignment horizontal="left" vertical="center" indent="1"/>
    </xf>
    <xf numFmtId="49" fontId="37" fillId="18" borderId="0" xfId="0" applyNumberFormat="1" applyFont="1" applyFill="1" applyAlignment="1">
      <alignment horizontal="right"/>
    </xf>
    <xf numFmtId="0" fontId="31" fillId="18" borderId="0" xfId="0" applyFont="1" applyFill="1" applyAlignment="1">
      <alignment vertical="center"/>
    </xf>
    <xf numFmtId="0" fontId="29" fillId="18" borderId="0" xfId="0" applyFont="1" applyFill="1" applyAlignment="1">
      <alignment horizontal="center"/>
    </xf>
    <xf numFmtId="166" fontId="29" fillId="0" borderId="0" xfId="0" applyNumberFormat="1" applyFont="1" applyAlignment="1">
      <alignment horizontal="center"/>
    </xf>
    <xf numFmtId="0" fontId="33" fillId="0" borderId="0" xfId="0" applyFont="1" applyAlignment="1">
      <alignment wrapText="1"/>
    </xf>
    <xf numFmtId="164" fontId="33" fillId="0" borderId="0" xfId="0" applyNumberFormat="1" applyFont="1"/>
    <xf numFmtId="0" fontId="34" fillId="18" borderId="0" xfId="0" applyFont="1" applyFill="1"/>
    <xf numFmtId="0" fontId="34" fillId="0" borderId="0" xfId="0" applyFont="1"/>
    <xf numFmtId="0" fontId="31" fillId="0" borderId="0" xfId="0" applyFont="1" applyAlignment="1">
      <alignment horizontal="center"/>
    </xf>
    <xf numFmtId="170" fontId="29" fillId="0" borderId="0" xfId="0" applyNumberFormat="1" applyFont="1"/>
    <xf numFmtId="0" fontId="34" fillId="0" borderId="0" xfId="0" applyFont="1" applyAlignment="1">
      <alignment horizontal="right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horizontal="right"/>
    </xf>
    <xf numFmtId="164" fontId="31" fillId="0" borderId="0" xfId="0" applyNumberFormat="1" applyFont="1" applyAlignment="1">
      <alignment horizontal="center"/>
    </xf>
    <xf numFmtId="171" fontId="29" fillId="0" borderId="0" xfId="41" applyNumberFormat="1" applyFont="1" applyFill="1" applyBorder="1"/>
    <xf numFmtId="171" fontId="29" fillId="0" borderId="0" xfId="0" applyNumberFormat="1" applyFont="1"/>
    <xf numFmtId="0" fontId="33" fillId="0" borderId="0" xfId="41" applyNumberFormat="1" applyFont="1" applyFill="1" applyBorder="1"/>
    <xf numFmtId="0" fontId="40" fillId="0" borderId="0" xfId="0" applyFont="1" applyAlignment="1">
      <alignment horizontal="right"/>
    </xf>
    <xf numFmtId="170" fontId="33" fillId="0" borderId="0" xfId="0" applyNumberFormat="1" applyFont="1"/>
    <xf numFmtId="0" fontId="32" fillId="0" borderId="0" xfId="0" applyFont="1" applyAlignment="1">
      <alignment horizontal="right"/>
    </xf>
    <xf numFmtId="0" fontId="33" fillId="0" borderId="0" xfId="0" applyFont="1" applyAlignment="1">
      <alignment horizontal="right"/>
    </xf>
    <xf numFmtId="0" fontId="32" fillId="0" borderId="0" xfId="0" applyFont="1" applyAlignment="1">
      <alignment horizontal="center"/>
    </xf>
    <xf numFmtId="164" fontId="32" fillId="0" borderId="0" xfId="0" applyNumberFormat="1" applyFont="1" applyAlignment="1">
      <alignment horizontal="center"/>
    </xf>
    <xf numFmtId="164" fontId="32" fillId="0" borderId="0" xfId="0" applyNumberFormat="1" applyFont="1"/>
    <xf numFmtId="171" fontId="33" fillId="0" borderId="0" xfId="41" applyNumberFormat="1" applyFont="1"/>
    <xf numFmtId="171" fontId="33" fillId="0" borderId="0" xfId="41" applyNumberFormat="1" applyFont="1" applyBorder="1"/>
    <xf numFmtId="171" fontId="33" fillId="0" borderId="0" xfId="0" applyNumberFormat="1" applyFont="1"/>
    <xf numFmtId="0" fontId="29" fillId="0" borderId="0" xfId="0" applyFont="1" applyAlignment="1">
      <alignment vertical="center" wrapText="1"/>
    </xf>
    <xf numFmtId="0" fontId="33" fillId="0" borderId="0" xfId="41" applyNumberFormat="1" applyFont="1" applyFill="1" applyBorder="1" applyAlignment="1"/>
    <xf numFmtId="0" fontId="33" fillId="0" borderId="0" xfId="41" applyNumberFormat="1" applyFont="1" applyAlignment="1"/>
    <xf numFmtId="0" fontId="33" fillId="0" borderId="0" xfId="41" applyNumberFormat="1" applyFont="1" applyBorder="1" applyAlignment="1"/>
    <xf numFmtId="0" fontId="29" fillId="0" borderId="0" xfId="0" applyFont="1" applyAlignment="1">
      <alignment wrapText="1"/>
    </xf>
    <xf numFmtId="0" fontId="59" fillId="18" borderId="0" xfId="0" applyFont="1" applyFill="1"/>
    <xf numFmtId="49" fontId="59" fillId="18" borderId="0" xfId="0" applyNumberFormat="1" applyFont="1" applyFill="1" applyAlignment="1">
      <alignment horizontal="right"/>
    </xf>
    <xf numFmtId="0" fontId="35" fillId="18" borderId="0" xfId="0" applyFont="1" applyFill="1"/>
    <xf numFmtId="0" fontId="35" fillId="18" borderId="0" xfId="0" applyFont="1" applyFill="1" applyAlignment="1">
      <alignment wrapText="1"/>
    </xf>
    <xf numFmtId="0" fontId="35" fillId="0" borderId="0" xfId="0" applyFont="1" applyAlignment="1">
      <alignment wrapText="1"/>
    </xf>
    <xf numFmtId="0" fontId="35" fillId="0" borderId="0" xfId="0" applyFont="1"/>
    <xf numFmtId="0" fontId="60" fillId="18" borderId="0" xfId="0" applyFont="1" applyFill="1"/>
    <xf numFmtId="0" fontId="61" fillId="0" borderId="0" xfId="0" applyFont="1"/>
    <xf numFmtId="164" fontId="61" fillId="0" borderId="0" xfId="0" applyNumberFormat="1" applyFont="1"/>
    <xf numFmtId="166" fontId="33" fillId="0" borderId="0" xfId="0" applyNumberFormat="1" applyFont="1" applyAlignment="1">
      <alignment horizontal="center"/>
    </xf>
    <xf numFmtId="166" fontId="33" fillId="0" borderId="0" xfId="0" applyNumberFormat="1" applyFont="1"/>
    <xf numFmtId="0" fontId="34" fillId="0" borderId="0" xfId="0" applyFont="1" applyAlignment="1">
      <alignment vertical="top"/>
    </xf>
    <xf numFmtId="0" fontId="29" fillId="0" borderId="0" xfId="42" applyFont="1"/>
    <xf numFmtId="49" fontId="27" fillId="18" borderId="0" xfId="0" applyNumberFormat="1" applyFont="1" applyFill="1" applyAlignment="1">
      <alignment horizontal="right"/>
    </xf>
    <xf numFmtId="0" fontId="63" fillId="18" borderId="0" xfId="0" applyFont="1" applyFill="1"/>
    <xf numFmtId="49" fontId="27" fillId="0" borderId="0" xfId="0" applyNumberFormat="1" applyFont="1" applyAlignment="1">
      <alignment horizontal="right" vertical="center"/>
    </xf>
    <xf numFmtId="0" fontId="63" fillId="0" borderId="0" xfId="0" applyFont="1"/>
    <xf numFmtId="0" fontId="50" fillId="0" borderId="0" xfId="0" applyFont="1" applyAlignment="1">
      <alignment vertical="top" wrapText="1"/>
    </xf>
    <xf numFmtId="0" fontId="49" fillId="0" borderId="0" xfId="0" applyFont="1" applyAlignment="1">
      <alignment vertical="top"/>
    </xf>
    <xf numFmtId="0" fontId="50" fillId="0" borderId="0" xfId="0" applyFont="1" applyAlignment="1">
      <alignment horizontal="left" vertical="top"/>
    </xf>
    <xf numFmtId="0" fontId="33" fillId="0" borderId="0" xfId="0" applyFont="1" applyAlignment="1">
      <alignment horizontal="right" vertical="center" wrapText="1"/>
    </xf>
    <xf numFmtId="0" fontId="33" fillId="0" borderId="0" xfId="0" applyFont="1" applyAlignment="1">
      <alignment horizontal="left"/>
    </xf>
    <xf numFmtId="0" fontId="60" fillId="0" borderId="0" xfId="0" applyFont="1" applyAlignment="1">
      <alignment horizontal="right" vertical="top"/>
    </xf>
    <xf numFmtId="0" fontId="66" fillId="18" borderId="0" xfId="0" applyFont="1" applyFill="1"/>
    <xf numFmtId="49" fontId="33" fillId="0" borderId="0" xfId="0" applyNumberFormat="1" applyFont="1" applyAlignment="1">
      <alignment horizontal="right"/>
    </xf>
    <xf numFmtId="0" fontId="67" fillId="18" borderId="0" xfId="0" applyFont="1" applyFill="1" applyAlignment="1">
      <alignment horizontal="right"/>
    </xf>
    <xf numFmtId="0" fontId="33" fillId="0" borderId="0" xfId="0" quotePrefix="1" applyFont="1"/>
    <xf numFmtId="0" fontId="33" fillId="0" borderId="0" xfId="0" applyFont="1" applyAlignment="1">
      <alignment horizontal="right" vertical="top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vertical="center" textRotation="90"/>
    </xf>
    <xf numFmtId="0" fontId="67" fillId="18" borderId="0" xfId="0" applyFont="1" applyFill="1"/>
    <xf numFmtId="0" fontId="63" fillId="18" borderId="0" xfId="47" applyFont="1" applyFill="1"/>
    <xf numFmtId="0" fontId="29" fillId="18" borderId="0" xfId="47" applyFont="1" applyFill="1"/>
    <xf numFmtId="49" fontId="48" fillId="18" borderId="0" xfId="47" applyNumberFormat="1" applyFont="1" applyFill="1" applyAlignment="1">
      <alignment horizontal="right"/>
    </xf>
    <xf numFmtId="0" fontId="29" fillId="0" borderId="0" xfId="47" applyFont="1"/>
    <xf numFmtId="0" fontId="37" fillId="0" borderId="0" xfId="47" applyFont="1"/>
    <xf numFmtId="0" fontId="29" fillId="0" borderId="0" xfId="48" applyFont="1"/>
    <xf numFmtId="0" fontId="30" fillId="0" borderId="0" xfId="48" applyFont="1"/>
    <xf numFmtId="0" fontId="63" fillId="0" borderId="0" xfId="43" applyFont="1"/>
    <xf numFmtId="0" fontId="5" fillId="0" borderId="0" xfId="50"/>
    <xf numFmtId="0" fontId="5" fillId="0" borderId="0" xfId="50" applyAlignment="1">
      <alignment horizontal="center"/>
    </xf>
    <xf numFmtId="0" fontId="50" fillId="0" borderId="0" xfId="43" applyFont="1"/>
    <xf numFmtId="0" fontId="49" fillId="0" borderId="9" xfId="43" applyFont="1" applyBorder="1" applyAlignment="1">
      <alignment horizontal="right" wrapText="1"/>
    </xf>
    <xf numFmtId="0" fontId="49" fillId="0" borderId="9" xfId="43" applyFont="1" applyBorder="1" applyAlignment="1">
      <alignment horizontal="centerContinuous" wrapText="1"/>
    </xf>
    <xf numFmtId="173" fontId="69" fillId="0" borderId="0" xfId="50" applyNumberFormat="1" applyFont="1" applyAlignment="1">
      <alignment horizontal="right"/>
    </xf>
    <xf numFmtId="164" fontId="69" fillId="0" borderId="0" xfId="50" applyNumberFormat="1" applyFont="1" applyAlignment="1">
      <alignment horizontal="right"/>
    </xf>
    <xf numFmtId="174" fontId="69" fillId="0" borderId="0" xfId="51" applyNumberFormat="1" applyFont="1" applyFill="1" applyAlignment="1">
      <alignment horizontal="right"/>
    </xf>
    <xf numFmtId="173" fontId="4" fillId="0" borderId="0" xfId="50" applyNumberFormat="1" applyFont="1" applyAlignment="1">
      <alignment horizontal="right"/>
    </xf>
    <xf numFmtId="164" fontId="4" fillId="0" borderId="0" xfId="50" applyNumberFormat="1" applyFont="1" applyAlignment="1">
      <alignment horizontal="right"/>
    </xf>
    <xf numFmtId="174" fontId="4" fillId="0" borderId="0" xfId="50" applyNumberFormat="1" applyFont="1" applyAlignment="1">
      <alignment horizontal="right"/>
    </xf>
    <xf numFmtId="0" fontId="4" fillId="0" borderId="0" xfId="50" applyFont="1" applyAlignment="1">
      <alignment horizontal="right"/>
    </xf>
    <xf numFmtId="174" fontId="4" fillId="0" borderId="0" xfId="51" applyNumberFormat="1" applyFont="1" applyFill="1" applyAlignment="1">
      <alignment horizontal="right"/>
    </xf>
    <xf numFmtId="173" fontId="49" fillId="0" borderId="0" xfId="43" applyNumberFormat="1" applyFont="1" applyAlignment="1">
      <alignment horizontal="right" vertical="top" wrapText="1"/>
    </xf>
    <xf numFmtId="164" fontId="49" fillId="0" borderId="0" xfId="43" applyNumberFormat="1" applyFont="1" applyAlignment="1">
      <alignment horizontal="right" vertical="top" wrapText="1"/>
    </xf>
    <xf numFmtId="174" fontId="49" fillId="0" borderId="0" xfId="51" applyNumberFormat="1" applyFont="1" applyFill="1" applyAlignment="1">
      <alignment horizontal="right" vertical="top" wrapText="1"/>
    </xf>
    <xf numFmtId="0" fontId="69" fillId="0" borderId="9" xfId="50" applyFont="1" applyBorder="1" applyAlignment="1">
      <alignment horizontal="right"/>
    </xf>
    <xf numFmtId="0" fontId="69" fillId="0" borderId="9" xfId="50" applyFont="1" applyBorder="1" applyAlignment="1">
      <alignment horizontal="right" wrapText="1"/>
    </xf>
    <xf numFmtId="14" fontId="4" fillId="0" borderId="0" xfId="50" applyNumberFormat="1" applyFont="1" applyAlignment="1">
      <alignment horizontal="right"/>
    </xf>
    <xf numFmtId="166" fontId="4" fillId="0" borderId="0" xfId="50" applyNumberFormat="1" applyFont="1" applyAlignment="1">
      <alignment horizontal="right"/>
    </xf>
    <xf numFmtId="0" fontId="27" fillId="0" borderId="0" xfId="46" applyFont="1"/>
    <xf numFmtId="0" fontId="45" fillId="0" borderId="0" xfId="46" applyFont="1" applyAlignment="1">
      <alignment horizontal="left" vertical="center"/>
    </xf>
    <xf numFmtId="0" fontId="45" fillId="0" borderId="0" xfId="46" applyFont="1" applyAlignment="1">
      <alignment horizontal="center" vertical="center"/>
    </xf>
    <xf numFmtId="49" fontId="46" fillId="0" borderId="0" xfId="46" applyNumberFormat="1" applyFont="1" applyAlignment="1">
      <alignment vertical="center"/>
    </xf>
    <xf numFmtId="0" fontId="41" fillId="0" borderId="0" xfId="46" applyFont="1"/>
    <xf numFmtId="0" fontId="44" fillId="0" borderId="0" xfId="46" applyFont="1"/>
    <xf numFmtId="0" fontId="27" fillId="0" borderId="0" xfId="46" applyFont="1" applyAlignment="1">
      <alignment horizontal="left" vertical="center"/>
    </xf>
    <xf numFmtId="0" fontId="44" fillId="0" borderId="0" xfId="46" applyFont="1" applyAlignment="1">
      <alignment horizontal="center"/>
    </xf>
    <xf numFmtId="0" fontId="27" fillId="0" borderId="0" xfId="46" applyFont="1" applyAlignment="1">
      <alignment horizontal="right" vertical="center"/>
    </xf>
    <xf numFmtId="0" fontId="27" fillId="0" borderId="0" xfId="46" applyFont="1" applyAlignment="1">
      <alignment horizontal="left" vertical="center" indent="1"/>
    </xf>
    <xf numFmtId="0" fontId="42" fillId="0" borderId="0" xfId="46" applyFont="1"/>
    <xf numFmtId="0" fontId="42" fillId="0" borderId="0" xfId="46" applyFont="1" applyAlignment="1">
      <alignment horizontal="right" vertical="center"/>
    </xf>
    <xf numFmtId="0" fontId="42" fillId="0" borderId="0" xfId="46" applyFont="1" applyAlignment="1">
      <alignment horizontal="left" vertical="center" indent="1"/>
    </xf>
    <xf numFmtId="49" fontId="45" fillId="0" borderId="0" xfId="46" applyNumberFormat="1" applyFont="1" applyAlignment="1">
      <alignment vertical="center"/>
    </xf>
    <xf numFmtId="0" fontId="72" fillId="0" borderId="0" xfId="0" applyFont="1" applyAlignment="1">
      <alignment horizontal="right" vertical="center"/>
    </xf>
    <xf numFmtId="0" fontId="27" fillId="0" borderId="0" xfId="0" applyFont="1" applyAlignment="1">
      <alignment horizontal="left"/>
    </xf>
    <xf numFmtId="49" fontId="27" fillId="0" borderId="0" xfId="0" applyNumberFormat="1" applyFont="1" applyAlignment="1">
      <alignment horizontal="left"/>
    </xf>
    <xf numFmtId="0" fontId="72" fillId="18" borderId="0" xfId="0" applyFont="1" applyFill="1" applyAlignment="1">
      <alignment horizontal="left" vertical="center"/>
    </xf>
    <xf numFmtId="0" fontId="73" fillId="0" borderId="0" xfId="0" applyFont="1" applyAlignment="1">
      <alignment horizontal="left" vertical="top"/>
    </xf>
    <xf numFmtId="0" fontId="75" fillId="0" borderId="0" xfId="0" applyFont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27" fillId="0" borderId="0" xfId="0" applyFont="1" applyAlignment="1">
      <alignment horizontal="right"/>
    </xf>
    <xf numFmtId="49" fontId="72" fillId="0" borderId="0" xfId="0" applyNumberFormat="1" applyFont="1" applyAlignment="1">
      <alignment horizontal="left" vertical="center"/>
    </xf>
    <xf numFmtId="0" fontId="72" fillId="0" borderId="0" xfId="0" applyFont="1" applyAlignment="1">
      <alignment horizontal="left" vertical="center"/>
    </xf>
    <xf numFmtId="0" fontId="72" fillId="0" borderId="0" xfId="0" applyFont="1"/>
    <xf numFmtId="0" fontId="72" fillId="0" borderId="0" xfId="0" applyFont="1" applyAlignment="1">
      <alignment horizontal="right"/>
    </xf>
    <xf numFmtId="0" fontId="72" fillId="0" borderId="0" xfId="0" applyFont="1" applyAlignment="1">
      <alignment horizontal="left" vertical="center" indent="1"/>
    </xf>
    <xf numFmtId="0" fontId="72" fillId="0" borderId="0" xfId="0" applyFont="1" applyAlignment="1">
      <alignment horizontal="center" vertical="center"/>
    </xf>
    <xf numFmtId="49" fontId="72" fillId="0" borderId="0" xfId="44" applyNumberFormat="1" applyFont="1" applyAlignment="1">
      <alignment horizontal="left" vertical="center"/>
    </xf>
    <xf numFmtId="0" fontId="74" fillId="0" borderId="0" xfId="0" applyFont="1"/>
    <xf numFmtId="0" fontId="72" fillId="0" borderId="0" xfId="44" applyFont="1" applyAlignment="1">
      <alignment horizontal="left" vertical="center"/>
    </xf>
    <xf numFmtId="0" fontId="43" fillId="18" borderId="0" xfId="0" applyFont="1" applyFill="1" applyAlignment="1">
      <alignment horizontal="right"/>
    </xf>
    <xf numFmtId="0" fontId="76" fillId="0" borderId="0" xfId="44" applyFont="1"/>
    <xf numFmtId="0" fontId="73" fillId="0" borderId="0" xfId="44" applyFont="1"/>
    <xf numFmtId="0" fontId="29" fillId="0" borderId="0" xfId="0" applyFont="1" applyAlignment="1">
      <alignment horizontal="left" indent="1"/>
    </xf>
    <xf numFmtId="164" fontId="32" fillId="0" borderId="11" xfId="0" applyNumberFormat="1" applyFont="1" applyBorder="1" applyAlignment="1">
      <alignment horizontal="right"/>
    </xf>
    <xf numFmtId="0" fontId="31" fillId="0" borderId="11" xfId="0" applyFont="1" applyBorder="1" applyAlignment="1">
      <alignment horizontal="center" vertical="center"/>
    </xf>
    <xf numFmtId="0" fontId="29" fillId="0" borderId="11" xfId="0" applyFont="1" applyBorder="1" applyAlignment="1">
      <alignment horizontal="left" indent="1"/>
    </xf>
    <xf numFmtId="164" fontId="32" fillId="0" borderId="14" xfId="0" applyNumberFormat="1" applyFont="1" applyBorder="1" applyAlignment="1">
      <alignment horizontal="right"/>
    </xf>
    <xf numFmtId="164" fontId="32" fillId="0" borderId="17" xfId="0" applyNumberFormat="1" applyFont="1" applyBorder="1" applyAlignment="1">
      <alignment horizontal="right"/>
    </xf>
    <xf numFmtId="0" fontId="29" fillId="0" borderId="0" xfId="0" applyFont="1" applyAlignment="1">
      <alignment horizontal="left" vertical="top"/>
    </xf>
    <xf numFmtId="164" fontId="33" fillId="0" borderId="16" xfId="0" applyNumberFormat="1" applyFont="1" applyBorder="1" applyAlignment="1">
      <alignment horizontal="right" vertical="top"/>
    </xf>
    <xf numFmtId="164" fontId="33" fillId="0" borderId="0" xfId="0" applyNumberFormat="1" applyFont="1" applyAlignment="1">
      <alignment horizontal="right" vertical="top"/>
    </xf>
    <xf numFmtId="164" fontId="33" fillId="0" borderId="13" xfId="0" applyNumberFormat="1" applyFont="1" applyBorder="1" applyAlignment="1">
      <alignment horizontal="right" vertical="top"/>
    </xf>
    <xf numFmtId="164" fontId="29" fillId="0" borderId="0" xfId="0" applyNumberFormat="1" applyFont="1" applyAlignment="1">
      <alignment horizontal="right" vertical="top"/>
    </xf>
    <xf numFmtId="0" fontId="29" fillId="0" borderId="11" xfId="0" applyFont="1" applyBorder="1" applyAlignment="1">
      <alignment horizontal="left" vertical="top"/>
    </xf>
    <xf numFmtId="164" fontId="33" fillId="0" borderId="17" xfId="0" applyNumberFormat="1" applyFont="1" applyBorder="1" applyAlignment="1">
      <alignment horizontal="right" vertical="top"/>
    </xf>
    <xf numFmtId="164" fontId="33" fillId="0" borderId="11" xfId="0" applyNumberFormat="1" applyFont="1" applyBorder="1" applyAlignment="1">
      <alignment horizontal="right" vertical="top"/>
    </xf>
    <xf numFmtId="164" fontId="33" fillId="0" borderId="14" xfId="0" applyNumberFormat="1" applyFont="1" applyBorder="1" applyAlignment="1">
      <alignment horizontal="right" vertical="top"/>
    </xf>
    <xf numFmtId="164" fontId="29" fillId="0" borderId="11" xfId="0" applyNumberFormat="1" applyFont="1" applyBorder="1" applyAlignment="1">
      <alignment horizontal="right" vertical="top"/>
    </xf>
    <xf numFmtId="0" fontId="76" fillId="0" borderId="0" xfId="0" applyFont="1"/>
    <xf numFmtId="0" fontId="30" fillId="0" borderId="0" xfId="42" applyFont="1"/>
    <xf numFmtId="164" fontId="33" fillId="0" borderId="0" xfId="0" applyNumberFormat="1" applyFont="1" applyAlignment="1">
      <alignment vertical="top"/>
    </xf>
    <xf numFmtId="164" fontId="29" fillId="0" borderId="0" xfId="0" applyNumberFormat="1" applyFont="1" applyAlignment="1">
      <alignment vertical="top"/>
    </xf>
    <xf numFmtId="0" fontId="29" fillId="0" borderId="11" xfId="42" applyFont="1" applyBorder="1" applyAlignment="1">
      <alignment vertical="top" wrapText="1"/>
    </xf>
    <xf numFmtId="164" fontId="33" fillId="0" borderId="11" xfId="42" applyNumberFormat="1" applyFont="1" applyBorder="1" applyAlignment="1">
      <alignment vertical="top"/>
    </xf>
    <xf numFmtId="164" fontId="29" fillId="0" borderId="11" xfId="42" applyNumberFormat="1" applyFont="1" applyBorder="1" applyAlignment="1">
      <alignment vertical="top"/>
    </xf>
    <xf numFmtId="164" fontId="33" fillId="0" borderId="16" xfId="0" applyNumberFormat="1" applyFont="1" applyBorder="1" applyAlignment="1">
      <alignment vertical="top"/>
    </xf>
    <xf numFmtId="164" fontId="33" fillId="0" borderId="17" xfId="42" applyNumberFormat="1" applyFont="1" applyBorder="1" applyAlignment="1">
      <alignment vertical="top"/>
    </xf>
    <xf numFmtId="164" fontId="33" fillId="0" borderId="13" xfId="0" applyNumberFormat="1" applyFont="1" applyBorder="1" applyAlignment="1">
      <alignment vertical="top"/>
    </xf>
    <xf numFmtId="164" fontId="33" fillId="0" borderId="14" xfId="42" applyNumberFormat="1" applyFont="1" applyBorder="1" applyAlignment="1">
      <alignment vertical="top"/>
    </xf>
    <xf numFmtId="164" fontId="29" fillId="0" borderId="11" xfId="0" applyNumberFormat="1" applyFont="1" applyBorder="1"/>
    <xf numFmtId="164" fontId="31" fillId="0" borderId="11" xfId="0" applyNumberFormat="1" applyFont="1" applyBorder="1" applyAlignment="1">
      <alignment wrapText="1"/>
    </xf>
    <xf numFmtId="0" fontId="31" fillId="0" borderId="17" xfId="0" applyFont="1" applyBorder="1" applyAlignment="1">
      <alignment horizontal="center" vertical="center"/>
    </xf>
    <xf numFmtId="164" fontId="31" fillId="0" borderId="17" xfId="0" applyNumberFormat="1" applyFont="1" applyBorder="1"/>
    <xf numFmtId="164" fontId="29" fillId="0" borderId="16" xfId="0" applyNumberFormat="1" applyFont="1" applyBorder="1"/>
    <xf numFmtId="164" fontId="29" fillId="0" borderId="17" xfId="0" applyNumberFormat="1" applyFont="1" applyBorder="1"/>
    <xf numFmtId="0" fontId="31" fillId="0" borderId="14" xfId="0" applyFont="1" applyBorder="1" applyAlignment="1">
      <alignment horizontal="center" vertical="center"/>
    </xf>
    <xf numFmtId="164" fontId="31" fillId="0" borderId="14" xfId="0" applyNumberFormat="1" applyFont="1" applyBorder="1"/>
    <xf numFmtId="164" fontId="29" fillId="0" borderId="13" xfId="0" applyNumberFormat="1" applyFont="1" applyBorder="1"/>
    <xf numFmtId="164" fontId="29" fillId="0" borderId="14" xfId="0" applyNumberFormat="1" applyFont="1" applyBorder="1"/>
    <xf numFmtId="0" fontId="29" fillId="18" borderId="0" xfId="0" applyFont="1" applyFill="1" applyAlignment="1">
      <alignment horizontal="left" indent="1"/>
    </xf>
    <xf numFmtId="0" fontId="29" fillId="18" borderId="11" xfId="0" applyFont="1" applyFill="1" applyBorder="1" applyAlignment="1">
      <alignment horizontal="left" indent="1"/>
    </xf>
    <xf numFmtId="164" fontId="29" fillId="18" borderId="11" xfId="0" applyNumberFormat="1" applyFont="1" applyFill="1" applyBorder="1" applyAlignment="1">
      <alignment horizontal="right"/>
    </xf>
    <xf numFmtId="164" fontId="29" fillId="18" borderId="11" xfId="0" applyNumberFormat="1" applyFont="1" applyFill="1" applyBorder="1"/>
    <xf numFmtId="164" fontId="29" fillId="18" borderId="13" xfId="0" applyNumberFormat="1" applyFont="1" applyFill="1" applyBorder="1"/>
    <xf numFmtId="164" fontId="29" fillId="18" borderId="14" xfId="0" applyNumberFormat="1" applyFont="1" applyFill="1" applyBorder="1"/>
    <xf numFmtId="164" fontId="29" fillId="18" borderId="14" xfId="0" applyNumberFormat="1" applyFont="1" applyFill="1" applyBorder="1" applyAlignment="1">
      <alignment horizontal="right"/>
    </xf>
    <xf numFmtId="164" fontId="29" fillId="18" borderId="16" xfId="0" applyNumberFormat="1" applyFont="1" applyFill="1" applyBorder="1"/>
    <xf numFmtId="164" fontId="29" fillId="18" borderId="17" xfId="0" applyNumberFormat="1" applyFont="1" applyFill="1" applyBorder="1"/>
    <xf numFmtId="164" fontId="29" fillId="18" borderId="17" xfId="0" applyNumberFormat="1" applyFont="1" applyFill="1" applyBorder="1" applyAlignment="1">
      <alignment horizontal="right"/>
    </xf>
    <xf numFmtId="164" fontId="31" fillId="18" borderId="17" xfId="0" applyNumberFormat="1" applyFont="1" applyFill="1" applyBorder="1"/>
    <xf numFmtId="164" fontId="31" fillId="18" borderId="11" xfId="0" applyNumberFormat="1" applyFont="1" applyFill="1" applyBorder="1" applyAlignment="1">
      <alignment wrapText="1"/>
    </xf>
    <xf numFmtId="164" fontId="31" fillId="18" borderId="14" xfId="0" applyNumberFormat="1" applyFont="1" applyFill="1" applyBorder="1"/>
    <xf numFmtId="0" fontId="76" fillId="18" borderId="0" xfId="0" applyFont="1" applyFill="1"/>
    <xf numFmtId="0" fontId="32" fillId="18" borderId="0" xfId="0" applyFont="1" applyFill="1" applyAlignment="1">
      <alignment horizontal="center" vertical="center" wrapText="1"/>
    </xf>
    <xf numFmtId="0" fontId="29" fillId="18" borderId="0" xfId="0" applyFont="1" applyFill="1" applyAlignment="1">
      <alignment horizontal="left" vertical="center" indent="1"/>
    </xf>
    <xf numFmtId="0" fontId="29" fillId="18" borderId="11" xfId="0" applyFont="1" applyFill="1" applyBorder="1" applyAlignment="1">
      <alignment horizontal="left" vertical="center" indent="1"/>
    </xf>
    <xf numFmtId="164" fontId="31" fillId="18" borderId="11" xfId="0" applyNumberFormat="1" applyFont="1" applyFill="1" applyBorder="1"/>
    <xf numFmtId="0" fontId="77" fillId="18" borderId="0" xfId="0" applyFont="1" applyFill="1"/>
    <xf numFmtId="0" fontId="29" fillId="0" borderId="11" xfId="0" applyFont="1" applyBorder="1" applyAlignment="1">
      <alignment horizontal="left" vertical="center" indent="1"/>
    </xf>
    <xf numFmtId="0" fontId="29" fillId="18" borderId="0" xfId="0" applyFont="1" applyFill="1" applyAlignment="1">
      <alignment horizontal="left" wrapText="1" indent="1"/>
    </xf>
    <xf numFmtId="0" fontId="29" fillId="18" borderId="0" xfId="0" applyFont="1" applyFill="1" applyAlignment="1">
      <alignment horizontal="left" vertical="center" wrapText="1" indent="1"/>
    </xf>
    <xf numFmtId="0" fontId="29" fillId="18" borderId="11" xfId="0" applyFont="1" applyFill="1" applyBorder="1" applyAlignment="1">
      <alignment horizontal="left" vertical="center" wrapText="1" indent="1"/>
    </xf>
    <xf numFmtId="164" fontId="29" fillId="18" borderId="17" xfId="0" applyNumberFormat="1" applyFont="1" applyFill="1" applyBorder="1" applyAlignment="1">
      <alignment vertical="top"/>
    </xf>
    <xf numFmtId="164" fontId="29" fillId="18" borderId="11" xfId="0" applyNumberFormat="1" applyFont="1" applyFill="1" applyBorder="1" applyAlignment="1">
      <alignment vertical="top"/>
    </xf>
    <xf numFmtId="164" fontId="29" fillId="18" borderId="14" xfId="0" applyNumberFormat="1" applyFont="1" applyFill="1" applyBorder="1" applyAlignment="1">
      <alignment vertical="top"/>
    </xf>
    <xf numFmtId="164" fontId="29" fillId="18" borderId="16" xfId="0" applyNumberFormat="1" applyFont="1" applyFill="1" applyBorder="1" applyAlignment="1">
      <alignment vertical="top"/>
    </xf>
    <xf numFmtId="164" fontId="29" fillId="18" borderId="0" xfId="0" applyNumberFormat="1" applyFont="1" applyFill="1" applyAlignment="1">
      <alignment vertical="top"/>
    </xf>
    <xf numFmtId="164" fontId="29" fillId="18" borderId="13" xfId="0" applyNumberFormat="1" applyFont="1" applyFill="1" applyBorder="1" applyAlignment="1">
      <alignment vertical="top"/>
    </xf>
    <xf numFmtId="0" fontId="29" fillId="18" borderId="11" xfId="0" applyFont="1" applyFill="1" applyBorder="1"/>
    <xf numFmtId="164" fontId="31" fillId="18" borderId="11" xfId="0" applyNumberFormat="1" applyFont="1" applyFill="1" applyBorder="1" applyAlignment="1">
      <alignment horizontal="right"/>
    </xf>
    <xf numFmtId="164" fontId="31" fillId="18" borderId="14" xfId="0" applyNumberFormat="1" applyFont="1" applyFill="1" applyBorder="1" applyAlignment="1">
      <alignment horizontal="right"/>
    </xf>
    <xf numFmtId="164" fontId="31" fillId="18" borderId="17" xfId="0" applyNumberFormat="1" applyFont="1" applyFill="1" applyBorder="1" applyAlignment="1">
      <alignment horizontal="right"/>
    </xf>
    <xf numFmtId="0" fontId="29" fillId="18" borderId="10" xfId="0" applyFont="1" applyFill="1" applyBorder="1"/>
    <xf numFmtId="164" fontId="29" fillId="18" borderId="15" xfId="0" applyNumberFormat="1" applyFont="1" applyFill="1" applyBorder="1"/>
    <xf numFmtId="164" fontId="29" fillId="18" borderId="10" xfId="0" applyNumberFormat="1" applyFont="1" applyFill="1" applyBorder="1"/>
    <xf numFmtId="164" fontId="29" fillId="18" borderId="12" xfId="0" applyNumberFormat="1" applyFont="1" applyFill="1" applyBorder="1"/>
    <xf numFmtId="0" fontId="73" fillId="18" borderId="0" xfId="0" applyFont="1" applyFill="1"/>
    <xf numFmtId="164" fontId="33" fillId="18" borderId="0" xfId="0" applyNumberFormat="1" applyFont="1" applyFill="1"/>
    <xf numFmtId="0" fontId="31" fillId="18" borderId="10" xfId="0" applyFont="1" applyFill="1" applyBorder="1" applyAlignment="1">
      <alignment horizontal="right" vertical="center" wrapText="1"/>
    </xf>
    <xf numFmtId="164" fontId="33" fillId="18" borderId="11" xfId="0" applyNumberFormat="1" applyFont="1" applyFill="1" applyBorder="1"/>
    <xf numFmtId="164" fontId="68" fillId="18" borderId="11" xfId="0" applyNumberFormat="1" applyFont="1" applyFill="1" applyBorder="1" applyAlignment="1">
      <alignment horizontal="right"/>
    </xf>
    <xf numFmtId="164" fontId="32" fillId="18" borderId="11" xfId="0" applyNumberFormat="1" applyFont="1" applyFill="1" applyBorder="1" applyAlignment="1">
      <alignment horizontal="right"/>
    </xf>
    <xf numFmtId="164" fontId="68" fillId="18" borderId="14" xfId="0" applyNumberFormat="1" applyFont="1" applyFill="1" applyBorder="1" applyAlignment="1">
      <alignment horizontal="right"/>
    </xf>
    <xf numFmtId="164" fontId="33" fillId="18" borderId="13" xfId="0" applyNumberFormat="1" applyFont="1" applyFill="1" applyBorder="1"/>
    <xf numFmtId="164" fontId="33" fillId="18" borderId="14" xfId="0" applyNumberFormat="1" applyFont="1" applyFill="1" applyBorder="1"/>
    <xf numFmtId="164" fontId="32" fillId="18" borderId="14" xfId="0" applyNumberFormat="1" applyFont="1" applyFill="1" applyBorder="1" applyAlignment="1">
      <alignment horizontal="right"/>
    </xf>
    <xf numFmtId="164" fontId="68" fillId="18" borderId="17" xfId="0" applyNumberFormat="1" applyFont="1" applyFill="1" applyBorder="1" applyAlignment="1">
      <alignment horizontal="right"/>
    </xf>
    <xf numFmtId="164" fontId="33" fillId="18" borderId="16" xfId="0" applyNumberFormat="1" applyFont="1" applyFill="1" applyBorder="1"/>
    <xf numFmtId="164" fontId="33" fillId="18" borderId="17" xfId="0" applyNumberFormat="1" applyFont="1" applyFill="1" applyBorder="1"/>
    <xf numFmtId="164" fontId="32" fillId="18" borderId="17" xfId="0" applyNumberFormat="1" applyFont="1" applyFill="1" applyBorder="1" applyAlignment="1">
      <alignment horizontal="right"/>
    </xf>
    <xf numFmtId="0" fontId="31" fillId="0" borderId="10" xfId="0" applyFont="1" applyBorder="1" applyAlignment="1">
      <alignment horizontal="right" vertical="center"/>
    </xf>
    <xf numFmtId="0" fontId="31" fillId="0" borderId="10" xfId="0" applyFont="1" applyBorder="1" applyAlignment="1">
      <alignment horizontal="right" vertical="center" wrapText="1"/>
    </xf>
    <xf numFmtId="164" fontId="31" fillId="0" borderId="11" xfId="0" applyNumberFormat="1" applyFont="1" applyBorder="1"/>
    <xf numFmtId="0" fontId="31" fillId="0" borderId="18" xfId="0" applyFont="1" applyBorder="1" applyAlignment="1">
      <alignment horizontal="left"/>
    </xf>
    <xf numFmtId="164" fontId="31" fillId="0" borderId="18" xfId="0" applyNumberFormat="1" applyFont="1" applyBorder="1"/>
    <xf numFmtId="0" fontId="31" fillId="0" borderId="18" xfId="0" applyFont="1" applyBorder="1" applyAlignment="1">
      <alignment vertical="center"/>
    </xf>
    <xf numFmtId="164" fontId="36" fillId="0" borderId="0" xfId="0" applyNumberFormat="1" applyFont="1" applyAlignment="1">
      <alignment horizontal="right" vertical="center"/>
    </xf>
    <xf numFmtId="164" fontId="36" fillId="0" borderId="11" xfId="0" applyNumberFormat="1" applyFont="1" applyBorder="1" applyAlignment="1">
      <alignment horizontal="right" vertical="center"/>
    </xf>
    <xf numFmtId="0" fontId="31" fillId="0" borderId="10" xfId="0" applyFont="1" applyBorder="1" applyAlignment="1">
      <alignment horizontal="right" wrapText="1"/>
    </xf>
    <xf numFmtId="0" fontId="43" fillId="0" borderId="0" xfId="0" applyFont="1" applyAlignment="1">
      <alignment horizontal="right"/>
    </xf>
    <xf numFmtId="164" fontId="33" fillId="0" borderId="0" xfId="0" applyNumberFormat="1" applyFont="1" applyAlignment="1">
      <alignment horizontal="right"/>
    </xf>
    <xf numFmtId="164" fontId="29" fillId="0" borderId="0" xfId="0" applyNumberFormat="1" applyFont="1" applyAlignment="1">
      <alignment horizontal="right"/>
    </xf>
    <xf numFmtId="164" fontId="33" fillId="0" borderId="11" xfId="0" applyNumberFormat="1" applyFont="1" applyBorder="1"/>
    <xf numFmtId="164" fontId="32" fillId="0" borderId="18" xfId="0" applyNumberFormat="1" applyFont="1" applyBorder="1"/>
    <xf numFmtId="164" fontId="33" fillId="0" borderId="16" xfId="0" applyNumberFormat="1" applyFont="1" applyBorder="1"/>
    <xf numFmtId="164" fontId="32" fillId="0" borderId="19" xfId="0" applyNumberFormat="1" applyFont="1" applyBorder="1"/>
    <xf numFmtId="164" fontId="33" fillId="0" borderId="16" xfId="0" applyNumberFormat="1" applyFont="1" applyBorder="1" applyAlignment="1">
      <alignment horizontal="right"/>
    </xf>
    <xf numFmtId="164" fontId="33" fillId="0" borderId="17" xfId="0" applyNumberFormat="1" applyFont="1" applyBorder="1"/>
    <xf numFmtId="164" fontId="33" fillId="0" borderId="13" xfId="0" applyNumberFormat="1" applyFont="1" applyBorder="1"/>
    <xf numFmtId="164" fontId="32" fillId="0" borderId="20" xfId="0" applyNumberFormat="1" applyFont="1" applyBorder="1"/>
    <xf numFmtId="164" fontId="33" fillId="0" borderId="13" xfId="0" applyNumberFormat="1" applyFont="1" applyBorder="1" applyAlignment="1">
      <alignment horizontal="right"/>
    </xf>
    <xf numFmtId="164" fontId="33" fillId="0" borderId="14" xfId="0" applyNumberFormat="1" applyFont="1" applyBorder="1"/>
    <xf numFmtId="0" fontId="40" fillId="0" borderId="0" xfId="0" applyFont="1" applyAlignment="1">
      <alignment horizontal="right" vertical="top"/>
    </xf>
    <xf numFmtId="164" fontId="33" fillId="0" borderId="0" xfId="0" applyNumberFormat="1" applyFont="1" applyAlignment="1">
      <alignment vertical="center"/>
    </xf>
    <xf numFmtId="164" fontId="33" fillId="0" borderId="0" xfId="0" applyNumberFormat="1" applyFont="1" applyAlignment="1">
      <alignment horizontal="right" vertical="center"/>
    </xf>
    <xf numFmtId="164" fontId="33" fillId="0" borderId="13" xfId="0" applyNumberFormat="1" applyFont="1" applyBorder="1" applyAlignment="1">
      <alignment vertical="center"/>
    </xf>
    <xf numFmtId="164" fontId="33" fillId="0" borderId="16" xfId="0" applyNumberFormat="1" applyFont="1" applyBorder="1" applyAlignment="1">
      <alignment vertical="center"/>
    </xf>
    <xf numFmtId="164" fontId="33" fillId="0" borderId="17" xfId="0" applyNumberFormat="1" applyFont="1" applyBorder="1" applyAlignment="1">
      <alignment vertical="center"/>
    </xf>
    <xf numFmtId="164" fontId="33" fillId="0" borderId="16" xfId="0" applyNumberFormat="1" applyFont="1" applyBorder="1" applyAlignment="1">
      <alignment horizontal="right" vertical="center"/>
    </xf>
    <xf numFmtId="164" fontId="33" fillId="0" borderId="13" xfId="0" applyNumberFormat="1" applyFont="1" applyBorder="1" applyAlignment="1">
      <alignment horizontal="right" vertical="center"/>
    </xf>
    <xf numFmtId="0" fontId="73" fillId="0" borderId="0" xfId="0" applyFont="1"/>
    <xf numFmtId="171" fontId="29" fillId="0" borderId="0" xfId="41" applyNumberFormat="1" applyFont="1" applyFill="1" applyBorder="1" applyAlignment="1"/>
    <xf numFmtId="171" fontId="29" fillId="0" borderId="11" xfId="41" applyNumberFormat="1" applyFont="1" applyFill="1" applyBorder="1" applyAlignment="1"/>
    <xf numFmtId="171" fontId="29" fillId="0" borderId="11" xfId="41" applyNumberFormat="1" applyFont="1" applyFill="1" applyBorder="1"/>
    <xf numFmtId="0" fontId="29" fillId="0" borderId="0" xfId="0" applyFont="1" applyAlignment="1">
      <alignment horizontal="right" vertical="center"/>
    </xf>
    <xf numFmtId="0" fontId="31" fillId="0" borderId="18" xfId="0" applyFont="1" applyBorder="1" applyAlignment="1">
      <alignment horizontal="center"/>
    </xf>
    <xf numFmtId="0" fontId="31" fillId="0" borderId="18" xfId="0" applyFont="1" applyBorder="1" applyAlignment="1">
      <alignment horizontal="right"/>
    </xf>
    <xf numFmtId="171" fontId="29" fillId="0" borderId="14" xfId="41" applyNumberFormat="1" applyFont="1" applyFill="1" applyBorder="1" applyAlignment="1"/>
    <xf numFmtId="171" fontId="29" fillId="0" borderId="13" xfId="41" applyNumberFormat="1" applyFont="1" applyFill="1" applyBorder="1" applyAlignment="1"/>
    <xf numFmtId="171" fontId="29" fillId="0" borderId="13" xfId="41" applyNumberFormat="1" applyFont="1" applyFill="1" applyBorder="1"/>
    <xf numFmtId="171" fontId="29" fillId="0" borderId="14" xfId="41" applyNumberFormat="1" applyFont="1" applyFill="1" applyBorder="1"/>
    <xf numFmtId="171" fontId="29" fillId="0" borderId="11" xfId="0" applyNumberFormat="1" applyFont="1" applyBorder="1" applyAlignment="1">
      <alignment vertical="center"/>
    </xf>
    <xf numFmtId="0" fontId="31" fillId="0" borderId="11" xfId="0" applyFont="1" applyBorder="1" applyAlignment="1">
      <alignment horizontal="right"/>
    </xf>
    <xf numFmtId="0" fontId="31" fillId="0" borderId="14" xfId="0" applyFont="1" applyBorder="1" applyAlignment="1">
      <alignment horizontal="right"/>
    </xf>
    <xf numFmtId="0" fontId="29" fillId="0" borderId="11" xfId="0" applyFont="1" applyBorder="1"/>
    <xf numFmtId="164" fontId="33" fillId="18" borderId="0" xfId="0" applyNumberFormat="1" applyFont="1" applyFill="1" applyAlignment="1">
      <alignment horizontal="right" vertical="center"/>
    </xf>
    <xf numFmtId="164" fontId="32" fillId="18" borderId="18" xfId="0" applyNumberFormat="1" applyFont="1" applyFill="1" applyBorder="1"/>
    <xf numFmtId="164" fontId="31" fillId="18" borderId="18" xfId="0" applyNumberFormat="1" applyFont="1" applyFill="1" applyBorder="1"/>
    <xf numFmtId="164" fontId="33" fillId="18" borderId="18" xfId="0" applyNumberFormat="1" applyFont="1" applyFill="1" applyBorder="1"/>
    <xf numFmtId="0" fontId="31" fillId="18" borderId="18" xfId="0" applyFont="1" applyFill="1" applyBorder="1" applyAlignment="1">
      <alignment horizontal="center" vertical="center"/>
    </xf>
    <xf numFmtId="0" fontId="31" fillId="18" borderId="19" xfId="0" applyFont="1" applyFill="1" applyBorder="1" applyAlignment="1">
      <alignment horizontal="center" vertical="center"/>
    </xf>
    <xf numFmtId="164" fontId="32" fillId="18" borderId="19" xfId="0" applyNumberFormat="1" applyFont="1" applyFill="1" applyBorder="1"/>
    <xf numFmtId="164" fontId="33" fillId="18" borderId="19" xfId="0" applyNumberFormat="1" applyFont="1" applyFill="1" applyBorder="1"/>
    <xf numFmtId="164" fontId="33" fillId="18" borderId="16" xfId="0" applyNumberFormat="1" applyFont="1" applyFill="1" applyBorder="1" applyAlignment="1">
      <alignment horizontal="right" vertical="center"/>
    </xf>
    <xf numFmtId="0" fontId="31" fillId="18" borderId="20" xfId="0" applyFont="1" applyFill="1" applyBorder="1" applyAlignment="1">
      <alignment horizontal="center" vertical="center"/>
    </xf>
    <xf numFmtId="164" fontId="32" fillId="18" borderId="20" xfId="0" applyNumberFormat="1" applyFont="1" applyFill="1" applyBorder="1"/>
    <xf numFmtId="164" fontId="33" fillId="18" borderId="20" xfId="0" applyNumberFormat="1" applyFont="1" applyFill="1" applyBorder="1"/>
    <xf numFmtId="164" fontId="33" fillId="18" borderId="13" xfId="0" applyNumberFormat="1" applyFont="1" applyFill="1" applyBorder="1" applyAlignment="1">
      <alignment horizontal="right" vertical="center"/>
    </xf>
    <xf numFmtId="0" fontId="31" fillId="18" borderId="18" xfId="0" applyFont="1" applyFill="1" applyBorder="1" applyAlignment="1">
      <alignment horizontal="left" vertical="top"/>
    </xf>
    <xf numFmtId="0" fontId="31" fillId="18" borderId="18" xfId="42" applyFont="1" applyFill="1" applyBorder="1" applyAlignment="1">
      <alignment horizontal="left" vertical="top"/>
    </xf>
    <xf numFmtId="0" fontId="29" fillId="18" borderId="10" xfId="42" applyFont="1" applyFill="1" applyBorder="1" applyAlignment="1">
      <alignment horizontal="left" vertical="top"/>
    </xf>
    <xf numFmtId="0" fontId="29" fillId="18" borderId="0" xfId="42" applyFont="1" applyFill="1" applyAlignment="1">
      <alignment horizontal="left" vertical="top"/>
    </xf>
    <xf numFmtId="0" fontId="29" fillId="18" borderId="11" xfId="42" applyFont="1" applyFill="1" applyBorder="1" applyAlignment="1">
      <alignment horizontal="left" vertical="top"/>
    </xf>
    <xf numFmtId="164" fontId="33" fillId="18" borderId="0" xfId="0" applyNumberFormat="1" applyFont="1" applyFill="1" applyAlignment="1">
      <alignment horizontal="right"/>
    </xf>
    <xf numFmtId="172" fontId="33" fillId="18" borderId="0" xfId="0" applyNumberFormat="1" applyFont="1" applyFill="1" applyAlignment="1">
      <alignment horizontal="right"/>
    </xf>
    <xf numFmtId="0" fontId="31" fillId="18" borderId="10" xfId="0" applyFont="1" applyFill="1" applyBorder="1" applyAlignment="1">
      <alignment horizontal="right" vertical="center"/>
    </xf>
    <xf numFmtId="166" fontId="33" fillId="18" borderId="11" xfId="0" applyNumberFormat="1" applyFont="1" applyFill="1" applyBorder="1" applyAlignment="1">
      <alignment horizontal="right"/>
    </xf>
    <xf numFmtId="164" fontId="33" fillId="18" borderId="10" xfId="0" applyNumberFormat="1" applyFont="1" applyFill="1" applyBorder="1" applyAlignment="1">
      <alignment horizontal="right"/>
    </xf>
    <xf numFmtId="0" fontId="76" fillId="18" borderId="0" xfId="0" applyFont="1" applyFill="1" applyAlignment="1">
      <alignment horizontal="left"/>
    </xf>
    <xf numFmtId="14" fontId="29" fillId="18" borderId="11" xfId="0" applyNumberFormat="1" applyFont="1" applyFill="1" applyBorder="1" applyAlignment="1">
      <alignment horizontal="right"/>
    </xf>
    <xf numFmtId="169" fontId="29" fillId="18" borderId="11" xfId="0" applyNumberFormat="1" applyFont="1" applyFill="1" applyBorder="1" applyAlignment="1">
      <alignment horizontal="right"/>
    </xf>
    <xf numFmtId="167" fontId="31" fillId="18" borderId="10" xfId="0" applyNumberFormat="1" applyFont="1" applyFill="1" applyBorder="1" applyAlignment="1">
      <alignment horizontal="right" vertical="top" wrapText="1"/>
    </xf>
    <xf numFmtId="167" fontId="29" fillId="18" borderId="18" xfId="0" applyNumberFormat="1" applyFont="1" applyFill="1" applyBorder="1" applyAlignment="1">
      <alignment horizontal="right" vertical="center"/>
    </xf>
    <xf numFmtId="0" fontId="76" fillId="18" borderId="0" xfId="47" applyFont="1" applyFill="1" applyAlignment="1">
      <alignment horizontal="left"/>
    </xf>
    <xf numFmtId="0" fontId="40" fillId="0" borderId="0" xfId="48" applyFont="1" applyAlignment="1">
      <alignment horizontal="right" vertical="top"/>
    </xf>
    <xf numFmtId="164" fontId="58" fillId="18" borderId="0" xfId="43" applyNumberFormat="1" applyFont="1" applyFill="1"/>
    <xf numFmtId="9" fontId="29" fillId="18" borderId="0" xfId="49" applyFont="1" applyFill="1" applyBorder="1"/>
    <xf numFmtId="0" fontId="31" fillId="18" borderId="10" xfId="48" applyFont="1" applyFill="1" applyBorder="1" applyAlignment="1">
      <alignment horizontal="right" vertical="center" wrapText="1"/>
    </xf>
    <xf numFmtId="164" fontId="58" fillId="18" borderId="11" xfId="43" applyNumberFormat="1" applyFont="1" applyFill="1" applyBorder="1"/>
    <xf numFmtId="9" fontId="29" fillId="18" borderId="11" xfId="49" applyFont="1" applyFill="1" applyBorder="1"/>
    <xf numFmtId="164" fontId="31" fillId="18" borderId="18" xfId="48" applyNumberFormat="1" applyFont="1" applyFill="1" applyBorder="1"/>
    <xf numFmtId="9" fontId="31" fillId="18" borderId="18" xfId="49" applyFont="1" applyFill="1" applyBorder="1"/>
    <xf numFmtId="0" fontId="29" fillId="18" borderId="0" xfId="48" applyFont="1" applyFill="1" applyAlignment="1">
      <alignment horizontal="left"/>
    </xf>
    <xf numFmtId="0" fontId="31" fillId="0" borderId="10" xfId="0" applyFont="1" applyBorder="1" applyAlignment="1">
      <alignment horizontal="right" vertical="top"/>
    </xf>
    <xf numFmtId="0" fontId="31" fillId="0" borderId="12" xfId="0" applyFont="1" applyBorder="1" applyAlignment="1">
      <alignment horizontal="right" vertical="top"/>
    </xf>
    <xf numFmtId="0" fontId="31" fillId="0" borderId="19" xfId="0" applyFont="1" applyBorder="1" applyAlignment="1">
      <alignment horizontal="right" vertical="top"/>
    </xf>
    <xf numFmtId="0" fontId="31" fillId="0" borderId="18" xfId="0" applyFont="1" applyBorder="1" applyAlignment="1">
      <alignment horizontal="right" vertical="top"/>
    </xf>
    <xf numFmtId="0" fontId="31" fillId="0" borderId="20" xfId="0" applyFont="1" applyBorder="1" applyAlignment="1">
      <alignment horizontal="right" vertical="top"/>
    </xf>
    <xf numFmtId="0" fontId="31" fillId="19" borderId="18" xfId="0" applyFont="1" applyFill="1" applyBorder="1" applyAlignment="1">
      <alignment horizontal="center" vertical="center"/>
    </xf>
    <xf numFmtId="164" fontId="31" fillId="19" borderId="11" xfId="0" applyNumberFormat="1" applyFont="1" applyFill="1" applyBorder="1"/>
    <xf numFmtId="0" fontId="29" fillId="0" borderId="11" xfId="0" applyFont="1" applyBorder="1" applyAlignment="1">
      <alignment horizontal="left" vertical="center"/>
    </xf>
    <xf numFmtId="0" fontId="29" fillId="0" borderId="0" xfId="0" applyFont="1" applyAlignment="1">
      <alignment horizontal="left"/>
    </xf>
    <xf numFmtId="0" fontId="29" fillId="0" borderId="11" xfId="0" applyFont="1" applyBorder="1" applyAlignment="1">
      <alignment horizontal="left"/>
    </xf>
    <xf numFmtId="0" fontId="29" fillId="18" borderId="0" xfId="0" applyFont="1" applyFill="1" applyAlignment="1">
      <alignment horizontal="left"/>
    </xf>
    <xf numFmtId="0" fontId="29" fillId="18" borderId="11" xfId="0" applyFont="1" applyFill="1" applyBorder="1" applyAlignment="1">
      <alignment horizontal="left"/>
    </xf>
    <xf numFmtId="0" fontId="31" fillId="18" borderId="18" xfId="0" applyFont="1" applyFill="1" applyBorder="1"/>
    <xf numFmtId="0" fontId="29" fillId="0" borderId="11" xfId="0" applyFont="1" applyBorder="1" applyAlignment="1">
      <alignment vertical="center"/>
    </xf>
    <xf numFmtId="0" fontId="31" fillId="0" borderId="19" xfId="0" applyFont="1" applyBorder="1" applyAlignment="1">
      <alignment horizontal="center" vertical="center"/>
    </xf>
    <xf numFmtId="0" fontId="31" fillId="0" borderId="18" xfId="0" applyFont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0" fontId="31" fillId="18" borderId="10" xfId="0" applyFont="1" applyFill="1" applyBorder="1" applyAlignment="1">
      <alignment horizontal="left" vertical="center"/>
    </xf>
    <xf numFmtId="0" fontId="31" fillId="0" borderId="10" xfId="0" applyFont="1" applyBorder="1" applyAlignment="1">
      <alignment horizontal="left" vertical="top"/>
    </xf>
    <xf numFmtId="0" fontId="31" fillId="0" borderId="10" xfId="0" applyFont="1" applyBorder="1"/>
    <xf numFmtId="0" fontId="1" fillId="0" borderId="0" xfId="50" applyFont="1"/>
    <xf numFmtId="168" fontId="80" fillId="0" borderId="0" xfId="0" applyNumberFormat="1" applyFont="1" applyAlignment="1">
      <alignment horizontal="right"/>
    </xf>
    <xf numFmtId="168" fontId="81" fillId="0" borderId="0" xfId="0" applyNumberFormat="1" applyFont="1" applyAlignment="1">
      <alignment horizontal="left"/>
    </xf>
    <xf numFmtId="168" fontId="81" fillId="0" borderId="0" xfId="0" applyNumberFormat="1" applyFont="1" applyAlignment="1">
      <alignment horizontal="right"/>
    </xf>
    <xf numFmtId="0" fontId="33" fillId="0" borderId="0" xfId="48" applyFont="1"/>
    <xf numFmtId="0" fontId="33" fillId="0" borderId="0" xfId="47" applyFont="1"/>
    <xf numFmtId="3" fontId="29" fillId="0" borderId="11" xfId="0" applyNumberFormat="1" applyFont="1" applyBorder="1"/>
    <xf numFmtId="0" fontId="32" fillId="0" borderId="0" xfId="43" applyFont="1" applyAlignment="1">
      <alignment horizontal="right" vertical="top" wrapText="1"/>
    </xf>
    <xf numFmtId="0" fontId="32" fillId="0" borderId="0" xfId="43" applyFont="1" applyAlignment="1">
      <alignment horizontal="right" vertical="top"/>
    </xf>
    <xf numFmtId="0" fontId="33" fillId="0" borderId="0" xfId="43" applyFont="1" applyAlignment="1">
      <alignment horizontal="right" vertical="top"/>
    </xf>
    <xf numFmtId="166" fontId="33" fillId="0" borderId="0" xfId="47" applyNumberFormat="1" applyFont="1"/>
    <xf numFmtId="3" fontId="33" fillId="0" borderId="0" xfId="47" applyNumberFormat="1" applyFont="1"/>
    <xf numFmtId="14" fontId="29" fillId="0" borderId="0" xfId="0" applyNumberFormat="1" applyFont="1" applyAlignment="1">
      <alignment horizontal="right"/>
    </xf>
    <xf numFmtId="169" fontId="29" fillId="0" borderId="0" xfId="0" applyNumberFormat="1" applyFont="1" applyAlignment="1">
      <alignment horizontal="right"/>
    </xf>
    <xf numFmtId="3" fontId="29" fillId="0" borderId="0" xfId="0" applyNumberFormat="1" applyFont="1"/>
    <xf numFmtId="14" fontId="29" fillId="0" borderId="11" xfId="0" applyNumberFormat="1" applyFont="1" applyBorder="1" applyAlignment="1">
      <alignment horizontal="right"/>
    </xf>
    <xf numFmtId="169" fontId="29" fillId="0" borderId="11" xfId="0" applyNumberFormat="1" applyFont="1" applyBorder="1" applyAlignment="1">
      <alignment horizontal="right"/>
    </xf>
    <xf numFmtId="0" fontId="33" fillId="18" borderId="0" xfId="48" applyFont="1" applyFill="1"/>
    <xf numFmtId="0" fontId="33" fillId="18" borderId="0" xfId="47" applyFont="1" applyFill="1"/>
    <xf numFmtId="0" fontId="32" fillId="18" borderId="0" xfId="43" applyFont="1" applyFill="1" applyAlignment="1">
      <alignment horizontal="right" vertical="top" wrapText="1"/>
    </xf>
    <xf numFmtId="0" fontId="32" fillId="18" borderId="0" xfId="43" applyFont="1" applyFill="1" applyAlignment="1">
      <alignment horizontal="right" vertical="top"/>
    </xf>
    <xf numFmtId="0" fontId="33" fillId="18" borderId="0" xfId="43" applyFont="1" applyFill="1" applyAlignment="1">
      <alignment horizontal="right" vertical="top"/>
    </xf>
    <xf numFmtId="166" fontId="33" fillId="18" borderId="0" xfId="47" applyNumberFormat="1" applyFont="1" applyFill="1"/>
    <xf numFmtId="3" fontId="33" fillId="18" borderId="0" xfId="47" applyNumberFormat="1" applyFont="1" applyFill="1"/>
    <xf numFmtId="0" fontId="70" fillId="0" borderId="0" xfId="46" applyFont="1" applyAlignment="1">
      <alignment vertical="center" wrapText="1"/>
    </xf>
    <xf numFmtId="0" fontId="71" fillId="0" borderId="0" xfId="46" applyFont="1" applyAlignment="1">
      <alignment vertical="center" wrapText="1"/>
    </xf>
    <xf numFmtId="0" fontId="83" fillId="0" borderId="0" xfId="54" applyFont="1" applyAlignment="1">
      <alignment horizontal="left" wrapText="1"/>
    </xf>
    <xf numFmtId="0" fontId="84" fillId="0" borderId="0" xfId="46" applyFont="1" applyAlignment="1">
      <alignment horizontal="left"/>
    </xf>
    <xf numFmtId="0" fontId="85" fillId="0" borderId="0" xfId="46" applyFont="1" applyAlignment="1">
      <alignment horizontal="left" wrapText="1"/>
    </xf>
    <xf numFmtId="0" fontId="62" fillId="0" borderId="0" xfId="46" applyFont="1"/>
    <xf numFmtId="49" fontId="62" fillId="0" borderId="0" xfId="46" applyNumberFormat="1" applyFont="1" applyAlignment="1">
      <alignment vertical="center"/>
    </xf>
    <xf numFmtId="0" fontId="43" fillId="0" borderId="0" xfId="46" applyFont="1"/>
    <xf numFmtId="49" fontId="43" fillId="0" borderId="0" xfId="46" applyNumberFormat="1" applyFont="1" applyAlignment="1">
      <alignment vertical="center"/>
    </xf>
    <xf numFmtId="0" fontId="31" fillId="0" borderId="0" xfId="0" applyFont="1" applyAlignment="1">
      <alignment horizontal="center" vertical="center"/>
    </xf>
    <xf numFmtId="0" fontId="30" fillId="0" borderId="0" xfId="0" applyFont="1" applyAlignment="1">
      <alignment wrapText="1"/>
    </xf>
    <xf numFmtId="0" fontId="50" fillId="0" borderId="0" xfId="0" applyFont="1" applyAlignment="1">
      <alignment horizontal="justify" vertical="top" wrapText="1"/>
    </xf>
    <xf numFmtId="0" fontId="50" fillId="0" borderId="0" xfId="0" applyFont="1" applyAlignment="1">
      <alignment horizontal="left" vertical="top" wrapText="1"/>
    </xf>
    <xf numFmtId="0" fontId="4" fillId="0" borderId="0" xfId="50" applyFont="1" applyAlignment="1">
      <alignment horizontal="right"/>
    </xf>
    <xf numFmtId="0" fontId="69" fillId="0" borderId="0" xfId="50" applyFont="1" applyAlignment="1">
      <alignment horizontal="left"/>
    </xf>
    <xf numFmtId="0" fontId="2" fillId="0" borderId="0" xfId="50" applyFont="1" applyAlignment="1">
      <alignment horizontal="right"/>
    </xf>
    <xf numFmtId="0" fontId="69" fillId="0" borderId="0" xfId="50" applyFont="1"/>
    <xf numFmtId="0" fontId="1" fillId="0" borderId="0" xfId="50" applyFont="1" applyAlignment="1">
      <alignment horizontal="justify" wrapText="1"/>
    </xf>
    <xf numFmtId="170" fontId="2" fillId="0" borderId="0" xfId="50" applyNumberFormat="1" applyFont="1" applyAlignment="1">
      <alignment horizontal="right"/>
    </xf>
    <xf numFmtId="170" fontId="4" fillId="0" borderId="0" xfId="50" applyNumberFormat="1" applyFont="1" applyAlignment="1">
      <alignment horizontal="right"/>
    </xf>
    <xf numFmtId="0" fontId="31" fillId="0" borderId="10" xfId="0" applyFont="1" applyBorder="1" applyAlignment="1">
      <alignment horizontal="left" wrapText="1"/>
    </xf>
    <xf numFmtId="0" fontId="31" fillId="0" borderId="11" xfId="0" applyFont="1" applyBorder="1" applyAlignment="1">
      <alignment horizontal="left" wrapText="1"/>
    </xf>
    <xf numFmtId="164" fontId="32" fillId="0" borderId="15" xfId="0" applyNumberFormat="1" applyFont="1" applyBorder="1" applyAlignment="1">
      <alignment horizontal="center"/>
    </xf>
    <xf numFmtId="164" fontId="32" fillId="0" borderId="10" xfId="0" applyNumberFormat="1" applyFont="1" applyBorder="1" applyAlignment="1">
      <alignment horizontal="center"/>
    </xf>
    <xf numFmtId="164" fontId="32" fillId="0" borderId="12" xfId="0" applyNumberFormat="1" applyFont="1" applyBorder="1" applyAlignment="1">
      <alignment horizontal="center"/>
    </xf>
    <xf numFmtId="164" fontId="31" fillId="0" borderId="10" xfId="0" applyNumberFormat="1" applyFont="1" applyBorder="1" applyAlignment="1">
      <alignment horizontal="right"/>
    </xf>
    <xf numFmtId="164" fontId="31" fillId="0" borderId="11" xfId="0" applyNumberFormat="1" applyFont="1" applyBorder="1" applyAlignment="1">
      <alignment horizontal="right"/>
    </xf>
    <xf numFmtId="0" fontId="31" fillId="0" borderId="15" xfId="0" applyFont="1" applyBorder="1" applyAlignment="1">
      <alignment horizontal="center" vertical="top"/>
    </xf>
    <xf numFmtId="0" fontId="31" fillId="0" borderId="17" xfId="0" applyFont="1" applyBorder="1" applyAlignment="1">
      <alignment horizontal="center" vertical="top"/>
    </xf>
    <xf numFmtId="164" fontId="31" fillId="0" borderId="0" xfId="0" applyNumberFormat="1" applyFont="1" applyAlignment="1">
      <alignment horizontal="right"/>
    </xf>
    <xf numFmtId="0" fontId="31" fillId="0" borderId="10" xfId="0" applyFont="1" applyBorder="1" applyAlignment="1">
      <alignment horizontal="center" vertical="top"/>
    </xf>
    <xf numFmtId="0" fontId="31" fillId="0" borderId="12" xfId="0" applyFont="1" applyBorder="1" applyAlignment="1">
      <alignment horizontal="center" vertical="top"/>
    </xf>
    <xf numFmtId="0" fontId="31" fillId="0" borderId="0" xfId="0" applyFont="1" applyAlignment="1">
      <alignment horizontal="left" wrapText="1"/>
    </xf>
    <xf numFmtId="0" fontId="31" fillId="0" borderId="12" xfId="0" applyFont="1" applyBorder="1" applyAlignment="1">
      <alignment horizontal="left" vertical="top"/>
    </xf>
    <xf numFmtId="0" fontId="31" fillId="0" borderId="14" xfId="0" applyFont="1" applyBorder="1" applyAlignment="1">
      <alignment horizontal="left" vertical="top"/>
    </xf>
    <xf numFmtId="0" fontId="31" fillId="0" borderId="10" xfId="0" applyFont="1" applyBorder="1" applyAlignment="1">
      <alignment horizontal="left" vertical="top"/>
    </xf>
    <xf numFmtId="0" fontId="31" fillId="0" borderId="11" xfId="0" applyFont="1" applyBorder="1" applyAlignment="1">
      <alignment horizontal="left" vertical="top"/>
    </xf>
    <xf numFmtId="0" fontId="31" fillId="0" borderId="11" xfId="0" applyFont="1" applyBorder="1" applyAlignment="1">
      <alignment horizontal="center" vertical="top"/>
    </xf>
    <xf numFmtId="164" fontId="68" fillId="0" borderId="15" xfId="0" applyNumberFormat="1" applyFont="1" applyBorder="1" applyAlignment="1">
      <alignment horizontal="center"/>
    </xf>
    <xf numFmtId="164" fontId="68" fillId="0" borderId="10" xfId="0" applyNumberFormat="1" applyFont="1" applyBorder="1" applyAlignment="1">
      <alignment horizontal="center"/>
    </xf>
    <xf numFmtId="164" fontId="68" fillId="0" borderId="12" xfId="0" applyNumberFormat="1" applyFont="1" applyBorder="1" applyAlignment="1">
      <alignment horizontal="center"/>
    </xf>
    <xf numFmtId="164" fontId="31" fillId="0" borderId="0" xfId="0" applyNumberFormat="1" applyFont="1" applyAlignment="1">
      <alignment horizontal="center"/>
    </xf>
    <xf numFmtId="0" fontId="31" fillId="0" borderId="10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2" fontId="31" fillId="0" borderId="0" xfId="0" applyNumberFormat="1" applyFont="1" applyAlignment="1">
      <alignment vertical="center" wrapText="1"/>
    </xf>
    <xf numFmtId="2" fontId="31" fillId="0" borderId="11" xfId="0" applyNumberFormat="1" applyFont="1" applyBorder="1" applyAlignment="1">
      <alignment vertical="center" wrapText="1"/>
    </xf>
    <xf numFmtId="164" fontId="31" fillId="0" borderId="16" xfId="0" applyNumberFormat="1" applyFont="1" applyBorder="1" applyAlignment="1">
      <alignment horizontal="center"/>
    </xf>
    <xf numFmtId="164" fontId="31" fillId="0" borderId="13" xfId="0" applyNumberFormat="1" applyFont="1" applyBorder="1" applyAlignment="1">
      <alignment horizontal="center"/>
    </xf>
    <xf numFmtId="0" fontId="31" fillId="0" borderId="11" xfId="0" applyFont="1" applyBorder="1" applyAlignment="1">
      <alignment vertical="center" wrapText="1"/>
    </xf>
    <xf numFmtId="0" fontId="31" fillId="0" borderId="12" xfId="0" applyFont="1" applyBorder="1" applyAlignment="1">
      <alignment horizontal="left" vertical="top" wrapText="1"/>
    </xf>
    <xf numFmtId="0" fontId="31" fillId="0" borderId="13" xfId="0" applyFont="1" applyBorder="1" applyAlignment="1">
      <alignment horizontal="left" vertical="top" wrapText="1"/>
    </xf>
    <xf numFmtId="0" fontId="31" fillId="0" borderId="14" xfId="0" applyFont="1" applyBorder="1" applyAlignment="1">
      <alignment horizontal="left" vertical="top" wrapText="1"/>
    </xf>
    <xf numFmtId="0" fontId="31" fillId="0" borderId="12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164" fontId="31" fillId="18" borderId="10" xfId="0" applyNumberFormat="1" applyFont="1" applyFill="1" applyBorder="1" applyAlignment="1">
      <alignment horizontal="center"/>
    </xf>
    <xf numFmtId="2" fontId="31" fillId="18" borderId="10" xfId="0" applyNumberFormat="1" applyFont="1" applyFill="1" applyBorder="1" applyAlignment="1">
      <alignment vertical="center" wrapText="1"/>
    </xf>
    <xf numFmtId="2" fontId="31" fillId="18" borderId="11" xfId="0" applyNumberFormat="1" applyFont="1" applyFill="1" applyBorder="1" applyAlignment="1">
      <alignment vertical="center" wrapText="1"/>
    </xf>
    <xf numFmtId="164" fontId="31" fillId="18" borderId="15" xfId="0" applyNumberFormat="1" applyFont="1" applyFill="1" applyBorder="1" applyAlignment="1">
      <alignment horizontal="center"/>
    </xf>
    <xf numFmtId="164" fontId="31" fillId="18" borderId="12" xfId="0" applyNumberFormat="1" applyFont="1" applyFill="1" applyBorder="1" applyAlignment="1">
      <alignment horizontal="center"/>
    </xf>
    <xf numFmtId="0" fontId="31" fillId="19" borderId="10" xfId="0" applyFont="1" applyFill="1" applyBorder="1" applyAlignment="1">
      <alignment horizontal="center" vertical="center" wrapText="1"/>
    </xf>
    <xf numFmtId="0" fontId="31" fillId="18" borderId="10" xfId="0" applyFont="1" applyFill="1" applyBorder="1" applyAlignment="1">
      <alignment horizontal="left" vertical="top" wrapText="1"/>
    </xf>
    <xf numFmtId="0" fontId="31" fillId="18" borderId="0" xfId="0" applyFont="1" applyFill="1" applyAlignment="1">
      <alignment horizontal="left" vertical="top" wrapText="1"/>
    </xf>
    <xf numFmtId="0" fontId="31" fillId="18" borderId="15" xfId="0" applyFont="1" applyFill="1" applyBorder="1" applyAlignment="1">
      <alignment horizontal="center" vertical="center" wrapText="1"/>
    </xf>
    <xf numFmtId="0" fontId="31" fillId="18" borderId="10" xfId="0" applyFont="1" applyFill="1" applyBorder="1" applyAlignment="1">
      <alignment horizontal="center" vertical="center" wrapText="1"/>
    </xf>
    <xf numFmtId="0" fontId="31" fillId="18" borderId="12" xfId="0" applyFont="1" applyFill="1" applyBorder="1" applyAlignment="1">
      <alignment horizontal="center" vertical="center" wrapText="1"/>
    </xf>
    <xf numFmtId="0" fontId="29" fillId="18" borderId="16" xfId="0" applyFont="1" applyFill="1" applyBorder="1" applyAlignment="1">
      <alignment horizontal="center" vertical="center" wrapText="1"/>
    </xf>
    <xf numFmtId="0" fontId="29" fillId="18" borderId="0" xfId="0" applyFont="1" applyFill="1" applyAlignment="1">
      <alignment horizontal="center" vertical="center" wrapText="1"/>
    </xf>
    <xf numFmtId="0" fontId="29" fillId="18" borderId="13" xfId="0" applyFont="1" applyFill="1" applyBorder="1" applyAlignment="1">
      <alignment horizontal="center" vertical="center" wrapText="1"/>
    </xf>
    <xf numFmtId="0" fontId="29" fillId="19" borderId="0" xfId="0" applyFont="1" applyFill="1" applyAlignment="1">
      <alignment horizontal="center" vertical="center" wrapText="1"/>
    </xf>
    <xf numFmtId="0" fontId="31" fillId="18" borderId="10" xfId="0" applyFont="1" applyFill="1" applyBorder="1" applyAlignment="1">
      <alignment horizontal="center" vertical="top" wrapText="1"/>
    </xf>
    <xf numFmtId="0" fontId="31" fillId="18" borderId="15" xfId="0" applyFont="1" applyFill="1" applyBorder="1" applyAlignment="1">
      <alignment horizontal="center" vertical="top" wrapText="1"/>
    </xf>
    <xf numFmtId="0" fontId="31" fillId="18" borderId="12" xfId="0" applyFont="1" applyFill="1" applyBorder="1" applyAlignment="1">
      <alignment horizontal="center" vertical="top" wrapText="1"/>
    </xf>
    <xf numFmtId="0" fontId="29" fillId="18" borderId="0" xfId="0" applyFont="1" applyFill="1" applyAlignment="1">
      <alignment horizontal="center" vertical="top" wrapText="1"/>
    </xf>
    <xf numFmtId="2" fontId="31" fillId="18" borderId="10" xfId="0" applyNumberFormat="1" applyFont="1" applyFill="1" applyBorder="1" applyAlignment="1">
      <alignment horizontal="left" vertical="center" wrapText="1"/>
    </xf>
    <xf numFmtId="2" fontId="31" fillId="18" borderId="11" xfId="0" applyNumberFormat="1" applyFont="1" applyFill="1" applyBorder="1" applyAlignment="1">
      <alignment horizontal="left" vertical="center" wrapText="1"/>
    </xf>
    <xf numFmtId="0" fontId="29" fillId="18" borderId="16" xfId="0" applyFont="1" applyFill="1" applyBorder="1" applyAlignment="1">
      <alignment horizontal="center" vertical="top" wrapText="1"/>
    </xf>
    <xf numFmtId="0" fontId="29" fillId="18" borderId="13" xfId="0" applyFont="1" applyFill="1" applyBorder="1" applyAlignment="1">
      <alignment horizontal="center" vertical="top" wrapText="1"/>
    </xf>
    <xf numFmtId="0" fontId="79" fillId="18" borderId="10" xfId="0" applyFont="1" applyFill="1" applyBorder="1" applyAlignment="1">
      <alignment horizontal="left" vertical="top" wrapText="1"/>
    </xf>
    <xf numFmtId="0" fontId="79" fillId="18" borderId="0" xfId="0" applyFont="1" applyFill="1" applyAlignment="1">
      <alignment horizontal="left" vertical="top" wrapText="1"/>
    </xf>
    <xf numFmtId="164" fontId="31" fillId="18" borderId="15" xfId="0" applyNumberFormat="1" applyFont="1" applyFill="1" applyBorder="1" applyAlignment="1">
      <alignment horizontal="center" vertical="center"/>
    </xf>
    <xf numFmtId="0" fontId="31" fillId="18" borderId="10" xfId="0" applyFont="1" applyFill="1" applyBorder="1" applyAlignment="1">
      <alignment horizontal="center" vertical="center"/>
    </xf>
    <xf numFmtId="0" fontId="31" fillId="18" borderId="12" xfId="0" applyFont="1" applyFill="1" applyBorder="1" applyAlignment="1">
      <alignment horizontal="center" vertical="center"/>
    </xf>
    <xf numFmtId="164" fontId="31" fillId="18" borderId="10" xfId="0" applyNumberFormat="1" applyFont="1" applyFill="1" applyBorder="1" applyAlignment="1">
      <alignment horizontal="center" vertical="center"/>
    </xf>
    <xf numFmtId="0" fontId="32" fillId="18" borderId="11" xfId="0" applyFont="1" applyFill="1" applyBorder="1" applyAlignment="1">
      <alignment horizontal="center" vertical="center"/>
    </xf>
    <xf numFmtId="0" fontId="32" fillId="18" borderId="11" xfId="0" applyFont="1" applyFill="1" applyBorder="1" applyAlignment="1">
      <alignment horizontal="center" vertical="center" wrapText="1"/>
    </xf>
    <xf numFmtId="0" fontId="31" fillId="18" borderId="16" xfId="0" applyFont="1" applyFill="1" applyBorder="1" applyAlignment="1">
      <alignment horizontal="center" vertical="center"/>
    </xf>
    <xf numFmtId="0" fontId="31" fillId="18" borderId="0" xfId="0" applyFont="1" applyFill="1" applyAlignment="1">
      <alignment horizontal="center" vertical="center"/>
    </xf>
    <xf numFmtId="0" fontId="31" fillId="18" borderId="13" xfId="0" applyFont="1" applyFill="1" applyBorder="1" applyAlignment="1">
      <alignment horizontal="center" vertical="center"/>
    </xf>
    <xf numFmtId="0" fontId="31" fillId="18" borderId="10" xfId="0" applyFont="1" applyFill="1" applyBorder="1" applyAlignment="1">
      <alignment horizontal="left" vertical="top"/>
    </xf>
    <xf numFmtId="0" fontId="31" fillId="18" borderId="0" xfId="0" applyFont="1" applyFill="1" applyAlignment="1">
      <alignment horizontal="left" vertical="top"/>
    </xf>
    <xf numFmtId="0" fontId="31" fillId="18" borderId="10" xfId="0" applyFont="1" applyFill="1" applyBorder="1" applyAlignment="1">
      <alignment horizontal="left" vertical="center" wrapText="1"/>
    </xf>
    <xf numFmtId="0" fontId="31" fillId="18" borderId="11" xfId="0" applyFont="1" applyFill="1" applyBorder="1" applyAlignment="1">
      <alignment horizontal="left" vertical="center" wrapText="1"/>
    </xf>
    <xf numFmtId="164" fontId="68" fillId="18" borderId="15" xfId="0" applyNumberFormat="1" applyFont="1" applyFill="1" applyBorder="1" applyAlignment="1">
      <alignment horizontal="center"/>
    </xf>
    <xf numFmtId="164" fontId="68" fillId="18" borderId="10" xfId="0" applyNumberFormat="1" applyFont="1" applyFill="1" applyBorder="1" applyAlignment="1">
      <alignment horizontal="center"/>
    </xf>
    <xf numFmtId="164" fontId="68" fillId="18" borderId="12" xfId="0" applyNumberFormat="1" applyFont="1" applyFill="1" applyBorder="1" applyAlignment="1">
      <alignment horizontal="center"/>
    </xf>
    <xf numFmtId="164" fontId="32" fillId="18" borderId="15" xfId="0" applyNumberFormat="1" applyFont="1" applyFill="1" applyBorder="1" applyAlignment="1">
      <alignment horizontal="center"/>
    </xf>
    <xf numFmtId="164" fontId="32" fillId="18" borderId="10" xfId="0" applyNumberFormat="1" applyFont="1" applyFill="1" applyBorder="1" applyAlignment="1">
      <alignment horizontal="center"/>
    </xf>
    <xf numFmtId="164" fontId="32" fillId="18" borderId="12" xfId="0" applyNumberFormat="1" applyFont="1" applyFill="1" applyBorder="1" applyAlignment="1">
      <alignment horizontal="center"/>
    </xf>
    <xf numFmtId="0" fontId="79" fillId="18" borderId="10" xfId="0" applyFont="1" applyFill="1" applyBorder="1" applyAlignment="1">
      <alignment horizontal="left" vertical="top"/>
    </xf>
    <xf numFmtId="0" fontId="79" fillId="18" borderId="0" xfId="0" applyFont="1" applyFill="1" applyAlignment="1">
      <alignment horizontal="left" vertical="top"/>
    </xf>
    <xf numFmtId="0" fontId="31" fillId="18" borderId="15" xfId="0" applyFont="1" applyFill="1" applyBorder="1" applyAlignment="1">
      <alignment horizontal="center" vertical="center"/>
    </xf>
    <xf numFmtId="0" fontId="31" fillId="0" borderId="10" xfId="0" applyFont="1" applyBorder="1" applyAlignment="1">
      <alignment horizontal="left" vertical="center" wrapText="1"/>
    </xf>
    <xf numFmtId="0" fontId="31" fillId="0" borderId="11" xfId="0" applyFont="1" applyBorder="1" applyAlignment="1">
      <alignment horizontal="left" vertical="center" wrapText="1"/>
    </xf>
    <xf numFmtId="0" fontId="31" fillId="0" borderId="1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164" fontId="31" fillId="0" borderId="10" xfId="0" applyNumberFormat="1" applyFont="1" applyBorder="1" applyAlignment="1">
      <alignment horizontal="right" vertical="center"/>
    </xf>
    <xf numFmtId="164" fontId="31" fillId="0" borderId="11" xfId="0" applyNumberFormat="1" applyFont="1" applyBorder="1" applyAlignment="1">
      <alignment horizontal="right" vertical="center"/>
    </xf>
    <xf numFmtId="0" fontId="31" fillId="0" borderId="15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31" fillId="0" borderId="0" xfId="0" applyFont="1" applyAlignment="1">
      <alignment horizontal="left" vertical="top"/>
    </xf>
    <xf numFmtId="0" fontId="31" fillId="0" borderId="18" xfId="0" applyFont="1" applyBorder="1" applyAlignment="1">
      <alignment horizontal="center"/>
    </xf>
    <xf numFmtId="0" fontId="31" fillId="0" borderId="10" xfId="0" applyFont="1" applyBorder="1" applyAlignment="1">
      <alignment horizontal="center"/>
    </xf>
    <xf numFmtId="0" fontId="31" fillId="0" borderId="12" xfId="0" applyFont="1" applyBorder="1" applyAlignment="1">
      <alignment horizontal="center"/>
    </xf>
    <xf numFmtId="0" fontId="29" fillId="0" borderId="0" xfId="0" applyFont="1" applyAlignment="1">
      <alignment horizontal="center"/>
    </xf>
    <xf numFmtId="0" fontId="29" fillId="0" borderId="13" xfId="0" applyFont="1" applyBorder="1" applyAlignment="1">
      <alignment horizontal="center"/>
    </xf>
    <xf numFmtId="0" fontId="31" fillId="0" borderId="20" xfId="0" applyFont="1" applyBorder="1" applyAlignment="1">
      <alignment horizontal="center"/>
    </xf>
    <xf numFmtId="0" fontId="31" fillId="0" borderId="19" xfId="0" applyFont="1" applyBorder="1" applyAlignment="1">
      <alignment horizontal="center"/>
    </xf>
    <xf numFmtId="164" fontId="31" fillId="0" borderId="10" xfId="0" applyNumberFormat="1" applyFont="1" applyBorder="1" applyAlignment="1">
      <alignment horizontal="left" vertical="center"/>
    </xf>
    <xf numFmtId="164" fontId="31" fillId="0" borderId="11" xfId="0" applyNumberFormat="1" applyFont="1" applyBorder="1" applyAlignment="1">
      <alignment horizontal="left" vertical="center"/>
    </xf>
    <xf numFmtId="164" fontId="31" fillId="0" borderId="10" xfId="0" applyNumberFormat="1" applyFont="1" applyBorder="1" applyAlignment="1">
      <alignment horizontal="center"/>
    </xf>
    <xf numFmtId="0" fontId="31" fillId="0" borderId="0" xfId="0" applyFont="1" applyAlignment="1">
      <alignment horizontal="left" vertical="center"/>
    </xf>
    <xf numFmtId="0" fontId="31" fillId="0" borderId="11" xfId="0" applyFont="1" applyBorder="1" applyAlignment="1">
      <alignment horizontal="left" vertical="center"/>
    </xf>
    <xf numFmtId="0" fontId="30" fillId="0" borderId="10" xfId="0" applyFont="1" applyBorder="1" applyAlignment="1">
      <alignment horizontal="left" vertical="top" wrapText="1"/>
    </xf>
    <xf numFmtId="0" fontId="30" fillId="0" borderId="0" xfId="0" applyFont="1" applyAlignment="1">
      <alignment horizontal="left" vertical="top" wrapText="1"/>
    </xf>
    <xf numFmtId="0" fontId="31" fillId="0" borderId="12" xfId="0" applyFont="1" applyBorder="1" applyAlignment="1">
      <alignment horizontal="left" vertical="center"/>
    </xf>
    <xf numFmtId="0" fontId="31" fillId="0" borderId="14" xfId="0" applyFont="1" applyBorder="1" applyAlignment="1">
      <alignment horizontal="left" vertical="center"/>
    </xf>
    <xf numFmtId="0" fontId="31" fillId="0" borderId="15" xfId="0" applyFont="1" applyBorder="1" applyAlignment="1">
      <alignment horizontal="center"/>
    </xf>
    <xf numFmtId="0" fontId="29" fillId="0" borderId="17" xfId="0" applyFont="1" applyBorder="1" applyAlignment="1">
      <alignment horizontal="center"/>
    </xf>
    <xf numFmtId="0" fontId="29" fillId="0" borderId="11" xfId="0" applyFont="1" applyBorder="1" applyAlignment="1">
      <alignment horizontal="center"/>
    </xf>
    <xf numFmtId="164" fontId="31" fillId="0" borderId="15" xfId="0" applyNumberFormat="1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164" fontId="31" fillId="0" borderId="12" xfId="0" applyNumberFormat="1" applyFont="1" applyBorder="1" applyAlignment="1">
      <alignment horizontal="center"/>
    </xf>
    <xf numFmtId="168" fontId="81" fillId="0" borderId="0" xfId="0" applyNumberFormat="1" applyFont="1" applyAlignment="1">
      <alignment horizontal="center"/>
    </xf>
    <xf numFmtId="168" fontId="80" fillId="0" borderId="0" xfId="0" applyNumberFormat="1" applyFont="1" applyAlignment="1">
      <alignment horizontal="center"/>
    </xf>
    <xf numFmtId="168" fontId="80" fillId="0" borderId="0" xfId="0" applyNumberFormat="1" applyFont="1" applyAlignment="1">
      <alignment horizontal="right"/>
    </xf>
    <xf numFmtId="168" fontId="31" fillId="0" borderId="0" xfId="0" applyNumberFormat="1" applyFont="1" applyAlignment="1">
      <alignment horizontal="left"/>
    </xf>
    <xf numFmtId="164" fontId="31" fillId="18" borderId="10" xfId="0" applyNumberFormat="1" applyFont="1" applyFill="1" applyBorder="1" applyAlignment="1">
      <alignment horizontal="right" vertical="center"/>
    </xf>
    <xf numFmtId="164" fontId="31" fillId="18" borderId="11" xfId="0" applyNumberFormat="1" applyFont="1" applyFill="1" applyBorder="1" applyAlignment="1">
      <alignment horizontal="right" vertical="center"/>
    </xf>
    <xf numFmtId="0" fontId="29" fillId="18" borderId="11" xfId="0" applyFont="1" applyFill="1" applyBorder="1" applyAlignment="1">
      <alignment horizontal="left" indent="1"/>
    </xf>
    <xf numFmtId="0" fontId="29" fillId="18" borderId="0" xfId="0" applyFont="1" applyFill="1" applyAlignment="1">
      <alignment horizontal="left" indent="1"/>
    </xf>
    <xf numFmtId="0" fontId="29" fillId="18" borderId="10" xfId="0" applyFont="1" applyFill="1" applyBorder="1" applyAlignment="1">
      <alignment horizontal="left" indent="1"/>
    </xf>
    <xf numFmtId="0" fontId="29" fillId="18" borderId="0" xfId="48" applyFont="1" applyFill="1" applyAlignment="1">
      <alignment horizontal="left"/>
    </xf>
    <xf numFmtId="0" fontId="31" fillId="18" borderId="18" xfId="48" applyFont="1" applyFill="1" applyBorder="1" applyAlignment="1">
      <alignment horizontal="left"/>
    </xf>
    <xf numFmtId="0" fontId="31" fillId="18" borderId="18" xfId="48" applyFont="1" applyFill="1" applyBorder="1" applyAlignment="1">
      <alignment horizontal="left" wrapText="1"/>
    </xf>
    <xf numFmtId="0" fontId="29" fillId="18" borderId="11" xfId="48" applyFont="1" applyFill="1" applyBorder="1" applyAlignment="1">
      <alignment horizontal="left"/>
    </xf>
    <xf numFmtId="0" fontId="33" fillId="0" borderId="0" xfId="0" applyFont="1" applyAlignment="1">
      <alignment horizontal="right" vertical="top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right" vertical="center" wrapText="1"/>
    </xf>
    <xf numFmtId="22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/>
    </xf>
  </cellXfs>
  <cellStyles count="55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Kontrolní buň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ev" xfId="25" builtinId="15" customBuiltin="1"/>
    <cellStyle name="Neutrální" xfId="26" builtinId="28" customBuiltin="1"/>
    <cellStyle name="Normální" xfId="0" builtinId="0"/>
    <cellStyle name="Normální 12" xfId="44" xr:uid="{00000000-0005-0000-0000-00001B000000}"/>
    <cellStyle name="Normální 12 3" xfId="53" xr:uid="{362F98E2-39A1-4D9A-A62B-0662234CEE72}"/>
    <cellStyle name="Normální 19" xfId="45" xr:uid="{874C1E34-6034-40E1-8C0F-8EE75CACFCA0}"/>
    <cellStyle name="Normální 19 2" xfId="52" xr:uid="{7AD9A01D-B12A-4AFF-B696-1DAC2FEEE507}"/>
    <cellStyle name="Normální 19 2 2" xfId="54" xr:uid="{F16DB863-93AD-49CC-83E3-C15CEE6EF774}"/>
    <cellStyle name="Normální 2" xfId="43" xr:uid="{00000000-0005-0000-0000-00001C000000}"/>
    <cellStyle name="Normální 2 3" xfId="47" xr:uid="{75280641-D643-473B-AEF8-12FED73E5821}"/>
    <cellStyle name="Normální 2 7" xfId="46" xr:uid="{F74742B6-BD6C-4EC2-A670-CE0A94C0AD86}"/>
    <cellStyle name="Normální 3" xfId="48" xr:uid="{8942E11F-01EF-4470-8386-2BE7E30501E6}"/>
    <cellStyle name="Normální 4" xfId="50" xr:uid="{14F90B17-A8A4-4F51-824E-41411328244F}"/>
    <cellStyle name="normální_meszpr 12_2011-draft pro úpravy" xfId="42" xr:uid="{00000000-0005-0000-0000-00001D000000}"/>
    <cellStyle name="Poznámka" xfId="27" builtinId="10" customBuiltin="1"/>
    <cellStyle name="Procenta" xfId="41" builtinId="5"/>
    <cellStyle name="Procenta 2" xfId="49" xr:uid="{EDC6085C-8327-42E2-BC2A-E61A1084FB64}"/>
    <cellStyle name="Procenta 3" xfId="51" xr:uid="{94EFE485-6E5E-47A9-A346-08DC734A3AFF}"/>
    <cellStyle name="Propojená buňka" xfId="28" builtinId="24" customBuiltin="1"/>
    <cellStyle name="Správně" xfId="29" builtinId="26" customBuiltin="1"/>
    <cellStyle name="Špatně" xfId="19" builtinId="27" customBuiltin="1"/>
    <cellStyle name="Text upozornění" xfId="30" builtinId="11" customBuiltin="1"/>
    <cellStyle name="Vstup" xfId="31" builtinId="20" customBuiltin="1"/>
    <cellStyle name="Výpočet" xfId="32" builtinId="22" customBuiltin="1"/>
    <cellStyle name="Výstup" xfId="33" builtinId="21" customBuiltin="1"/>
    <cellStyle name="Vysvětlující text" xfId="34" builtinId="53" customBuiltin="1"/>
    <cellStyle name="Zvýraznění 1" xfId="35" builtinId="29" customBuiltin="1"/>
    <cellStyle name="Zvýraznění 2" xfId="36" builtinId="33" customBuiltin="1"/>
    <cellStyle name="Zvýraznění 3" xfId="37" builtinId="37" customBuiltin="1"/>
    <cellStyle name="Zvýraznění 4" xfId="38" builtinId="41" customBuiltin="1"/>
    <cellStyle name="Zvýraznění 5" xfId="39" builtinId="45" customBuiltin="1"/>
    <cellStyle name="Zvýraznění 6" xfId="40" builtinId="49" customBuiltin="1"/>
  </cellStyles>
  <dxfs count="34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</dxfs>
  <tableStyles count="0" defaultTableStyle="TableStyleMedium2" defaultPivotStyle="PivotStyleLight16"/>
  <colors>
    <mruColors>
      <color rgb="FFD0D0D0"/>
      <color rgb="FFF0948F"/>
      <color rgb="FF646363"/>
      <color rgb="FF9D9D9C"/>
      <color rgb="FFF7C9C7"/>
      <color rgb="FF233060"/>
      <color rgb="FFB9CD96"/>
      <color rgb="FFEBEB03"/>
      <color rgb="FF663300"/>
      <color rgb="FFC050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45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en-US" sz="1000">
                <a:solidFill>
                  <a:srgbClr val="233060"/>
                </a:solidFill>
                <a:latin typeface="+mn-lt"/>
              </a:rPr>
              <a:t>Výroba elektřiny brutto </a:t>
            </a:r>
            <a:r>
              <a:rPr lang="cs-CZ" sz="1000">
                <a:solidFill>
                  <a:srgbClr val="233060"/>
                </a:solidFill>
                <a:latin typeface="+mn-lt"/>
              </a:rPr>
              <a:t>(</a:t>
            </a:r>
            <a:r>
              <a:rPr lang="en-US" sz="1000">
                <a:solidFill>
                  <a:srgbClr val="233060"/>
                </a:solidFill>
                <a:latin typeface="+mn-lt"/>
              </a:rPr>
              <a:t>GWh</a:t>
            </a:r>
            <a:r>
              <a:rPr lang="cs-CZ" sz="1000">
                <a:solidFill>
                  <a:srgbClr val="233060"/>
                </a:solidFill>
                <a:latin typeface="+mn-lt"/>
              </a:rPr>
              <a:t>)</a:t>
            </a:r>
            <a:endParaRPr lang="en-US" sz="1000">
              <a:solidFill>
                <a:srgbClr val="233060"/>
              </a:solidFill>
              <a:latin typeface="+mn-lt"/>
            </a:endParaRPr>
          </a:p>
        </c:rich>
      </c:tx>
      <c:layout>
        <c:manualLayout>
          <c:xMode val="edge"/>
          <c:yMode val="edge"/>
          <c:x val="3.5811965811964456E-4"/>
          <c:y val="2.898550724637681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5479569892473123E-2"/>
          <c:y val="0.14319156913896403"/>
          <c:w val="0.8976924731182796"/>
          <c:h val="0.581439979577020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'3.1'!$A$8</c:f>
              <c:strCache>
                <c:ptCount val="1"/>
                <c:pt idx="0">
                  <c:v>Jaderné (JE)</c:v>
                </c:pt>
              </c:strCache>
            </c:strRef>
          </c:tx>
          <c:invertIfNegative val="0"/>
          <c:val>
            <c:numRef>
              <c:f>'3.1'!$B$8:$M$8</c:f>
              <c:numCache>
                <c:formatCode>#\ ##0.0</c:formatCode>
                <c:ptCount val="12"/>
                <c:pt idx="0">
                  <c:v>2732.58158</c:v>
                </c:pt>
                <c:pt idx="1">
                  <c:v>2248.4915099999998</c:v>
                </c:pt>
                <c:pt idx="2">
                  <c:v>2330.2221</c:v>
                </c:pt>
                <c:pt idx="3">
                  <c:v>2562.8666799999996</c:v>
                </c:pt>
                <c:pt idx="4">
                  <c:v>2738.0735499999996</c:v>
                </c:pt>
                <c:pt idx="5">
                  <c:v>2664.5376200000001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AE-488F-980B-F7A2700A39BA}"/>
            </c:ext>
          </c:extLst>
        </c:ser>
        <c:ser>
          <c:idx val="1"/>
          <c:order val="1"/>
          <c:tx>
            <c:strRef>
              <c:f>'3.1'!$A$9</c:f>
              <c:strCache>
                <c:ptCount val="1"/>
                <c:pt idx="0">
                  <c:v>Parní (PE)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val>
            <c:numRef>
              <c:f>'3.1'!$B$9:$M$9</c:f>
              <c:numCache>
                <c:formatCode>#\ ##0.0</c:formatCode>
                <c:ptCount val="12"/>
                <c:pt idx="0">
                  <c:v>3945.7234089999965</c:v>
                </c:pt>
                <c:pt idx="1">
                  <c:v>3256.5473789999996</c:v>
                </c:pt>
                <c:pt idx="2">
                  <c:v>3271.6133799999998</c:v>
                </c:pt>
                <c:pt idx="3">
                  <c:v>2269.3652979999997</c:v>
                </c:pt>
                <c:pt idx="4">
                  <c:v>1871.4154440000009</c:v>
                </c:pt>
                <c:pt idx="5">
                  <c:v>1953.7302389999998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AE-488F-980B-F7A2700A39BA}"/>
            </c:ext>
          </c:extLst>
        </c:ser>
        <c:ser>
          <c:idx val="2"/>
          <c:order val="2"/>
          <c:tx>
            <c:strRef>
              <c:f>'3.1'!$A$10</c:f>
              <c:strCache>
                <c:ptCount val="1"/>
                <c:pt idx="0">
                  <c:v>Paroplynové (PPE)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'3.1'!$B$10:$M$10</c:f>
              <c:numCache>
                <c:formatCode>#\ ##0.0</c:formatCode>
                <c:ptCount val="12"/>
                <c:pt idx="0">
                  <c:v>599.09827000000007</c:v>
                </c:pt>
                <c:pt idx="1">
                  <c:v>405.08519000000001</c:v>
                </c:pt>
                <c:pt idx="2">
                  <c:v>178.17409000000001</c:v>
                </c:pt>
                <c:pt idx="3">
                  <c:v>140.79256000000001</c:v>
                </c:pt>
                <c:pt idx="4">
                  <c:v>125.68348000000002</c:v>
                </c:pt>
                <c:pt idx="5">
                  <c:v>247.63679100000002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AE-488F-980B-F7A2700A39BA}"/>
            </c:ext>
          </c:extLst>
        </c:ser>
        <c:ser>
          <c:idx val="3"/>
          <c:order val="3"/>
          <c:tx>
            <c:strRef>
              <c:f>'3.1'!$A$11</c:f>
              <c:strCache>
                <c:ptCount val="1"/>
                <c:pt idx="0">
                  <c:v>Plynové a spalovací (PSE)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val>
            <c:numRef>
              <c:f>'3.1'!$B$11:$M$11</c:f>
              <c:numCache>
                <c:formatCode>#\ ##0.0</c:formatCode>
                <c:ptCount val="12"/>
                <c:pt idx="0">
                  <c:v>406.69643000000013</c:v>
                </c:pt>
                <c:pt idx="1">
                  <c:v>369.38325099999929</c:v>
                </c:pt>
                <c:pt idx="2">
                  <c:v>370.59031499999958</c:v>
                </c:pt>
                <c:pt idx="3">
                  <c:v>323.29725799999903</c:v>
                </c:pt>
                <c:pt idx="4">
                  <c:v>296.0326429999991</c:v>
                </c:pt>
                <c:pt idx="5">
                  <c:v>269.81507600000003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DAE-488F-980B-F7A2700A39BA}"/>
            </c:ext>
          </c:extLst>
        </c:ser>
        <c:ser>
          <c:idx val="4"/>
          <c:order val="4"/>
          <c:tx>
            <c:strRef>
              <c:f>'3.1'!$A$12</c:f>
              <c:strCache>
                <c:ptCount val="1"/>
                <c:pt idx="0">
                  <c:v>Vodní (VE)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val>
            <c:numRef>
              <c:f>'3.1'!$B$12:$M$12</c:f>
              <c:numCache>
                <c:formatCode>#\ ##0.0</c:formatCode>
                <c:ptCount val="12"/>
                <c:pt idx="0">
                  <c:v>101.87502564357794</c:v>
                </c:pt>
                <c:pt idx="1">
                  <c:v>136.25294028507901</c:v>
                </c:pt>
                <c:pt idx="2">
                  <c:v>167.83541841226483</c:v>
                </c:pt>
                <c:pt idx="3">
                  <c:v>126.28666257123022</c:v>
                </c:pt>
                <c:pt idx="4">
                  <c:v>102.55883712834317</c:v>
                </c:pt>
                <c:pt idx="5">
                  <c:v>96.812385845848368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DAE-488F-980B-F7A2700A39BA}"/>
            </c:ext>
          </c:extLst>
        </c:ser>
        <c:ser>
          <c:idx val="5"/>
          <c:order val="5"/>
          <c:tx>
            <c:strRef>
              <c:f>'3.1'!$A$13</c:f>
              <c:strCache>
                <c:ptCount val="1"/>
                <c:pt idx="0">
                  <c:v>Přečerpávací (PVE)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val>
            <c:numRef>
              <c:f>'3.1'!$B$13:$M$13</c:f>
              <c:numCache>
                <c:formatCode>#\ ##0.0</c:formatCode>
                <c:ptCount val="12"/>
                <c:pt idx="0">
                  <c:v>107.31977999999999</c:v>
                </c:pt>
                <c:pt idx="1">
                  <c:v>94.36014999999999</c:v>
                </c:pt>
                <c:pt idx="2">
                  <c:v>135.69495000000001</c:v>
                </c:pt>
                <c:pt idx="3">
                  <c:v>146.55062000000001</c:v>
                </c:pt>
                <c:pt idx="4">
                  <c:v>114.03627</c:v>
                </c:pt>
                <c:pt idx="5">
                  <c:v>85.206659999999985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DAE-488F-980B-F7A2700A39BA}"/>
            </c:ext>
          </c:extLst>
        </c:ser>
        <c:ser>
          <c:idx val="6"/>
          <c:order val="6"/>
          <c:tx>
            <c:strRef>
              <c:f>'3.1'!$A$14</c:f>
              <c:strCache>
                <c:ptCount val="1"/>
                <c:pt idx="0">
                  <c:v>Větrné (VTE)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val>
            <c:numRef>
              <c:f>'3.1'!$B$14:$M$14</c:f>
              <c:numCache>
                <c:formatCode>#\ ##0.0</c:formatCode>
                <c:ptCount val="12"/>
                <c:pt idx="0">
                  <c:v>64.670698073344298</c:v>
                </c:pt>
                <c:pt idx="1">
                  <c:v>52.299041187227893</c:v>
                </c:pt>
                <c:pt idx="2">
                  <c:v>58.662918890055828</c:v>
                </c:pt>
                <c:pt idx="3">
                  <c:v>58.284925860894525</c:v>
                </c:pt>
                <c:pt idx="4">
                  <c:v>41.812876732430851</c:v>
                </c:pt>
                <c:pt idx="5">
                  <c:v>34.686401796757714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DAE-488F-980B-F7A2700A39BA}"/>
            </c:ext>
          </c:extLst>
        </c:ser>
        <c:ser>
          <c:idx val="7"/>
          <c:order val="7"/>
          <c:tx>
            <c:strRef>
              <c:f>'3.1'!$A$15</c:f>
              <c:strCache>
                <c:ptCount val="1"/>
                <c:pt idx="0">
                  <c:v>Fotovoltaické (FVE)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val>
            <c:numRef>
              <c:f>'3.1'!$B$15:$M$15</c:f>
              <c:numCache>
                <c:formatCode>#\ ##0.0</c:formatCode>
                <c:ptCount val="12"/>
                <c:pt idx="0">
                  <c:v>101.45041752509434</c:v>
                </c:pt>
                <c:pt idx="1">
                  <c:v>159.4180006531972</c:v>
                </c:pt>
                <c:pt idx="2">
                  <c:v>438.40567396786275</c:v>
                </c:pt>
                <c:pt idx="3">
                  <c:v>584.43008199723465</c:v>
                </c:pt>
                <c:pt idx="4">
                  <c:v>657.68609720682684</c:v>
                </c:pt>
                <c:pt idx="5">
                  <c:v>627.13092856165838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DAE-488F-980B-F7A2700A3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5167360"/>
        <c:axId val="155173248"/>
      </c:barChart>
      <c:catAx>
        <c:axId val="155167360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55173248"/>
        <c:crossesAt val="-4000"/>
        <c:auto val="1"/>
        <c:lblAlgn val="ctr"/>
        <c:lblOffset val="100"/>
        <c:noMultiLvlLbl val="0"/>
      </c:catAx>
      <c:valAx>
        <c:axId val="155173248"/>
        <c:scaling>
          <c:orientation val="minMax"/>
          <c:max val="9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55167360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0"/>
          <c:y val="0.80129118773946362"/>
          <c:w val="0.6357228632478632"/>
          <c:h val="0.19870881226053638"/>
        </c:manualLayout>
      </c:layout>
      <c:overlay val="0"/>
      <c:txPr>
        <a:bodyPr/>
        <a:lstStyle/>
        <a:p>
          <a:pPr>
            <a:defRPr sz="900"/>
          </a:pPr>
          <a:endParaRPr lang="cs-CZ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31496062992125984" t="0.3543307086614173" header="0.31496062992125984" footer="0.31496062992125984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</a:t>
            </a:r>
            <a:r>
              <a:rPr lang="en-US" sz="1000">
                <a:solidFill>
                  <a:srgbClr val="233060"/>
                </a:solidFill>
              </a:rPr>
              <a:t> </a:t>
            </a:r>
            <a:r>
              <a:rPr lang="cs-CZ" sz="1000">
                <a:solidFill>
                  <a:srgbClr val="233060"/>
                </a:solidFill>
              </a:rPr>
              <a:t>kategorií VE na </a:t>
            </a:r>
            <a:r>
              <a:rPr lang="en-US" sz="1000">
                <a:solidFill>
                  <a:srgbClr val="233060"/>
                </a:solidFill>
              </a:rPr>
              <a:t>instalovan</a:t>
            </a:r>
            <a:r>
              <a:rPr lang="cs-CZ" sz="1000">
                <a:solidFill>
                  <a:srgbClr val="233060"/>
                </a:solidFill>
              </a:rPr>
              <a:t>ém</a:t>
            </a:r>
            <a:r>
              <a:rPr lang="en-US" sz="1000">
                <a:solidFill>
                  <a:srgbClr val="233060"/>
                </a:solidFill>
              </a:rPr>
              <a:t> výkon</a:t>
            </a:r>
            <a:r>
              <a:rPr lang="cs-CZ" sz="1000">
                <a:solidFill>
                  <a:srgbClr val="233060"/>
                </a:solidFill>
              </a:rPr>
              <a:t>u</a:t>
            </a:r>
            <a:endParaRPr lang="en-US" sz="1000">
              <a:solidFill>
                <a:srgbClr val="233060"/>
              </a:solidFill>
            </a:endParaRPr>
          </a:p>
        </c:rich>
      </c:tx>
      <c:layout>
        <c:manualLayout>
          <c:xMode val="edge"/>
          <c:yMode val="edge"/>
          <c:x val="2.9033516355535856E-3"/>
          <c:y val="4.584528599757416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7027056604452032"/>
          <c:y val="0.27682541914670866"/>
          <c:w val="0.46442259362876492"/>
          <c:h val="0.70803959645603021"/>
        </c:manualLayout>
      </c:layout>
      <c:doughnutChart>
        <c:varyColors val="1"/>
        <c:ser>
          <c:idx val="0"/>
          <c:order val="0"/>
          <c:tx>
            <c:strRef>
              <c:f>'4.3'!$B$3:$D$3</c:f>
              <c:strCache>
                <c:ptCount val="1"/>
                <c:pt idx="0">
                  <c:v>Celkový instalovaný výkon</c:v>
                </c:pt>
              </c:strCache>
            </c:strRef>
          </c:tx>
          <c:dPt>
            <c:idx val="1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0-26B4-42D5-8DCF-45A95E9066DD}"/>
              </c:ext>
            </c:extLst>
          </c:dPt>
          <c:dPt>
            <c:idx val="2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1-26B4-42D5-8DCF-45A95E9066D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'4.3'!$A$8:$A$10</c:f>
              <c:strCache>
                <c:ptCount val="3"/>
                <c:pt idx="0">
                  <c:v>&lt; 1 MW</c:v>
                </c:pt>
                <c:pt idx="1">
                  <c:v>≥ 1 a &lt; 10 MW</c:v>
                </c:pt>
                <c:pt idx="2">
                  <c:v>≥ 10 MW</c:v>
                </c:pt>
              </c:strCache>
            </c:strRef>
          </c:cat>
          <c:val>
            <c:numRef>
              <c:f>'4.3'!$D$8:$D$10</c:f>
              <c:numCache>
                <c:formatCode>#\ ##0.0</c:formatCode>
                <c:ptCount val="3"/>
                <c:pt idx="0">
                  <c:v>159.84273000000053</c:v>
                </c:pt>
                <c:pt idx="1">
                  <c:v>184.41696000000002</c:v>
                </c:pt>
                <c:pt idx="2">
                  <c:v>771.78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AA-4EFF-B8D1-56586C4E0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'4.3'!$A$21</c:f>
              <c:strCache>
                <c:ptCount val="1"/>
              </c:strCache>
            </c:strRef>
          </c:tx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8819-4614-8B79-6BA0EE26DE4C}"/>
            </c:ext>
          </c:extLst>
        </c:ser>
        <c:ser>
          <c:idx val="1"/>
          <c:order val="1"/>
          <c:tx>
            <c:strRef>
              <c:f>'4.3'!$A$22</c:f>
              <c:strCache>
                <c:ptCount val="1"/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8819-4614-8B79-6BA0EE26DE4C}"/>
            </c:ext>
          </c:extLst>
        </c:ser>
        <c:ser>
          <c:idx val="2"/>
          <c:order val="2"/>
          <c:tx>
            <c:strRef>
              <c:f>'4.3'!$A$23</c:f>
              <c:strCache>
                <c:ptCount val="1"/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8819-4614-8B79-6BA0EE26DE4C}"/>
            </c:ext>
          </c:extLst>
        </c:ser>
        <c:ser>
          <c:idx val="3"/>
          <c:order val="3"/>
          <c:tx>
            <c:strRef>
              <c:f>'4.3'!$A$24</c:f>
              <c:strCache>
                <c:ptCount val="1"/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8819-4614-8B79-6BA0EE26DE4C}"/>
            </c:ext>
          </c:extLst>
        </c:ser>
        <c:ser>
          <c:idx val="4"/>
          <c:order val="4"/>
          <c:tx>
            <c:strRef>
              <c:f>'4.3'!$A$25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8819-4614-8B79-6BA0EE26DE4C}"/>
            </c:ext>
          </c:extLst>
        </c:ser>
        <c:ser>
          <c:idx val="5"/>
          <c:order val="5"/>
          <c:tx>
            <c:strRef>
              <c:f>'4.3'!$A$26</c:f>
              <c:strCache>
                <c:ptCount val="1"/>
              </c:strCache>
            </c:strRef>
          </c:tx>
          <c:spPr>
            <a:solidFill>
              <a:srgbClr val="F0948F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'4.3'!$B$26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8819-4614-8B79-6BA0EE26DE4C}"/>
            </c:ext>
          </c:extLst>
        </c:ser>
        <c:ser>
          <c:idx val="6"/>
          <c:order val="6"/>
          <c:tx>
            <c:strRef>
              <c:f>'4.3'!$A$27</c:f>
              <c:strCache>
                <c:ptCount val="1"/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'4.3'!$B$27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6-8819-4614-8B79-6BA0EE26DE4C}"/>
            </c:ext>
          </c:extLst>
        </c:ser>
        <c:ser>
          <c:idx val="7"/>
          <c:order val="7"/>
          <c:tx>
            <c:strRef>
              <c:f>'4.3'!$A$28</c:f>
              <c:strCache>
                <c:ptCount val="1"/>
              </c:strCache>
            </c:strRef>
          </c:tx>
          <c:spPr>
            <a:solidFill>
              <a:srgbClr val="F7C9C7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7-8819-4614-8B79-6BA0EE26D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6883712"/>
        <c:axId val="166885248"/>
      </c:barChart>
      <c:catAx>
        <c:axId val="166883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6885248"/>
        <c:crosses val="autoZero"/>
        <c:auto val="1"/>
        <c:lblAlgn val="ctr"/>
        <c:lblOffset val="100"/>
        <c:noMultiLvlLbl val="0"/>
      </c:catAx>
      <c:valAx>
        <c:axId val="16688524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66883712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 technologií na v</a:t>
            </a:r>
            <a:r>
              <a:rPr lang="en-US" sz="1000">
                <a:solidFill>
                  <a:srgbClr val="233060"/>
                </a:solidFill>
              </a:rPr>
              <a:t>ýrob</a:t>
            </a:r>
            <a:r>
              <a:rPr lang="cs-CZ" sz="1000">
                <a:solidFill>
                  <a:srgbClr val="233060"/>
                </a:solidFill>
              </a:rPr>
              <a:t>ě</a:t>
            </a:r>
            <a:r>
              <a:rPr lang="en-US" sz="1000">
                <a:solidFill>
                  <a:srgbClr val="233060"/>
                </a:solidFill>
              </a:rPr>
              <a:t> elektřiny brutto</a:t>
            </a:r>
          </a:p>
        </c:rich>
      </c:tx>
      <c:layout>
        <c:manualLayout>
          <c:xMode val="edge"/>
          <c:yMode val="edge"/>
          <c:x val="5.5355547673921262E-3"/>
          <c:y val="4.9689440993788817E-2"/>
        </c:manualLayout>
      </c:layout>
      <c:overlay val="0"/>
    </c:title>
    <c:autoTitleDeleted val="0"/>
    <c:plotArea>
      <c:layout/>
      <c:doughnutChart>
        <c:varyColors val="1"/>
        <c:ser>
          <c:idx val="2"/>
          <c:order val="0"/>
          <c:dPt>
            <c:idx val="1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2-EDAC-433A-82AC-9DD00260E379}"/>
              </c:ext>
            </c:extLst>
          </c:dPt>
          <c:dPt>
            <c:idx val="2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3-EDAC-433A-82AC-9DD00260E379}"/>
              </c:ext>
            </c:extLst>
          </c:dPt>
          <c:dPt>
            <c:idx val="3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4-EDAC-433A-82AC-9DD00260E379}"/>
              </c:ext>
            </c:extLst>
          </c:dPt>
          <c:dPt>
            <c:idx val="4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EDAC-433A-82AC-9DD00260E379}"/>
              </c:ext>
            </c:extLst>
          </c:dPt>
          <c:dPt>
            <c:idx val="5"/>
            <c:bubble3D val="0"/>
            <c:spPr>
              <a:solidFill>
                <a:srgbClr val="F0948F"/>
              </a:solidFill>
            </c:spPr>
            <c:extLst>
              <c:ext xmlns:c16="http://schemas.microsoft.com/office/drawing/2014/chart" uri="{C3380CC4-5D6E-409C-BE32-E72D297353CC}">
                <c16:uniqueId val="{00000006-EDAC-433A-82AC-9DD00260E379}"/>
              </c:ext>
            </c:extLst>
          </c:dPt>
          <c:dPt>
            <c:idx val="6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7-EDAC-433A-82AC-9DD00260E379}"/>
              </c:ext>
            </c:extLst>
          </c:dPt>
          <c:dPt>
            <c:idx val="7"/>
            <c:bubble3D val="0"/>
            <c:spPr>
              <a:solidFill>
                <a:srgbClr val="F7C9C7"/>
              </a:solidFill>
            </c:spPr>
            <c:extLst>
              <c:ext xmlns:c16="http://schemas.microsoft.com/office/drawing/2014/chart" uri="{C3380CC4-5D6E-409C-BE32-E72D297353CC}">
                <c16:uniqueId val="{00000001-B0C0-4881-B9A7-CB4C764BE7A6}"/>
              </c:ext>
            </c:extLst>
          </c:dPt>
          <c:cat>
            <c:strRef>
              <c:f>'7.10'!$J$19:$J$26</c:f>
              <c:strCache>
                <c:ptCount val="8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  <c:pt idx="4">
                  <c:v>VE</c:v>
                </c:pt>
                <c:pt idx="5">
                  <c:v>PVE</c:v>
                </c:pt>
                <c:pt idx="6">
                  <c:v>VTE</c:v>
                </c:pt>
                <c:pt idx="7">
                  <c:v>FVE</c:v>
                </c:pt>
              </c:strCache>
            </c:strRef>
          </c:cat>
          <c:val>
            <c:numRef>
              <c:f>'7.10'!$K$19:$K$26</c:f>
              <c:numCache>
                <c:formatCode>General</c:formatCode>
                <c:ptCount val="8"/>
                <c:pt idx="0">
                  <c:v>0</c:v>
                </c:pt>
                <c:pt idx="1">
                  <c:v>278590.76</c:v>
                </c:pt>
                <c:pt idx="2">
                  <c:v>0</c:v>
                </c:pt>
                <c:pt idx="3">
                  <c:v>77338.648000000001</c:v>
                </c:pt>
                <c:pt idx="4">
                  <c:v>6781.0907623386211</c:v>
                </c:pt>
                <c:pt idx="5">
                  <c:v>0</c:v>
                </c:pt>
                <c:pt idx="6">
                  <c:v>3637.2287552611378</c:v>
                </c:pt>
                <c:pt idx="7">
                  <c:v>98132.527541789997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C0-4881-B9A7-CB4C764BE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 kraje na</a:t>
            </a:r>
            <a:r>
              <a:rPr lang="cs-CZ" sz="1000" baseline="0">
                <a:solidFill>
                  <a:srgbClr val="233060"/>
                </a:solidFill>
              </a:rPr>
              <a:t> spotřebě elektřiny </a:t>
            </a:r>
            <a:r>
              <a:rPr lang="cs-CZ" sz="1000">
                <a:solidFill>
                  <a:srgbClr val="233060"/>
                </a:solidFill>
              </a:rPr>
              <a:t>v ČR</a:t>
            </a:r>
          </a:p>
        </c:rich>
      </c:tx>
      <c:layout>
        <c:manualLayout>
          <c:xMode val="edge"/>
          <c:yMode val="edge"/>
          <c:x val="1.0959383753501486E-3"/>
          <c:y val="4.624277456647398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1833536585365854"/>
          <c:y val="0.24277456647398843"/>
          <c:w val="0.607394647696477"/>
          <c:h val="0.58782273603082846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'7.10'!$H$19:$H$22</c:f>
              <c:strCache>
                <c:ptCount val="4"/>
                <c:pt idx="0">
                  <c:v>VO z vvn</c:v>
                </c:pt>
                <c:pt idx="1">
                  <c:v>VO z vn</c:v>
                </c:pt>
                <c:pt idx="2">
                  <c:v>MOP</c:v>
                </c:pt>
                <c:pt idx="3">
                  <c:v>MOO</c:v>
                </c:pt>
              </c:strCache>
            </c:strRef>
          </c:cat>
          <c:val>
            <c:numRef>
              <c:f>'7.10'!$I$19:$I$22</c:f>
              <c:numCache>
                <c:formatCode>0.0%</c:formatCode>
                <c:ptCount val="4"/>
                <c:pt idx="0">
                  <c:v>3.9386335956494385E-2</c:v>
                </c:pt>
                <c:pt idx="1">
                  <c:v>4.3201729022382854E-2</c:v>
                </c:pt>
                <c:pt idx="2">
                  <c:v>5.0622867696150292E-2</c:v>
                </c:pt>
                <c:pt idx="3">
                  <c:v>4.6886741979896361E-2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78-4FAC-AFA8-5427FD645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7016320"/>
        <c:axId val="167017856"/>
      </c:barChart>
      <c:catAx>
        <c:axId val="167016320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7017856"/>
        <c:crosses val="autoZero"/>
        <c:auto val="1"/>
        <c:lblAlgn val="ctr"/>
        <c:lblOffset val="100"/>
        <c:noMultiLvlLbl val="0"/>
      </c:catAx>
      <c:valAx>
        <c:axId val="167017856"/>
        <c:scaling>
          <c:orientation val="minMax"/>
          <c:max val="1"/>
        </c:scaling>
        <c:delete val="0"/>
        <c:axPos val="t"/>
        <c:majorGridlines/>
        <c:numFmt formatCode="0%" sourceLinked="0"/>
        <c:majorTickMark val="out"/>
        <c:minorTickMark val="none"/>
        <c:tickLblPos val="high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7016320"/>
        <c:crosses val="autoZero"/>
        <c:crossBetween val="between"/>
        <c:majorUnit val="0.2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 kraje na instalovaném výkonu v ČR</a:t>
            </a:r>
          </a:p>
        </c:rich>
      </c:tx>
      <c:layout>
        <c:manualLayout>
          <c:xMode val="edge"/>
          <c:yMode val="edge"/>
          <c:x val="3.5346543220558897E-3"/>
          <c:y val="3.0534351145038167E-2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'7.10'!$H$31:$H$38</c:f>
              <c:strCache>
                <c:ptCount val="8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  <c:pt idx="4">
                  <c:v>VE</c:v>
                </c:pt>
                <c:pt idx="5">
                  <c:v>PVE</c:v>
                </c:pt>
                <c:pt idx="6">
                  <c:v>VTE</c:v>
                </c:pt>
                <c:pt idx="7">
                  <c:v>FVE</c:v>
                </c:pt>
              </c:strCache>
            </c:strRef>
          </c:cat>
          <c:val>
            <c:numRef>
              <c:f>'7.10'!$I$31:$I$38</c:f>
              <c:numCache>
                <c:formatCode>0.0%</c:formatCode>
                <c:ptCount val="8"/>
                <c:pt idx="0">
                  <c:v>0</c:v>
                </c:pt>
                <c:pt idx="1">
                  <c:v>0.15012594839597049</c:v>
                </c:pt>
                <c:pt idx="2">
                  <c:v>0</c:v>
                </c:pt>
                <c:pt idx="3">
                  <c:v>5.673671098489598E-2</c:v>
                </c:pt>
                <c:pt idx="4">
                  <c:v>2.6740357235861396E-2</c:v>
                </c:pt>
                <c:pt idx="5">
                  <c:v>0</c:v>
                </c:pt>
                <c:pt idx="6">
                  <c:v>6.1259536825416433E-2</c:v>
                </c:pt>
                <c:pt idx="7">
                  <c:v>5.3485807018552892E-2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FE-4BB6-93D2-FDCB0B693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7042432"/>
        <c:axId val="167453824"/>
      </c:barChart>
      <c:catAx>
        <c:axId val="16704243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7453824"/>
        <c:crosses val="autoZero"/>
        <c:auto val="1"/>
        <c:lblAlgn val="ctr"/>
        <c:lblOffset val="100"/>
        <c:noMultiLvlLbl val="0"/>
      </c:catAx>
      <c:valAx>
        <c:axId val="167453824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7042432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Výroba elektřiny brutto (GWh)</a:t>
            </a:r>
          </a:p>
        </c:rich>
      </c:tx>
      <c:layout>
        <c:manualLayout>
          <c:xMode val="edge"/>
          <c:yMode val="edge"/>
          <c:x val="4.965132496513253E-3"/>
          <c:y val="3.054353054353054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540567389235707"/>
          <c:y val="0.16035353535353536"/>
          <c:w val="0.75428888122052473"/>
          <c:h val="0.7277553310886644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'7.10'!$J$31</c:f>
              <c:strCache>
                <c:ptCount val="1"/>
                <c:pt idx="0">
                  <c:v>JE</c:v>
                </c:pt>
              </c:strCache>
            </c:strRef>
          </c:tx>
          <c:invertIfNegative val="0"/>
          <c:cat>
            <c:strRef>
              <c:f>'7.10'!$K$30:$M$30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'7.10'!$K$31:$M$31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4-4374-AB9B-71B7F74EB3EA}"/>
            </c:ext>
          </c:extLst>
        </c:ser>
        <c:ser>
          <c:idx val="1"/>
          <c:order val="1"/>
          <c:tx>
            <c:strRef>
              <c:f>'7.10'!$J$32</c:f>
              <c:strCache>
                <c:ptCount val="1"/>
                <c:pt idx="0">
                  <c:v>PE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'7.10'!$K$30:$M$30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'7.10'!$K$32:$M$32</c:f>
              <c:numCache>
                <c:formatCode>#\ ##0.0</c:formatCode>
                <c:ptCount val="3"/>
                <c:pt idx="0">
                  <c:v>115234.06200000001</c:v>
                </c:pt>
                <c:pt idx="1">
                  <c:v>46449.097999999998</c:v>
                </c:pt>
                <c:pt idx="2">
                  <c:v>116907.6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4-4374-AB9B-71B7F74EB3EA}"/>
            </c:ext>
          </c:extLst>
        </c:ser>
        <c:ser>
          <c:idx val="2"/>
          <c:order val="2"/>
          <c:tx>
            <c:strRef>
              <c:f>'7.10'!$J$33</c:f>
              <c:strCache>
                <c:ptCount val="1"/>
                <c:pt idx="0">
                  <c:v>PPE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'7.10'!$K$30:$M$30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'7.10'!$K$33:$M$33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A4-4374-AB9B-71B7F74EB3EA}"/>
            </c:ext>
          </c:extLst>
        </c:ser>
        <c:ser>
          <c:idx val="3"/>
          <c:order val="3"/>
          <c:tx>
            <c:strRef>
              <c:f>'7.10'!$J$34</c:f>
              <c:strCache>
                <c:ptCount val="1"/>
                <c:pt idx="0">
                  <c:v>PSE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'7.10'!$K$30:$M$30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'7.10'!$K$34:$M$34</c:f>
              <c:numCache>
                <c:formatCode>#\ ##0.0</c:formatCode>
                <c:ptCount val="3"/>
                <c:pt idx="0">
                  <c:v>26631.33</c:v>
                </c:pt>
                <c:pt idx="1">
                  <c:v>26198.011999999992</c:v>
                </c:pt>
                <c:pt idx="2">
                  <c:v>24509.306000000008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A4-4374-AB9B-71B7F74EB3EA}"/>
            </c:ext>
          </c:extLst>
        </c:ser>
        <c:ser>
          <c:idx val="4"/>
          <c:order val="4"/>
          <c:tx>
            <c:strRef>
              <c:f>'7.10'!$J$35</c:f>
              <c:strCache>
                <c:ptCount val="1"/>
                <c:pt idx="0">
                  <c:v>VE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'7.10'!$K$30:$M$30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'7.10'!$K$35:$M$35</c:f>
              <c:numCache>
                <c:formatCode>#\ ##0.0</c:formatCode>
                <c:ptCount val="3"/>
                <c:pt idx="0">
                  <c:v>2875.4221213065239</c:v>
                </c:pt>
                <c:pt idx="1">
                  <c:v>2097.4390828387891</c:v>
                </c:pt>
                <c:pt idx="2">
                  <c:v>1808.2295581933081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6A4-4374-AB9B-71B7F74EB3EA}"/>
            </c:ext>
          </c:extLst>
        </c:ser>
        <c:ser>
          <c:idx val="5"/>
          <c:order val="5"/>
          <c:tx>
            <c:strRef>
              <c:f>'7.10'!$J$36</c:f>
              <c:strCache>
                <c:ptCount val="1"/>
                <c:pt idx="0">
                  <c:v>PVE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cat>
            <c:strRef>
              <c:f>'7.10'!$K$30:$M$30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'7.10'!$K$36:$M$36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A4-4374-AB9B-71B7F74EB3EA}"/>
            </c:ext>
          </c:extLst>
        </c:ser>
        <c:ser>
          <c:idx val="6"/>
          <c:order val="6"/>
          <c:tx>
            <c:strRef>
              <c:f>'7.10'!$J$37</c:f>
              <c:strCache>
                <c:ptCount val="1"/>
                <c:pt idx="0">
                  <c:v>VTE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strRef>
              <c:f>'7.10'!$K$30:$M$30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'7.10'!$K$37:$M$37</c:f>
              <c:numCache>
                <c:formatCode>#\ ##0.0</c:formatCode>
                <c:ptCount val="3"/>
                <c:pt idx="0">
                  <c:v>1791.1237365336747</c:v>
                </c:pt>
                <c:pt idx="1">
                  <c:v>1020.2775483168548</c:v>
                </c:pt>
                <c:pt idx="2">
                  <c:v>825.82747041060838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6A4-4374-AB9B-71B7F74EB3EA}"/>
            </c:ext>
          </c:extLst>
        </c:ser>
        <c:ser>
          <c:idx val="7"/>
          <c:order val="7"/>
          <c:tx>
            <c:strRef>
              <c:f>'7.10'!$J$38</c:f>
              <c:strCache>
                <c:ptCount val="1"/>
                <c:pt idx="0">
                  <c:v>FVE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cat>
            <c:strRef>
              <c:f>'7.10'!$K$30:$M$30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'7.10'!$K$38:$M$38</c:f>
              <c:numCache>
                <c:formatCode>#\ ##0.0</c:formatCode>
                <c:ptCount val="3"/>
                <c:pt idx="0">
                  <c:v>30311.005932004486</c:v>
                </c:pt>
                <c:pt idx="1">
                  <c:v>34728.727559729377</c:v>
                </c:pt>
                <c:pt idx="2">
                  <c:v>33092.794050056138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6A4-4374-AB9B-71B7F74EB3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7523840"/>
        <c:axId val="167525376"/>
      </c:barChart>
      <c:catAx>
        <c:axId val="167523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7525376"/>
        <c:crosses val="autoZero"/>
        <c:auto val="1"/>
        <c:lblAlgn val="ctr"/>
        <c:lblOffset val="100"/>
        <c:noMultiLvlLbl val="0"/>
      </c:catAx>
      <c:valAx>
        <c:axId val="167525376"/>
        <c:scaling>
          <c:orientation val="minMax"/>
          <c:max val="20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7523840"/>
        <c:crosses val="autoZero"/>
        <c:crossBetween val="between"/>
        <c:majorUnit val="50000"/>
        <c:dispUnits>
          <c:builtInUnit val="thousands"/>
        </c:dispUnits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 kraje na</a:t>
            </a:r>
            <a:r>
              <a:rPr lang="cs-CZ" sz="1000" baseline="0">
                <a:solidFill>
                  <a:srgbClr val="233060"/>
                </a:solidFill>
              </a:rPr>
              <a:t> výrobě elektřiny brutto </a:t>
            </a:r>
            <a:r>
              <a:rPr lang="cs-CZ" sz="1000">
                <a:solidFill>
                  <a:srgbClr val="233060"/>
                </a:solidFill>
              </a:rPr>
              <a:t>v ČR</a:t>
            </a:r>
          </a:p>
        </c:rich>
      </c:tx>
      <c:layout>
        <c:manualLayout>
          <c:xMode val="edge"/>
          <c:yMode val="edge"/>
          <c:x val="2.2827968155071047E-3"/>
          <c:y val="3.0543530543530543E-2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'7.10'!$L$19:$L$26</c:f>
              <c:strCache>
                <c:ptCount val="8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  <c:pt idx="4">
                  <c:v>VE</c:v>
                </c:pt>
                <c:pt idx="5">
                  <c:v>PVE</c:v>
                </c:pt>
                <c:pt idx="6">
                  <c:v>VTE</c:v>
                </c:pt>
                <c:pt idx="7">
                  <c:v>FVE</c:v>
                </c:pt>
              </c:strCache>
            </c:strRef>
          </c:cat>
          <c:val>
            <c:numRef>
              <c:f>'7.10'!$M$19:$M$26</c:f>
              <c:numCache>
                <c:formatCode>0.0%</c:formatCode>
                <c:ptCount val="8"/>
                <c:pt idx="0">
                  <c:v>0</c:v>
                </c:pt>
                <c:pt idx="1">
                  <c:v>4.5711749616749106E-2</c:v>
                </c:pt>
                <c:pt idx="2">
                  <c:v>0</c:v>
                </c:pt>
                <c:pt idx="3">
                  <c:v>8.6980919873092866E-2</c:v>
                </c:pt>
                <c:pt idx="4">
                  <c:v>2.0822743938724044E-2</c:v>
                </c:pt>
                <c:pt idx="5">
                  <c:v>0</c:v>
                </c:pt>
                <c:pt idx="6">
                  <c:v>2.6985571282036318E-2</c:v>
                </c:pt>
                <c:pt idx="7">
                  <c:v>5.2498424169871404E-2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6-4CA4-99F9-68C7D4F7AF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7546240"/>
        <c:axId val="167556224"/>
      </c:barChart>
      <c:catAx>
        <c:axId val="16754624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7556224"/>
        <c:crosses val="autoZero"/>
        <c:auto val="1"/>
        <c:lblAlgn val="ctr"/>
        <c:lblOffset val="100"/>
        <c:noMultiLvlLbl val="0"/>
      </c:catAx>
      <c:valAx>
        <c:axId val="167556224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7546240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'4.3'!$A$21</c:f>
              <c:strCache>
                <c:ptCount val="1"/>
              </c:strCache>
            </c:strRef>
          </c:tx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0309-490B-80F5-381408E267D3}"/>
            </c:ext>
          </c:extLst>
        </c:ser>
        <c:ser>
          <c:idx val="1"/>
          <c:order val="1"/>
          <c:tx>
            <c:strRef>
              <c:f>'4.3'!$A$22</c:f>
              <c:strCache>
                <c:ptCount val="1"/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0309-490B-80F5-381408E267D3}"/>
            </c:ext>
          </c:extLst>
        </c:ser>
        <c:ser>
          <c:idx val="2"/>
          <c:order val="2"/>
          <c:tx>
            <c:strRef>
              <c:f>'4.3'!$A$23</c:f>
              <c:strCache>
                <c:ptCount val="1"/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0309-490B-80F5-381408E267D3}"/>
            </c:ext>
          </c:extLst>
        </c:ser>
        <c:ser>
          <c:idx val="3"/>
          <c:order val="3"/>
          <c:tx>
            <c:strRef>
              <c:f>'4.3'!$A$24</c:f>
              <c:strCache>
                <c:ptCount val="1"/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0309-490B-80F5-381408E267D3}"/>
            </c:ext>
          </c:extLst>
        </c:ser>
        <c:ser>
          <c:idx val="4"/>
          <c:order val="4"/>
          <c:tx>
            <c:strRef>
              <c:f>'4.3'!$A$25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0309-490B-80F5-381408E267D3}"/>
            </c:ext>
          </c:extLst>
        </c:ser>
        <c:ser>
          <c:idx val="5"/>
          <c:order val="5"/>
          <c:tx>
            <c:strRef>
              <c:f>'4.3'!$A$26</c:f>
              <c:strCache>
                <c:ptCount val="1"/>
              </c:strCache>
            </c:strRef>
          </c:tx>
          <c:spPr>
            <a:solidFill>
              <a:srgbClr val="F0948F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'4.3'!$B$26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0309-490B-80F5-381408E267D3}"/>
            </c:ext>
          </c:extLst>
        </c:ser>
        <c:ser>
          <c:idx val="6"/>
          <c:order val="6"/>
          <c:tx>
            <c:strRef>
              <c:f>'4.3'!$A$27</c:f>
              <c:strCache>
                <c:ptCount val="1"/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'4.3'!$B$27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6-0309-490B-80F5-381408E267D3}"/>
            </c:ext>
          </c:extLst>
        </c:ser>
        <c:ser>
          <c:idx val="7"/>
          <c:order val="7"/>
          <c:tx>
            <c:strRef>
              <c:f>'4.3'!$A$28</c:f>
              <c:strCache>
                <c:ptCount val="1"/>
              </c:strCache>
            </c:strRef>
          </c:tx>
          <c:spPr>
            <a:solidFill>
              <a:srgbClr val="F7C9C7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7-0309-490B-80F5-381408E26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618048"/>
        <c:axId val="167619584"/>
      </c:barChart>
      <c:catAx>
        <c:axId val="167618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7619584"/>
        <c:crosses val="autoZero"/>
        <c:auto val="1"/>
        <c:lblAlgn val="ctr"/>
        <c:lblOffset val="100"/>
        <c:noMultiLvlLbl val="0"/>
      </c:catAx>
      <c:valAx>
        <c:axId val="16761958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67618048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 technologií na v</a:t>
            </a:r>
            <a:r>
              <a:rPr lang="en-US" sz="1000">
                <a:solidFill>
                  <a:srgbClr val="233060"/>
                </a:solidFill>
              </a:rPr>
              <a:t>ýrob</a:t>
            </a:r>
            <a:r>
              <a:rPr lang="cs-CZ" sz="1000">
                <a:solidFill>
                  <a:srgbClr val="233060"/>
                </a:solidFill>
              </a:rPr>
              <a:t>ě</a:t>
            </a:r>
            <a:r>
              <a:rPr lang="en-US" sz="1000">
                <a:solidFill>
                  <a:srgbClr val="233060"/>
                </a:solidFill>
              </a:rPr>
              <a:t> elektřiny brutto</a:t>
            </a:r>
          </a:p>
        </c:rich>
      </c:tx>
      <c:layout>
        <c:manualLayout>
          <c:xMode val="edge"/>
          <c:yMode val="edge"/>
          <c:x val="5.5355547673921262E-3"/>
          <c:y val="4.9689440993788817E-2"/>
        </c:manualLayout>
      </c:layout>
      <c:overlay val="0"/>
    </c:title>
    <c:autoTitleDeleted val="0"/>
    <c:plotArea>
      <c:layout/>
      <c:doughnutChart>
        <c:varyColors val="1"/>
        <c:ser>
          <c:idx val="2"/>
          <c:order val="0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2-AC07-4BC5-9610-A1A6DC08787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3-AC07-4BC5-9610-A1A6DC08787A}"/>
              </c:ext>
            </c:extLst>
          </c:dPt>
          <c:dPt>
            <c:idx val="2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4-AC07-4BC5-9610-A1A6DC08787A}"/>
              </c:ext>
            </c:extLst>
          </c:dPt>
          <c:dPt>
            <c:idx val="3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5-AC07-4BC5-9610-A1A6DC08787A}"/>
              </c:ext>
            </c:extLst>
          </c:dPt>
          <c:dPt>
            <c:idx val="4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6-AC07-4BC5-9610-A1A6DC08787A}"/>
              </c:ext>
            </c:extLst>
          </c:dPt>
          <c:dPt>
            <c:idx val="5"/>
            <c:bubble3D val="0"/>
            <c:spPr>
              <a:solidFill>
                <a:srgbClr val="F0948F"/>
              </a:solidFill>
            </c:spPr>
            <c:extLst>
              <c:ext xmlns:c16="http://schemas.microsoft.com/office/drawing/2014/chart" uri="{C3380CC4-5D6E-409C-BE32-E72D297353CC}">
                <c16:uniqueId val="{00000007-AC07-4BC5-9610-A1A6DC08787A}"/>
              </c:ext>
            </c:extLst>
          </c:dPt>
          <c:dPt>
            <c:idx val="6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8-AC07-4BC5-9610-A1A6DC08787A}"/>
              </c:ext>
            </c:extLst>
          </c:dPt>
          <c:dPt>
            <c:idx val="7"/>
            <c:bubble3D val="0"/>
            <c:spPr>
              <a:solidFill>
                <a:srgbClr val="F7C9C7"/>
              </a:solidFill>
            </c:spPr>
            <c:extLst>
              <c:ext xmlns:c16="http://schemas.microsoft.com/office/drawing/2014/chart" uri="{C3380CC4-5D6E-409C-BE32-E72D297353CC}">
                <c16:uniqueId val="{00000001-42D0-420E-8A97-AECDFA9CD927}"/>
              </c:ext>
            </c:extLst>
          </c:dPt>
          <c:cat>
            <c:strRef>
              <c:f>'7.11'!$J$19:$J$26</c:f>
              <c:strCache>
                <c:ptCount val="8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  <c:pt idx="4">
                  <c:v>VE</c:v>
                </c:pt>
                <c:pt idx="5">
                  <c:v>PVE</c:v>
                </c:pt>
                <c:pt idx="6">
                  <c:v>VTE</c:v>
                </c:pt>
                <c:pt idx="7">
                  <c:v>FVE</c:v>
                </c:pt>
              </c:strCache>
            </c:strRef>
          </c:cat>
          <c:val>
            <c:numRef>
              <c:f>'7.11'!$K$19:$K$26</c:f>
              <c:numCache>
                <c:formatCode>General</c:formatCode>
                <c:ptCount val="8"/>
                <c:pt idx="0">
                  <c:v>0</c:v>
                </c:pt>
                <c:pt idx="1">
                  <c:v>113001.519</c:v>
                </c:pt>
                <c:pt idx="2">
                  <c:v>0</c:v>
                </c:pt>
                <c:pt idx="3">
                  <c:v>60390.417999999991</c:v>
                </c:pt>
                <c:pt idx="4">
                  <c:v>13000.678439963081</c:v>
                </c:pt>
                <c:pt idx="5">
                  <c:v>0</c:v>
                </c:pt>
                <c:pt idx="6">
                  <c:v>1715.7270000000001</c:v>
                </c:pt>
                <c:pt idx="7">
                  <c:v>156060.17122122966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D0-420E-8A97-AECDFA9CD9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 kraje na</a:t>
            </a:r>
            <a:r>
              <a:rPr lang="cs-CZ" sz="1000" baseline="0">
                <a:solidFill>
                  <a:srgbClr val="233060"/>
                </a:solidFill>
              </a:rPr>
              <a:t> spotřebě elektřiny </a:t>
            </a:r>
            <a:r>
              <a:rPr lang="cs-CZ" sz="1000">
                <a:solidFill>
                  <a:srgbClr val="233060"/>
                </a:solidFill>
              </a:rPr>
              <a:t>v ČR</a:t>
            </a:r>
          </a:p>
        </c:rich>
      </c:tx>
      <c:layout>
        <c:manualLayout>
          <c:xMode val="edge"/>
          <c:yMode val="edge"/>
          <c:x val="1.0959383753501486E-3"/>
          <c:y val="4.624277456647398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1833536585365854"/>
          <c:y val="0.24277456647398843"/>
          <c:w val="0.60309247967479673"/>
          <c:h val="0.58782273603082846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'7.11'!$H$19:$H$22</c:f>
              <c:strCache>
                <c:ptCount val="4"/>
                <c:pt idx="0">
                  <c:v>VO z vvn</c:v>
                </c:pt>
                <c:pt idx="1">
                  <c:v>VO z vn</c:v>
                </c:pt>
                <c:pt idx="2">
                  <c:v>MOP</c:v>
                </c:pt>
                <c:pt idx="3">
                  <c:v>MOO</c:v>
                </c:pt>
              </c:strCache>
            </c:strRef>
          </c:cat>
          <c:val>
            <c:numRef>
              <c:f>'7.11'!$I$19:$I$22</c:f>
              <c:numCache>
                <c:formatCode>0.0%</c:formatCode>
                <c:ptCount val="4"/>
                <c:pt idx="0">
                  <c:v>2.0068085499987655E-2</c:v>
                </c:pt>
                <c:pt idx="1">
                  <c:v>6.5301225659906273E-2</c:v>
                </c:pt>
                <c:pt idx="2">
                  <c:v>5.8992016240765659E-2</c:v>
                </c:pt>
                <c:pt idx="3">
                  <c:v>5.7003274679538661E-2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72-449C-B382-56AB0D93B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6560512"/>
        <c:axId val="166562048"/>
      </c:barChart>
      <c:catAx>
        <c:axId val="16656051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6562048"/>
        <c:crosses val="autoZero"/>
        <c:auto val="1"/>
        <c:lblAlgn val="ctr"/>
        <c:lblOffset val="100"/>
        <c:noMultiLvlLbl val="0"/>
      </c:catAx>
      <c:valAx>
        <c:axId val="166562048"/>
        <c:scaling>
          <c:orientation val="minMax"/>
          <c:max val="1"/>
        </c:scaling>
        <c:delete val="0"/>
        <c:axPos val="t"/>
        <c:majorGridlines/>
        <c:numFmt formatCode="0%" sourceLinked="0"/>
        <c:majorTickMark val="out"/>
        <c:minorTickMark val="none"/>
        <c:tickLblPos val="high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6560512"/>
        <c:crosses val="autoZero"/>
        <c:crossBetween val="between"/>
        <c:majorUnit val="0.2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 kraje na instalovaném výkonu v ČR</a:t>
            </a:r>
          </a:p>
        </c:rich>
      </c:tx>
      <c:layout>
        <c:manualLayout>
          <c:xMode val="edge"/>
          <c:yMode val="edge"/>
          <c:x val="3.5346543220558897E-3"/>
          <c:y val="3.0534351145038167E-2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'7.11'!$H$31:$H$38</c:f>
              <c:strCache>
                <c:ptCount val="8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  <c:pt idx="4">
                  <c:v>VE</c:v>
                </c:pt>
                <c:pt idx="5">
                  <c:v>PVE</c:v>
                </c:pt>
                <c:pt idx="6">
                  <c:v>VTE</c:v>
                </c:pt>
                <c:pt idx="7">
                  <c:v>FVE</c:v>
                </c:pt>
              </c:strCache>
            </c:strRef>
          </c:cat>
          <c:val>
            <c:numRef>
              <c:f>'7.11'!$I$31:$I$38</c:f>
              <c:numCache>
                <c:formatCode>0.0%</c:formatCode>
                <c:ptCount val="8"/>
                <c:pt idx="0">
                  <c:v>0</c:v>
                </c:pt>
                <c:pt idx="1">
                  <c:v>3.0413121321902076E-2</c:v>
                </c:pt>
                <c:pt idx="2">
                  <c:v>0</c:v>
                </c:pt>
                <c:pt idx="3">
                  <c:v>4.9810251551607475E-2</c:v>
                </c:pt>
                <c:pt idx="4">
                  <c:v>1.9052189801601047E-2</c:v>
                </c:pt>
                <c:pt idx="5">
                  <c:v>1.2804097311139564E-3</c:v>
                </c:pt>
                <c:pt idx="6">
                  <c:v>1.4217620040559691E-2</c:v>
                </c:pt>
                <c:pt idx="7">
                  <c:v>8.5088679005514839E-2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4-498D-B8D9-6640A37CD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6586624"/>
        <c:axId val="166588416"/>
      </c:barChart>
      <c:catAx>
        <c:axId val="16658662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6588416"/>
        <c:crosses val="autoZero"/>
        <c:auto val="1"/>
        <c:lblAlgn val="ctr"/>
        <c:lblOffset val="100"/>
        <c:noMultiLvlLbl val="0"/>
      </c:catAx>
      <c:valAx>
        <c:axId val="166588416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6586624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Výroba elektřiny brutto - VE (MWh)</a:t>
            </a:r>
          </a:p>
        </c:rich>
      </c:tx>
      <c:layout>
        <c:manualLayout>
          <c:xMode val="edge"/>
          <c:yMode val="edge"/>
          <c:x val="1.5230866705035072E-3"/>
          <c:y val="3.9585443777760458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'4.3'!$A$8</c:f>
              <c:strCache>
                <c:ptCount val="1"/>
                <c:pt idx="0">
                  <c:v>&lt; 1 MW</c:v>
                </c:pt>
              </c:strCache>
            </c:strRef>
          </c:tx>
          <c:invertIfNegative val="0"/>
          <c:cat>
            <c:strRef>
              <c:f>'4.3'!$E$5:$G$5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'4.3'!$E$8:$G$8</c:f>
              <c:numCache>
                <c:formatCode>#\ ##0.0</c:formatCode>
                <c:ptCount val="3"/>
                <c:pt idx="0">
                  <c:v>35572.625531230275</c:v>
                </c:pt>
                <c:pt idx="1">
                  <c:v>25559.439348343218</c:v>
                </c:pt>
                <c:pt idx="2">
                  <c:v>20789.492495848499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FB-4207-8E59-AEE10A945796}"/>
            </c:ext>
          </c:extLst>
        </c:ser>
        <c:ser>
          <c:idx val="1"/>
          <c:order val="1"/>
          <c:tx>
            <c:strRef>
              <c:f>'4.3'!$A$9</c:f>
              <c:strCache>
                <c:ptCount val="1"/>
                <c:pt idx="0">
                  <c:v>≥ 1 a &lt; 10 MW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'4.3'!$E$5:$G$5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'4.3'!$E$9:$G$9</c:f>
              <c:numCache>
                <c:formatCode>#\ ##0.0</c:formatCode>
                <c:ptCount val="3"/>
                <c:pt idx="0">
                  <c:v>37340.967039999981</c:v>
                </c:pt>
                <c:pt idx="1">
                  <c:v>30656.63378</c:v>
                </c:pt>
                <c:pt idx="2">
                  <c:v>27670.55535000001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FB-4207-8E59-AEE10A945796}"/>
            </c:ext>
          </c:extLst>
        </c:ser>
        <c:ser>
          <c:idx val="2"/>
          <c:order val="2"/>
          <c:tx>
            <c:strRef>
              <c:f>'4.3'!$A$10</c:f>
              <c:strCache>
                <c:ptCount val="1"/>
                <c:pt idx="0">
                  <c:v>≥ 10 MW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'4.3'!$E$5:$G$5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'4.3'!$E$10:$G$10</c:f>
              <c:numCache>
                <c:formatCode>#\ ##0.0</c:formatCode>
                <c:ptCount val="3"/>
                <c:pt idx="0">
                  <c:v>53373.070000000007</c:v>
                </c:pt>
                <c:pt idx="1">
                  <c:v>46342.764000000003</c:v>
                </c:pt>
                <c:pt idx="2">
                  <c:v>48352.338000000003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B-4207-8E59-AEE10A9457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9907200"/>
        <c:axId val="135468160"/>
      </c:barChart>
      <c:catAx>
        <c:axId val="1599072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35468160"/>
        <c:crosses val="autoZero"/>
        <c:auto val="1"/>
        <c:lblAlgn val="ctr"/>
        <c:lblOffset val="100"/>
        <c:noMultiLvlLbl val="0"/>
      </c:catAx>
      <c:valAx>
        <c:axId val="135468160"/>
        <c:scaling>
          <c:orientation val="minMax"/>
          <c:max val="6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59907200"/>
        <c:crosses val="autoZero"/>
        <c:crossBetween val="between"/>
        <c:majorUnit val="10000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Výroba elektřiny brutto (GWh)</a:t>
            </a:r>
          </a:p>
        </c:rich>
      </c:tx>
      <c:layout>
        <c:manualLayout>
          <c:xMode val="edge"/>
          <c:yMode val="edge"/>
          <c:x val="4.965132496513253E-3"/>
          <c:y val="3.054353054353054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728558123782915"/>
          <c:y val="0.16035353535353536"/>
          <c:w val="0.73518753704174067"/>
          <c:h val="0.7277553310886644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'7.11'!$J$31</c:f>
              <c:strCache>
                <c:ptCount val="1"/>
                <c:pt idx="0">
                  <c:v>JE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'7.11'!$K$30:$M$30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'7.11'!$K$31:$M$31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85-4663-9AAF-2E2B4FF02684}"/>
            </c:ext>
          </c:extLst>
        </c:ser>
        <c:ser>
          <c:idx val="1"/>
          <c:order val="1"/>
          <c:tx>
            <c:strRef>
              <c:f>'7.11'!$J$32</c:f>
              <c:strCache>
                <c:ptCount val="1"/>
                <c:pt idx="0">
                  <c:v>PE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'7.11'!$K$30:$M$30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'7.11'!$K$32:$M$32</c:f>
              <c:numCache>
                <c:formatCode>#\ ##0.0</c:formatCode>
                <c:ptCount val="3"/>
                <c:pt idx="0">
                  <c:v>48705.616999999998</c:v>
                </c:pt>
                <c:pt idx="1">
                  <c:v>32656.944000000003</c:v>
                </c:pt>
                <c:pt idx="2">
                  <c:v>31638.957999999999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85-4663-9AAF-2E2B4FF02684}"/>
            </c:ext>
          </c:extLst>
        </c:ser>
        <c:ser>
          <c:idx val="2"/>
          <c:order val="2"/>
          <c:tx>
            <c:strRef>
              <c:f>'7.11'!$J$33</c:f>
              <c:strCache>
                <c:ptCount val="1"/>
                <c:pt idx="0">
                  <c:v>PPE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'7.11'!$K$30:$M$30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'7.11'!$K$33:$M$33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85-4663-9AAF-2E2B4FF02684}"/>
            </c:ext>
          </c:extLst>
        </c:ser>
        <c:ser>
          <c:idx val="3"/>
          <c:order val="3"/>
          <c:tx>
            <c:strRef>
              <c:f>'7.11'!$J$34</c:f>
              <c:strCache>
                <c:ptCount val="1"/>
                <c:pt idx="0">
                  <c:v>PSE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'7.11'!$K$30:$M$30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'7.11'!$K$34:$M$34</c:f>
              <c:numCache>
                <c:formatCode>#\ ##0.0</c:formatCode>
                <c:ptCount val="3"/>
                <c:pt idx="0">
                  <c:v>21108.549000000003</c:v>
                </c:pt>
                <c:pt idx="1">
                  <c:v>20710.851999999995</c:v>
                </c:pt>
                <c:pt idx="2">
                  <c:v>18571.016999999996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85-4663-9AAF-2E2B4FF02684}"/>
            </c:ext>
          </c:extLst>
        </c:ser>
        <c:ser>
          <c:idx val="4"/>
          <c:order val="4"/>
          <c:tx>
            <c:strRef>
              <c:f>'7.11'!$J$35</c:f>
              <c:strCache>
                <c:ptCount val="1"/>
                <c:pt idx="0">
                  <c:v>VE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'7.11'!$K$30:$M$30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'7.11'!$K$35:$M$35</c:f>
              <c:numCache>
                <c:formatCode>#\ ##0.0</c:formatCode>
                <c:ptCount val="3"/>
                <c:pt idx="0">
                  <c:v>5773.9603972079976</c:v>
                </c:pt>
                <c:pt idx="1">
                  <c:v>4031.9908829143073</c:v>
                </c:pt>
                <c:pt idx="2">
                  <c:v>3194.7271598407765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585-4663-9AAF-2E2B4FF02684}"/>
            </c:ext>
          </c:extLst>
        </c:ser>
        <c:ser>
          <c:idx val="5"/>
          <c:order val="5"/>
          <c:tx>
            <c:strRef>
              <c:f>'7.11'!$J$36</c:f>
              <c:strCache>
                <c:ptCount val="1"/>
                <c:pt idx="0">
                  <c:v>PVE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cat>
            <c:strRef>
              <c:f>'7.11'!$K$30:$M$30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'7.11'!$K$36:$M$36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585-4663-9AAF-2E2B4FF02684}"/>
            </c:ext>
          </c:extLst>
        </c:ser>
        <c:ser>
          <c:idx val="6"/>
          <c:order val="6"/>
          <c:tx>
            <c:strRef>
              <c:f>'7.11'!$J$37</c:f>
              <c:strCache>
                <c:ptCount val="1"/>
                <c:pt idx="0">
                  <c:v>VTE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strRef>
              <c:f>'7.11'!$K$30:$M$30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'7.11'!$K$37:$M$37</c:f>
              <c:numCache>
                <c:formatCode>#\ ##0.0</c:formatCode>
                <c:ptCount val="3"/>
                <c:pt idx="0">
                  <c:v>731.12699999999995</c:v>
                </c:pt>
                <c:pt idx="1">
                  <c:v>490.49149999999997</c:v>
                </c:pt>
                <c:pt idx="2">
                  <c:v>494.10849999999999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585-4663-9AAF-2E2B4FF02684}"/>
            </c:ext>
          </c:extLst>
        </c:ser>
        <c:ser>
          <c:idx val="7"/>
          <c:order val="7"/>
          <c:tx>
            <c:strRef>
              <c:f>'7.11'!$J$38</c:f>
              <c:strCache>
                <c:ptCount val="1"/>
                <c:pt idx="0">
                  <c:v>FVE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cat>
            <c:strRef>
              <c:f>'7.11'!$K$30:$M$30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'7.11'!$K$38:$M$38</c:f>
              <c:numCache>
                <c:formatCode>#\ ##0.0</c:formatCode>
                <c:ptCount val="3"/>
                <c:pt idx="0">
                  <c:v>48205.910558123178</c:v>
                </c:pt>
                <c:pt idx="1">
                  <c:v>55558.394405054176</c:v>
                </c:pt>
                <c:pt idx="2">
                  <c:v>52295.866258052301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585-4663-9AAF-2E2B4FF026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6719872"/>
        <c:axId val="166721408"/>
      </c:barChart>
      <c:catAx>
        <c:axId val="166719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6721408"/>
        <c:crosses val="autoZero"/>
        <c:auto val="1"/>
        <c:lblAlgn val="ctr"/>
        <c:lblOffset val="100"/>
        <c:noMultiLvlLbl val="0"/>
      </c:catAx>
      <c:valAx>
        <c:axId val="166721408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6719872"/>
        <c:crosses val="autoZero"/>
        <c:crossBetween val="between"/>
        <c:majorUnit val="20000"/>
        <c:dispUnits>
          <c:builtInUnit val="thousands"/>
        </c:dispUnits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 kraje na</a:t>
            </a:r>
            <a:r>
              <a:rPr lang="cs-CZ" sz="1000" baseline="0">
                <a:solidFill>
                  <a:srgbClr val="233060"/>
                </a:solidFill>
              </a:rPr>
              <a:t> výrobě elektřiny brutto </a:t>
            </a:r>
            <a:r>
              <a:rPr lang="cs-CZ" sz="1000">
                <a:solidFill>
                  <a:srgbClr val="233060"/>
                </a:solidFill>
              </a:rPr>
              <a:t>v ČR</a:t>
            </a:r>
          </a:p>
        </c:rich>
      </c:tx>
      <c:layout>
        <c:manualLayout>
          <c:xMode val="edge"/>
          <c:yMode val="edge"/>
          <c:x val="2.2827968155071047E-3"/>
          <c:y val="3.0543530543530543E-2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'7.11'!$L$19:$L$26</c:f>
              <c:strCache>
                <c:ptCount val="8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  <c:pt idx="4">
                  <c:v>VE</c:v>
                </c:pt>
                <c:pt idx="5">
                  <c:v>PVE</c:v>
                </c:pt>
                <c:pt idx="6">
                  <c:v>VTE</c:v>
                </c:pt>
                <c:pt idx="7">
                  <c:v>FVE</c:v>
                </c:pt>
              </c:strCache>
            </c:strRef>
          </c:cat>
          <c:val>
            <c:numRef>
              <c:f>'7.11'!$M$19:$M$26</c:f>
              <c:numCache>
                <c:formatCode>0.0%</c:formatCode>
                <c:ptCount val="8"/>
                <c:pt idx="0">
                  <c:v>0</c:v>
                </c:pt>
                <c:pt idx="1">
                  <c:v>1.8541523569698855E-2</c:v>
                </c:pt>
                <c:pt idx="2">
                  <c:v>0</c:v>
                </c:pt>
                <c:pt idx="3">
                  <c:v>6.7919652657499052E-2</c:v>
                </c:pt>
                <c:pt idx="4">
                  <c:v>3.9921276336328061E-2</c:v>
                </c:pt>
                <c:pt idx="5">
                  <c:v>0</c:v>
                </c:pt>
                <c:pt idx="6">
                  <c:v>1.2729436715258287E-2</c:v>
                </c:pt>
                <c:pt idx="7">
                  <c:v>8.3488250736290265E-2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9A-4FC2-ACF8-999FF95F2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7934208"/>
        <c:axId val="167936000"/>
      </c:barChart>
      <c:catAx>
        <c:axId val="16793420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7936000"/>
        <c:crosses val="autoZero"/>
        <c:auto val="1"/>
        <c:lblAlgn val="ctr"/>
        <c:lblOffset val="100"/>
        <c:noMultiLvlLbl val="0"/>
      </c:catAx>
      <c:valAx>
        <c:axId val="167936000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7934208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'4.3'!$A$21</c:f>
              <c:strCache>
                <c:ptCount val="1"/>
              </c:strCache>
            </c:strRef>
          </c:tx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8908-44FC-B9E8-2CD37FCC3C4C}"/>
            </c:ext>
          </c:extLst>
        </c:ser>
        <c:ser>
          <c:idx val="1"/>
          <c:order val="1"/>
          <c:tx>
            <c:strRef>
              <c:f>'4.3'!$A$22</c:f>
              <c:strCache>
                <c:ptCount val="1"/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8908-44FC-B9E8-2CD37FCC3C4C}"/>
            </c:ext>
          </c:extLst>
        </c:ser>
        <c:ser>
          <c:idx val="2"/>
          <c:order val="2"/>
          <c:tx>
            <c:strRef>
              <c:f>'4.3'!$A$23</c:f>
              <c:strCache>
                <c:ptCount val="1"/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8908-44FC-B9E8-2CD37FCC3C4C}"/>
            </c:ext>
          </c:extLst>
        </c:ser>
        <c:ser>
          <c:idx val="3"/>
          <c:order val="3"/>
          <c:tx>
            <c:strRef>
              <c:f>'4.3'!$A$24</c:f>
              <c:strCache>
                <c:ptCount val="1"/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8908-44FC-B9E8-2CD37FCC3C4C}"/>
            </c:ext>
          </c:extLst>
        </c:ser>
        <c:ser>
          <c:idx val="4"/>
          <c:order val="4"/>
          <c:tx>
            <c:strRef>
              <c:f>'4.3'!$A$25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8908-44FC-B9E8-2CD37FCC3C4C}"/>
            </c:ext>
          </c:extLst>
        </c:ser>
        <c:ser>
          <c:idx val="5"/>
          <c:order val="5"/>
          <c:tx>
            <c:strRef>
              <c:f>'4.3'!$A$26</c:f>
              <c:strCache>
                <c:ptCount val="1"/>
              </c:strCache>
            </c:strRef>
          </c:tx>
          <c:spPr>
            <a:solidFill>
              <a:srgbClr val="F0948F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'4.3'!$B$26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8908-44FC-B9E8-2CD37FCC3C4C}"/>
            </c:ext>
          </c:extLst>
        </c:ser>
        <c:ser>
          <c:idx val="6"/>
          <c:order val="6"/>
          <c:tx>
            <c:strRef>
              <c:f>'4.3'!$A$27</c:f>
              <c:strCache>
                <c:ptCount val="1"/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'4.3'!$B$27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6-8908-44FC-B9E8-2CD37FCC3C4C}"/>
            </c:ext>
          </c:extLst>
        </c:ser>
        <c:ser>
          <c:idx val="7"/>
          <c:order val="7"/>
          <c:tx>
            <c:strRef>
              <c:f>'4.3'!$A$28</c:f>
              <c:strCache>
                <c:ptCount val="1"/>
              </c:strCache>
            </c:strRef>
          </c:tx>
          <c:spPr>
            <a:solidFill>
              <a:srgbClr val="F7C9C7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7-8908-44FC-B9E8-2CD37FCC3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711104"/>
        <c:axId val="167712640"/>
      </c:barChart>
      <c:catAx>
        <c:axId val="1677111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7712640"/>
        <c:crosses val="autoZero"/>
        <c:auto val="1"/>
        <c:lblAlgn val="ctr"/>
        <c:lblOffset val="100"/>
        <c:noMultiLvlLbl val="0"/>
      </c:catAx>
      <c:valAx>
        <c:axId val="16771264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67711104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 technologií na v</a:t>
            </a:r>
            <a:r>
              <a:rPr lang="en-US" sz="1000">
                <a:solidFill>
                  <a:srgbClr val="233060"/>
                </a:solidFill>
              </a:rPr>
              <a:t>ýrob</a:t>
            </a:r>
            <a:r>
              <a:rPr lang="cs-CZ" sz="1000">
                <a:solidFill>
                  <a:srgbClr val="233060"/>
                </a:solidFill>
              </a:rPr>
              <a:t>ě</a:t>
            </a:r>
            <a:r>
              <a:rPr lang="en-US" sz="1000">
                <a:solidFill>
                  <a:srgbClr val="233060"/>
                </a:solidFill>
              </a:rPr>
              <a:t> elektřiny brutto</a:t>
            </a:r>
          </a:p>
        </c:rich>
      </c:tx>
      <c:layout>
        <c:manualLayout>
          <c:xMode val="edge"/>
          <c:yMode val="edge"/>
          <c:x val="5.5355547673921262E-3"/>
          <c:y val="4.9689440993788817E-2"/>
        </c:manualLayout>
      </c:layout>
      <c:overlay val="0"/>
    </c:title>
    <c:autoTitleDeleted val="0"/>
    <c:plotArea>
      <c:layout/>
      <c:doughnutChart>
        <c:varyColors val="1"/>
        <c:ser>
          <c:idx val="2"/>
          <c:order val="0"/>
          <c:dPt>
            <c:idx val="1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2-FDBD-45B0-9BB9-8FD0FDADDEB0}"/>
              </c:ext>
            </c:extLst>
          </c:dPt>
          <c:dPt>
            <c:idx val="2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3-FDBD-45B0-9BB9-8FD0FDADDEB0}"/>
              </c:ext>
            </c:extLst>
          </c:dPt>
          <c:dPt>
            <c:idx val="3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4-FDBD-45B0-9BB9-8FD0FDADDEB0}"/>
              </c:ext>
            </c:extLst>
          </c:dPt>
          <c:dPt>
            <c:idx val="4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FDBD-45B0-9BB9-8FD0FDADDEB0}"/>
              </c:ext>
            </c:extLst>
          </c:dPt>
          <c:dPt>
            <c:idx val="5"/>
            <c:bubble3D val="0"/>
            <c:spPr>
              <a:solidFill>
                <a:srgbClr val="F0948F"/>
              </a:solidFill>
            </c:spPr>
            <c:extLst>
              <c:ext xmlns:c16="http://schemas.microsoft.com/office/drawing/2014/chart" uri="{C3380CC4-5D6E-409C-BE32-E72D297353CC}">
                <c16:uniqueId val="{00000006-FDBD-45B0-9BB9-8FD0FDADDEB0}"/>
              </c:ext>
            </c:extLst>
          </c:dPt>
          <c:dPt>
            <c:idx val="6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7-FDBD-45B0-9BB9-8FD0FDADDEB0}"/>
              </c:ext>
            </c:extLst>
          </c:dPt>
          <c:dPt>
            <c:idx val="7"/>
            <c:bubble3D val="0"/>
            <c:spPr>
              <a:solidFill>
                <a:srgbClr val="F7C9C7"/>
              </a:solidFill>
            </c:spPr>
            <c:extLst>
              <c:ext xmlns:c16="http://schemas.microsoft.com/office/drawing/2014/chart" uri="{C3380CC4-5D6E-409C-BE32-E72D297353CC}">
                <c16:uniqueId val="{00000001-BB62-42FB-AB2E-3CF66C943477}"/>
              </c:ext>
            </c:extLst>
          </c:dPt>
          <c:cat>
            <c:strRef>
              <c:f>'7.12'!$J$19:$J$26</c:f>
              <c:strCache>
                <c:ptCount val="8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  <c:pt idx="4">
                  <c:v>VE</c:v>
                </c:pt>
                <c:pt idx="5">
                  <c:v>PVE</c:v>
                </c:pt>
                <c:pt idx="6">
                  <c:v>VTE</c:v>
                </c:pt>
                <c:pt idx="7">
                  <c:v>FVE</c:v>
                </c:pt>
              </c:strCache>
            </c:strRef>
          </c:cat>
          <c:val>
            <c:numRef>
              <c:f>'7.12'!$K$19:$K$26</c:f>
              <c:numCache>
                <c:formatCode>General</c:formatCode>
                <c:ptCount val="8"/>
                <c:pt idx="0">
                  <c:v>0</c:v>
                </c:pt>
                <c:pt idx="1">
                  <c:v>679096.00300000003</c:v>
                </c:pt>
                <c:pt idx="2">
                  <c:v>0</c:v>
                </c:pt>
                <c:pt idx="3">
                  <c:v>92752.795000000013</c:v>
                </c:pt>
                <c:pt idx="4">
                  <c:v>145483.21726301871</c:v>
                </c:pt>
                <c:pt idx="5">
                  <c:v>14777.36</c:v>
                </c:pt>
                <c:pt idx="6">
                  <c:v>1334.3867034058394</c:v>
                </c:pt>
                <c:pt idx="7">
                  <c:v>277025.03466245288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62-42FB-AB2E-3CF66C9434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 kraje na</a:t>
            </a:r>
            <a:r>
              <a:rPr lang="cs-CZ" sz="1000" baseline="0">
                <a:solidFill>
                  <a:srgbClr val="233060"/>
                </a:solidFill>
              </a:rPr>
              <a:t> spotřebě elektřiny </a:t>
            </a:r>
            <a:r>
              <a:rPr lang="cs-CZ" sz="1000">
                <a:solidFill>
                  <a:srgbClr val="233060"/>
                </a:solidFill>
              </a:rPr>
              <a:t>v ČR</a:t>
            </a:r>
          </a:p>
        </c:rich>
      </c:tx>
      <c:layout>
        <c:manualLayout>
          <c:xMode val="edge"/>
          <c:yMode val="edge"/>
          <c:x val="1.0959383753501486E-3"/>
          <c:y val="4.624277456647398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1833536585365854"/>
          <c:y val="0.24277456647398843"/>
          <c:w val="0.607394647696477"/>
          <c:h val="0.58782273603082846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'7.12'!$H$19:$H$22</c:f>
              <c:strCache>
                <c:ptCount val="4"/>
                <c:pt idx="0">
                  <c:v>VO z vvn</c:v>
                </c:pt>
                <c:pt idx="1">
                  <c:v>VO z vn</c:v>
                </c:pt>
                <c:pt idx="2">
                  <c:v>MOP</c:v>
                </c:pt>
                <c:pt idx="3">
                  <c:v>MOO</c:v>
                </c:pt>
              </c:strCache>
            </c:strRef>
          </c:cat>
          <c:val>
            <c:numRef>
              <c:f>'7.12'!$I$19:$I$22</c:f>
              <c:numCache>
                <c:formatCode>0.0%</c:formatCode>
                <c:ptCount val="4"/>
                <c:pt idx="0">
                  <c:v>0.12461272764523995</c:v>
                </c:pt>
                <c:pt idx="1">
                  <c:v>0.12871567643832482</c:v>
                </c:pt>
                <c:pt idx="2">
                  <c:v>0.1353746008860692</c:v>
                </c:pt>
                <c:pt idx="3">
                  <c:v>0.18174034990687707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36-4BA5-8844-C64FABB4A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7887616"/>
        <c:axId val="167889152"/>
      </c:barChart>
      <c:catAx>
        <c:axId val="167887616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7889152"/>
        <c:crosses val="autoZero"/>
        <c:auto val="1"/>
        <c:lblAlgn val="ctr"/>
        <c:lblOffset val="100"/>
        <c:noMultiLvlLbl val="0"/>
      </c:catAx>
      <c:valAx>
        <c:axId val="167889152"/>
        <c:scaling>
          <c:orientation val="minMax"/>
          <c:max val="1"/>
        </c:scaling>
        <c:delete val="0"/>
        <c:axPos val="t"/>
        <c:majorGridlines/>
        <c:numFmt formatCode="0%" sourceLinked="0"/>
        <c:majorTickMark val="out"/>
        <c:minorTickMark val="none"/>
        <c:tickLblPos val="high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7887616"/>
        <c:crosses val="autoZero"/>
        <c:crossBetween val="between"/>
        <c:majorUnit val="0.2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 kraje na instalovaném výkonu v ČR</a:t>
            </a:r>
          </a:p>
        </c:rich>
      </c:tx>
      <c:layout>
        <c:manualLayout>
          <c:xMode val="edge"/>
          <c:yMode val="edge"/>
          <c:x val="3.5346543220558897E-3"/>
          <c:y val="3.0534351145038167E-2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'7.12'!$H$31:$H$38</c:f>
              <c:strCache>
                <c:ptCount val="8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  <c:pt idx="4">
                  <c:v>VE</c:v>
                </c:pt>
                <c:pt idx="5">
                  <c:v>PVE</c:v>
                </c:pt>
                <c:pt idx="6">
                  <c:v>VTE</c:v>
                </c:pt>
                <c:pt idx="7">
                  <c:v>FVE</c:v>
                </c:pt>
              </c:strCache>
            </c:strRef>
          </c:cat>
          <c:val>
            <c:numRef>
              <c:f>'7.12'!$I$31:$I$38</c:f>
              <c:numCache>
                <c:formatCode>0.0%</c:formatCode>
                <c:ptCount val="8"/>
                <c:pt idx="0">
                  <c:v>0</c:v>
                </c:pt>
                <c:pt idx="1">
                  <c:v>0.1336499588929389</c:v>
                </c:pt>
                <c:pt idx="2">
                  <c:v>0</c:v>
                </c:pt>
                <c:pt idx="3">
                  <c:v>0.19648503980846785</c:v>
                </c:pt>
                <c:pt idx="4">
                  <c:v>0.57785987880054679</c:v>
                </c:pt>
                <c:pt idx="5">
                  <c:v>3.8412291933418691E-2</c:v>
                </c:pt>
                <c:pt idx="6">
                  <c:v>1.6179811654412547E-2</c:v>
                </c:pt>
                <c:pt idx="7">
                  <c:v>0.1486375553205872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ED-421D-A850-0046483E8B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7979264"/>
        <c:axId val="167989248"/>
      </c:barChart>
      <c:catAx>
        <c:axId val="16797926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7989248"/>
        <c:crosses val="autoZero"/>
        <c:auto val="1"/>
        <c:lblAlgn val="ctr"/>
        <c:lblOffset val="100"/>
        <c:noMultiLvlLbl val="0"/>
      </c:catAx>
      <c:valAx>
        <c:axId val="167989248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7979264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Výroba elektřiny brutto (GWh)</a:t>
            </a:r>
          </a:p>
        </c:rich>
      </c:tx>
      <c:layout>
        <c:manualLayout>
          <c:xMode val="edge"/>
          <c:yMode val="edge"/>
          <c:x val="4.965132496513253E-3"/>
          <c:y val="3.054353054353054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540567389235707"/>
          <c:y val="0.16035353535353536"/>
          <c:w val="0.73304054124708518"/>
          <c:h val="0.7277553310886644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'7.12'!$J$31</c:f>
              <c:strCache>
                <c:ptCount val="1"/>
                <c:pt idx="0">
                  <c:v>JE</c:v>
                </c:pt>
              </c:strCache>
            </c:strRef>
          </c:tx>
          <c:invertIfNegative val="0"/>
          <c:cat>
            <c:strRef>
              <c:f>'7.12'!$K$30:$M$30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'7.12'!$K$31:$M$31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17-4596-90EC-B6BCE26627C1}"/>
            </c:ext>
          </c:extLst>
        </c:ser>
        <c:ser>
          <c:idx val="1"/>
          <c:order val="1"/>
          <c:tx>
            <c:strRef>
              <c:f>'7.12'!$J$32</c:f>
              <c:strCache>
                <c:ptCount val="1"/>
                <c:pt idx="0">
                  <c:v>PE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'7.12'!$K$30:$M$30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'7.12'!$K$32:$M$32</c:f>
              <c:numCache>
                <c:formatCode>#\ ##0.0</c:formatCode>
                <c:ptCount val="3"/>
                <c:pt idx="0">
                  <c:v>272628.49699999997</c:v>
                </c:pt>
                <c:pt idx="1">
                  <c:v>207815.41699999999</c:v>
                </c:pt>
                <c:pt idx="2">
                  <c:v>198652.08900000001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17-4596-90EC-B6BCE26627C1}"/>
            </c:ext>
          </c:extLst>
        </c:ser>
        <c:ser>
          <c:idx val="2"/>
          <c:order val="2"/>
          <c:tx>
            <c:strRef>
              <c:f>'7.12'!$J$33</c:f>
              <c:strCache>
                <c:ptCount val="1"/>
                <c:pt idx="0">
                  <c:v>PPE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'7.12'!$K$30:$M$30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'7.12'!$K$33:$M$33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17-4596-90EC-B6BCE26627C1}"/>
            </c:ext>
          </c:extLst>
        </c:ser>
        <c:ser>
          <c:idx val="3"/>
          <c:order val="3"/>
          <c:tx>
            <c:strRef>
              <c:f>'7.12'!$J$34</c:f>
              <c:strCache>
                <c:ptCount val="1"/>
                <c:pt idx="0">
                  <c:v>PSE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'7.12'!$K$30:$M$30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'7.12'!$K$34:$M$34</c:f>
              <c:numCache>
                <c:formatCode>#\ ##0.0</c:formatCode>
                <c:ptCount val="3"/>
                <c:pt idx="0">
                  <c:v>34006.201000000001</c:v>
                </c:pt>
                <c:pt idx="1">
                  <c:v>30979.392000000011</c:v>
                </c:pt>
                <c:pt idx="2">
                  <c:v>27767.202000000005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F17-4596-90EC-B6BCE26627C1}"/>
            </c:ext>
          </c:extLst>
        </c:ser>
        <c:ser>
          <c:idx val="4"/>
          <c:order val="4"/>
          <c:tx>
            <c:strRef>
              <c:f>'7.12'!$J$35</c:f>
              <c:strCache>
                <c:ptCount val="1"/>
                <c:pt idx="0">
                  <c:v>VE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'7.12'!$K$30:$M$30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'7.12'!$K$35:$M$35</c:f>
              <c:numCache>
                <c:formatCode>#\ ##0.0</c:formatCode>
                <c:ptCount val="3"/>
                <c:pt idx="0">
                  <c:v>51866.879414668059</c:v>
                </c:pt>
                <c:pt idx="1">
                  <c:v>46326.051337440869</c:v>
                </c:pt>
                <c:pt idx="2">
                  <c:v>47290.286510909784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F17-4596-90EC-B6BCE26627C1}"/>
            </c:ext>
          </c:extLst>
        </c:ser>
        <c:ser>
          <c:idx val="5"/>
          <c:order val="5"/>
          <c:tx>
            <c:strRef>
              <c:f>'7.12'!$J$36</c:f>
              <c:strCache>
                <c:ptCount val="1"/>
                <c:pt idx="0">
                  <c:v>PVE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cat>
            <c:strRef>
              <c:f>'7.12'!$K$30:$M$30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'7.12'!$K$36:$M$36</c:f>
              <c:numCache>
                <c:formatCode>#\ ##0.0</c:formatCode>
                <c:ptCount val="3"/>
                <c:pt idx="0">
                  <c:v>6454.78</c:v>
                </c:pt>
                <c:pt idx="1">
                  <c:v>2602.63</c:v>
                </c:pt>
                <c:pt idx="2">
                  <c:v>5719.95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F17-4596-90EC-B6BCE26627C1}"/>
            </c:ext>
          </c:extLst>
        </c:ser>
        <c:ser>
          <c:idx val="6"/>
          <c:order val="6"/>
          <c:tx>
            <c:strRef>
              <c:f>'7.12'!$J$37</c:f>
              <c:strCache>
                <c:ptCount val="1"/>
                <c:pt idx="0">
                  <c:v>VTE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strRef>
              <c:f>'7.12'!$K$30:$M$30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'7.12'!$K$37:$M$37</c:f>
              <c:numCache>
                <c:formatCode>#\ ##0.0</c:formatCode>
                <c:ptCount val="3"/>
                <c:pt idx="0">
                  <c:v>506.38849995812495</c:v>
                </c:pt>
                <c:pt idx="1">
                  <c:v>354.26370929510296</c:v>
                </c:pt>
                <c:pt idx="2">
                  <c:v>473.73449415261138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F17-4596-90EC-B6BCE26627C1}"/>
            </c:ext>
          </c:extLst>
        </c:ser>
        <c:ser>
          <c:idx val="7"/>
          <c:order val="7"/>
          <c:tx>
            <c:strRef>
              <c:f>'7.12'!$J$38</c:f>
              <c:strCache>
                <c:ptCount val="1"/>
                <c:pt idx="0">
                  <c:v>FVE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cat>
            <c:strRef>
              <c:f>'7.12'!$K$30:$M$30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'7.12'!$K$38:$M$38</c:f>
              <c:numCache>
                <c:formatCode>#\ ##0.0</c:formatCode>
                <c:ptCount val="3"/>
                <c:pt idx="0">
                  <c:v>86595.017914426513</c:v>
                </c:pt>
                <c:pt idx="1">
                  <c:v>99264.686451765403</c:v>
                </c:pt>
                <c:pt idx="2">
                  <c:v>91165.330296260916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F17-4596-90EC-B6BCE2662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8313216"/>
        <c:axId val="168314752"/>
      </c:barChart>
      <c:catAx>
        <c:axId val="168313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8314752"/>
        <c:crosses val="autoZero"/>
        <c:auto val="1"/>
        <c:lblAlgn val="ctr"/>
        <c:lblOffset val="100"/>
        <c:noMultiLvlLbl val="0"/>
      </c:catAx>
      <c:valAx>
        <c:axId val="168314752"/>
        <c:scaling>
          <c:orientation val="minMax"/>
          <c:max val="500000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8313216"/>
        <c:crosses val="autoZero"/>
        <c:crossBetween val="between"/>
        <c:majorUnit val="100000"/>
        <c:dispUnits>
          <c:builtInUnit val="thousands"/>
        </c:dispUnits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 kraje na</a:t>
            </a:r>
            <a:r>
              <a:rPr lang="cs-CZ" sz="1000" baseline="0">
                <a:solidFill>
                  <a:srgbClr val="233060"/>
                </a:solidFill>
              </a:rPr>
              <a:t> výrobě elektřiny brutto </a:t>
            </a:r>
            <a:r>
              <a:rPr lang="cs-CZ" sz="1000">
                <a:solidFill>
                  <a:srgbClr val="233060"/>
                </a:solidFill>
              </a:rPr>
              <a:t>v ČR</a:t>
            </a:r>
          </a:p>
        </c:rich>
      </c:tx>
      <c:layout>
        <c:manualLayout>
          <c:xMode val="edge"/>
          <c:yMode val="edge"/>
          <c:x val="2.2827968155071047E-3"/>
          <c:y val="3.0543530543530543E-2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'7.12'!$L$19:$L$26</c:f>
              <c:strCache>
                <c:ptCount val="8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  <c:pt idx="4">
                  <c:v>VE</c:v>
                </c:pt>
                <c:pt idx="5">
                  <c:v>PVE</c:v>
                </c:pt>
                <c:pt idx="6">
                  <c:v>VTE</c:v>
                </c:pt>
                <c:pt idx="7">
                  <c:v>FVE</c:v>
                </c:pt>
              </c:strCache>
            </c:strRef>
          </c:cat>
          <c:val>
            <c:numRef>
              <c:f>'7.12'!$M$19:$M$26</c:f>
              <c:numCache>
                <c:formatCode>0.0%</c:formatCode>
                <c:ptCount val="8"/>
                <c:pt idx="0">
                  <c:v>0</c:v>
                </c:pt>
                <c:pt idx="1">
                  <c:v>0.11142748041920379</c:v>
                </c:pt>
                <c:pt idx="2">
                  <c:v>0</c:v>
                </c:pt>
                <c:pt idx="3">
                  <c:v>0.10431684078444724</c:v>
                </c:pt>
                <c:pt idx="4">
                  <c:v>0.44673635652752253</c:v>
                </c:pt>
                <c:pt idx="5">
                  <c:v>4.2734631689920186E-2</c:v>
                </c:pt>
                <c:pt idx="6">
                  <c:v>9.9001712362670521E-3</c:v>
                </c:pt>
                <c:pt idx="7">
                  <c:v>0.14820139804500035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87-4087-8A20-9E6BC63E5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8331520"/>
        <c:axId val="168341504"/>
      </c:barChart>
      <c:catAx>
        <c:axId val="16833152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8341504"/>
        <c:crosses val="autoZero"/>
        <c:auto val="1"/>
        <c:lblAlgn val="ctr"/>
        <c:lblOffset val="100"/>
        <c:noMultiLvlLbl val="0"/>
      </c:catAx>
      <c:valAx>
        <c:axId val="168341504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8331520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'4.3'!$A$21</c:f>
              <c:strCache>
                <c:ptCount val="1"/>
              </c:strCache>
            </c:strRef>
          </c:tx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A638-4FFB-AB53-574F2F0304DB}"/>
            </c:ext>
          </c:extLst>
        </c:ser>
        <c:ser>
          <c:idx val="1"/>
          <c:order val="1"/>
          <c:tx>
            <c:strRef>
              <c:f>'4.3'!$A$22</c:f>
              <c:strCache>
                <c:ptCount val="1"/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A638-4FFB-AB53-574F2F0304DB}"/>
            </c:ext>
          </c:extLst>
        </c:ser>
        <c:ser>
          <c:idx val="2"/>
          <c:order val="2"/>
          <c:tx>
            <c:strRef>
              <c:f>'4.3'!$A$23</c:f>
              <c:strCache>
                <c:ptCount val="1"/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A638-4FFB-AB53-574F2F0304DB}"/>
            </c:ext>
          </c:extLst>
        </c:ser>
        <c:ser>
          <c:idx val="3"/>
          <c:order val="3"/>
          <c:tx>
            <c:strRef>
              <c:f>'4.3'!$A$24</c:f>
              <c:strCache>
                <c:ptCount val="1"/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A638-4FFB-AB53-574F2F0304DB}"/>
            </c:ext>
          </c:extLst>
        </c:ser>
        <c:ser>
          <c:idx val="4"/>
          <c:order val="4"/>
          <c:tx>
            <c:strRef>
              <c:f>'4.3'!$A$25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A638-4FFB-AB53-574F2F0304DB}"/>
            </c:ext>
          </c:extLst>
        </c:ser>
        <c:ser>
          <c:idx val="5"/>
          <c:order val="5"/>
          <c:tx>
            <c:strRef>
              <c:f>'4.3'!$A$26</c:f>
              <c:strCache>
                <c:ptCount val="1"/>
              </c:strCache>
            </c:strRef>
          </c:tx>
          <c:spPr>
            <a:solidFill>
              <a:srgbClr val="F0948F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'4.3'!$B$26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A638-4FFB-AB53-574F2F0304DB}"/>
            </c:ext>
          </c:extLst>
        </c:ser>
        <c:ser>
          <c:idx val="6"/>
          <c:order val="6"/>
          <c:tx>
            <c:strRef>
              <c:f>'4.3'!$A$27</c:f>
              <c:strCache>
                <c:ptCount val="1"/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'4.3'!$B$27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6-A638-4FFB-AB53-574F2F0304DB}"/>
            </c:ext>
          </c:extLst>
        </c:ser>
        <c:ser>
          <c:idx val="7"/>
          <c:order val="7"/>
          <c:tx>
            <c:strRef>
              <c:f>'4.3'!$A$28</c:f>
              <c:strCache>
                <c:ptCount val="1"/>
              </c:strCache>
            </c:strRef>
          </c:tx>
          <c:spPr>
            <a:solidFill>
              <a:srgbClr val="F7C9C7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7-A638-4FFB-AB53-574F2F030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37088"/>
        <c:axId val="168138624"/>
      </c:barChart>
      <c:catAx>
        <c:axId val="1681370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8138624"/>
        <c:crosses val="autoZero"/>
        <c:auto val="1"/>
        <c:lblAlgn val="ctr"/>
        <c:lblOffset val="100"/>
        <c:noMultiLvlLbl val="0"/>
      </c:catAx>
      <c:valAx>
        <c:axId val="16813862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68137088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 technologií na v</a:t>
            </a:r>
            <a:r>
              <a:rPr lang="en-US" sz="1000">
                <a:solidFill>
                  <a:srgbClr val="233060"/>
                </a:solidFill>
              </a:rPr>
              <a:t>ýrob</a:t>
            </a:r>
            <a:r>
              <a:rPr lang="cs-CZ" sz="1000">
                <a:solidFill>
                  <a:srgbClr val="233060"/>
                </a:solidFill>
              </a:rPr>
              <a:t>ě</a:t>
            </a:r>
            <a:r>
              <a:rPr lang="en-US" sz="1000">
                <a:solidFill>
                  <a:srgbClr val="233060"/>
                </a:solidFill>
              </a:rPr>
              <a:t> elektřiny brutto</a:t>
            </a:r>
          </a:p>
        </c:rich>
      </c:tx>
      <c:layout>
        <c:manualLayout>
          <c:xMode val="edge"/>
          <c:yMode val="edge"/>
          <c:x val="5.5355547673921262E-3"/>
          <c:y val="4.9689440993788817E-2"/>
        </c:manualLayout>
      </c:layout>
      <c:overlay val="0"/>
    </c:title>
    <c:autoTitleDeleted val="0"/>
    <c:plotArea>
      <c:layout/>
      <c:doughnutChart>
        <c:varyColors val="1"/>
        <c:ser>
          <c:idx val="2"/>
          <c:order val="0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2-E6D1-4935-8A54-9BF3F09788F3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3-E6D1-4935-8A54-9BF3F09788F3}"/>
              </c:ext>
            </c:extLst>
          </c:dPt>
          <c:dPt>
            <c:idx val="2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4-E6D1-4935-8A54-9BF3F09788F3}"/>
              </c:ext>
            </c:extLst>
          </c:dPt>
          <c:dPt>
            <c:idx val="3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5-E6D1-4935-8A54-9BF3F09788F3}"/>
              </c:ext>
            </c:extLst>
          </c:dPt>
          <c:dPt>
            <c:idx val="4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6-E6D1-4935-8A54-9BF3F09788F3}"/>
              </c:ext>
            </c:extLst>
          </c:dPt>
          <c:dPt>
            <c:idx val="5"/>
            <c:bubble3D val="0"/>
            <c:spPr>
              <a:solidFill>
                <a:srgbClr val="F0948F"/>
              </a:solidFill>
            </c:spPr>
            <c:extLst>
              <c:ext xmlns:c16="http://schemas.microsoft.com/office/drawing/2014/chart" uri="{C3380CC4-5D6E-409C-BE32-E72D297353CC}">
                <c16:uniqueId val="{00000007-E6D1-4935-8A54-9BF3F09788F3}"/>
              </c:ext>
            </c:extLst>
          </c:dPt>
          <c:dPt>
            <c:idx val="6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8-E6D1-4935-8A54-9BF3F09788F3}"/>
              </c:ext>
            </c:extLst>
          </c:dPt>
          <c:dPt>
            <c:idx val="7"/>
            <c:bubble3D val="0"/>
            <c:spPr>
              <a:solidFill>
                <a:srgbClr val="F7C9C7"/>
              </a:solidFill>
            </c:spPr>
            <c:extLst>
              <c:ext xmlns:c16="http://schemas.microsoft.com/office/drawing/2014/chart" uri="{C3380CC4-5D6E-409C-BE32-E72D297353CC}">
                <c16:uniqueId val="{00000001-8064-465B-BF08-40BB9614C027}"/>
              </c:ext>
            </c:extLst>
          </c:dPt>
          <c:cat>
            <c:strRef>
              <c:f>'7.13'!$J$19:$J$26</c:f>
              <c:strCache>
                <c:ptCount val="8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  <c:pt idx="4">
                  <c:v>VE</c:v>
                </c:pt>
                <c:pt idx="5">
                  <c:v>PVE</c:v>
                </c:pt>
                <c:pt idx="6">
                  <c:v>VTE</c:v>
                </c:pt>
                <c:pt idx="7">
                  <c:v>FVE</c:v>
                </c:pt>
              </c:strCache>
            </c:strRef>
          </c:cat>
          <c:val>
            <c:numRef>
              <c:f>'7.13'!$K$19:$K$26</c:f>
              <c:numCache>
                <c:formatCode>General</c:formatCode>
                <c:ptCount val="8"/>
                <c:pt idx="0">
                  <c:v>0</c:v>
                </c:pt>
                <c:pt idx="1">
                  <c:v>4047597.8710000003</c:v>
                </c:pt>
                <c:pt idx="2">
                  <c:v>484257.81000000006</c:v>
                </c:pt>
                <c:pt idx="3">
                  <c:v>33693.290999999997</c:v>
                </c:pt>
                <c:pt idx="4">
                  <c:v>53433.135985254747</c:v>
                </c:pt>
                <c:pt idx="5">
                  <c:v>0</c:v>
                </c:pt>
                <c:pt idx="6">
                  <c:v>35452.013810000004</c:v>
                </c:pt>
                <c:pt idx="7">
                  <c:v>124842.12120172908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64-465B-BF08-40BB9614C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Výroba elektřiny brutto - PVE (MWh)</a:t>
            </a:r>
          </a:p>
        </c:rich>
      </c:tx>
      <c:layout>
        <c:manualLayout>
          <c:xMode val="edge"/>
          <c:yMode val="edge"/>
          <c:x val="2.6837253255549243E-3"/>
          <c:y val="3.9585443777760458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spPr>
            <a:solidFill>
              <a:schemeClr val="accent1"/>
            </a:solidFill>
          </c:spPr>
          <c:invertIfNegative val="0"/>
          <c:cat>
            <c:strRef>
              <c:f>'4.3'!$E$15:$G$15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'4.3'!$E$17:$G$17</c:f>
              <c:numCache>
                <c:formatCode>#\ ##0.0</c:formatCode>
                <c:ptCount val="3"/>
                <c:pt idx="0">
                  <c:v>146550.62</c:v>
                </c:pt>
                <c:pt idx="1">
                  <c:v>114036.27</c:v>
                </c:pt>
                <c:pt idx="2">
                  <c:v>85206.659999999989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B7-468A-8AE2-8DD499502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35488640"/>
        <c:axId val="135490176"/>
      </c:barChart>
      <c:catAx>
        <c:axId val="1354886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35490176"/>
        <c:crosses val="autoZero"/>
        <c:auto val="1"/>
        <c:lblAlgn val="ctr"/>
        <c:lblOffset val="100"/>
        <c:noMultiLvlLbl val="0"/>
      </c:catAx>
      <c:valAx>
        <c:axId val="135490176"/>
        <c:scaling>
          <c:orientation val="minMax"/>
          <c:max val="160000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35488640"/>
        <c:crosses val="autoZero"/>
        <c:crossBetween val="between"/>
        <c:majorUnit val="20000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 kraje na</a:t>
            </a:r>
            <a:r>
              <a:rPr lang="cs-CZ" sz="1000" baseline="0">
                <a:solidFill>
                  <a:srgbClr val="233060"/>
                </a:solidFill>
              </a:rPr>
              <a:t> spotřebě elektřiny </a:t>
            </a:r>
            <a:r>
              <a:rPr lang="cs-CZ" sz="1000">
                <a:solidFill>
                  <a:srgbClr val="233060"/>
                </a:solidFill>
              </a:rPr>
              <a:t>v ČR</a:t>
            </a:r>
          </a:p>
        </c:rich>
      </c:tx>
      <c:layout>
        <c:manualLayout>
          <c:xMode val="edge"/>
          <c:yMode val="edge"/>
          <c:x val="1.0959383753501486E-3"/>
          <c:y val="4.624277456647398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1833536585365854"/>
          <c:y val="0.24277456647398843"/>
          <c:w val="0.60309247967479673"/>
          <c:h val="0.58782273603082846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'7.13'!$H$19:$H$22</c:f>
              <c:strCache>
                <c:ptCount val="4"/>
                <c:pt idx="0">
                  <c:v>VO z vvn</c:v>
                </c:pt>
                <c:pt idx="1">
                  <c:v>VO z vn</c:v>
                </c:pt>
                <c:pt idx="2">
                  <c:v>MOP</c:v>
                </c:pt>
                <c:pt idx="3">
                  <c:v>MOO</c:v>
                </c:pt>
              </c:strCache>
            </c:strRef>
          </c:cat>
          <c:val>
            <c:numRef>
              <c:f>'7.13'!$I$19:$I$22</c:f>
              <c:numCache>
                <c:formatCode>0.0%</c:formatCode>
                <c:ptCount val="4"/>
                <c:pt idx="0">
                  <c:v>0.25291726209186088</c:v>
                </c:pt>
                <c:pt idx="1">
                  <c:v>6.9564178894014034E-2</c:v>
                </c:pt>
                <c:pt idx="2">
                  <c:v>6.8276753458285197E-2</c:v>
                </c:pt>
                <c:pt idx="3">
                  <c:v>6.6121104498704952E-2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4A-42E9-B503-949B33000B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8253312"/>
        <c:axId val="168254848"/>
      </c:barChart>
      <c:catAx>
        <c:axId val="16825331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8254848"/>
        <c:crosses val="autoZero"/>
        <c:auto val="1"/>
        <c:lblAlgn val="ctr"/>
        <c:lblOffset val="100"/>
        <c:noMultiLvlLbl val="0"/>
      </c:catAx>
      <c:valAx>
        <c:axId val="168254848"/>
        <c:scaling>
          <c:orientation val="minMax"/>
          <c:max val="1"/>
        </c:scaling>
        <c:delete val="0"/>
        <c:axPos val="t"/>
        <c:majorGridlines/>
        <c:numFmt formatCode="0%" sourceLinked="0"/>
        <c:majorTickMark val="out"/>
        <c:minorTickMark val="none"/>
        <c:tickLblPos val="high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8253312"/>
        <c:crosses val="autoZero"/>
        <c:crossBetween val="between"/>
        <c:majorUnit val="0.2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 kraje na instalovaném výkonu v ČR</a:t>
            </a:r>
          </a:p>
        </c:rich>
      </c:tx>
      <c:layout>
        <c:manualLayout>
          <c:xMode val="edge"/>
          <c:yMode val="edge"/>
          <c:x val="3.5346543220558897E-3"/>
          <c:y val="3.0534351145038167E-2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'7.13'!$H$31:$H$38</c:f>
              <c:strCache>
                <c:ptCount val="8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  <c:pt idx="4">
                  <c:v>VE</c:v>
                </c:pt>
                <c:pt idx="5">
                  <c:v>PVE</c:v>
                </c:pt>
                <c:pt idx="6">
                  <c:v>VTE</c:v>
                </c:pt>
                <c:pt idx="7">
                  <c:v>FVE</c:v>
                </c:pt>
              </c:strCache>
            </c:strRef>
          </c:cat>
          <c:val>
            <c:numRef>
              <c:f>'7.13'!$I$31:$I$38</c:f>
              <c:numCache>
                <c:formatCode>0.0%</c:formatCode>
                <c:ptCount val="8"/>
                <c:pt idx="0">
                  <c:v>0</c:v>
                </c:pt>
                <c:pt idx="1">
                  <c:v>0.46909354520736951</c:v>
                </c:pt>
                <c:pt idx="2">
                  <c:v>0.61970074812967579</c:v>
                </c:pt>
                <c:pt idx="3">
                  <c:v>4.3136976344912592E-2</c:v>
                </c:pt>
                <c:pt idx="4">
                  <c:v>6.8072077257395738E-2</c:v>
                </c:pt>
                <c:pt idx="5">
                  <c:v>0</c:v>
                </c:pt>
                <c:pt idx="6">
                  <c:v>0.23153647645789519</c:v>
                </c:pt>
                <c:pt idx="7">
                  <c:v>8.320982789781356E-2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69-4D48-BF02-7EEEAF5B78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8271232"/>
        <c:axId val="168428672"/>
      </c:barChart>
      <c:catAx>
        <c:axId val="16827123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8428672"/>
        <c:crosses val="autoZero"/>
        <c:auto val="1"/>
        <c:lblAlgn val="ctr"/>
        <c:lblOffset val="100"/>
        <c:noMultiLvlLbl val="0"/>
      </c:catAx>
      <c:valAx>
        <c:axId val="168428672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8271232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Výroba elektřiny brutto (GWh)</a:t>
            </a:r>
          </a:p>
        </c:rich>
      </c:tx>
      <c:layout>
        <c:manualLayout>
          <c:xMode val="edge"/>
          <c:yMode val="edge"/>
          <c:x val="4.965132496513253E-3"/>
          <c:y val="3.054353054353054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605417322834645"/>
          <c:y val="0.16035353535353536"/>
          <c:w val="0.71327916010498693"/>
          <c:h val="0.7277553310886644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'7.13'!$J$31</c:f>
              <c:strCache>
                <c:ptCount val="1"/>
                <c:pt idx="0">
                  <c:v>JE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'7.13'!$K$30:$M$30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'7.13'!$K$31:$M$31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68-41E7-82FE-E195B5CFBF2C}"/>
            </c:ext>
          </c:extLst>
        </c:ser>
        <c:ser>
          <c:idx val="1"/>
          <c:order val="1"/>
          <c:tx>
            <c:strRef>
              <c:f>'7.13'!$J$32</c:f>
              <c:strCache>
                <c:ptCount val="1"/>
                <c:pt idx="0">
                  <c:v>PE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'7.13'!$K$30:$M$30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'7.13'!$K$32:$M$32</c:f>
              <c:numCache>
                <c:formatCode>#\ ##0.0</c:formatCode>
                <c:ptCount val="3"/>
                <c:pt idx="0">
                  <c:v>1450025.8360000001</c:v>
                </c:pt>
                <c:pt idx="1">
                  <c:v>1244779.172</c:v>
                </c:pt>
                <c:pt idx="2">
                  <c:v>1352792.8629999999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68-41E7-82FE-E195B5CFBF2C}"/>
            </c:ext>
          </c:extLst>
        </c:ser>
        <c:ser>
          <c:idx val="2"/>
          <c:order val="2"/>
          <c:tx>
            <c:strRef>
              <c:f>'7.13'!$J$33</c:f>
              <c:strCache>
                <c:ptCount val="1"/>
                <c:pt idx="0">
                  <c:v>PPE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'7.13'!$K$30:$M$30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'7.13'!$K$33:$M$33</c:f>
              <c:numCache>
                <c:formatCode>#\ ##0.0</c:formatCode>
                <c:ptCount val="3"/>
                <c:pt idx="0">
                  <c:v>138120.79</c:v>
                </c:pt>
                <c:pt idx="1">
                  <c:v>117315.63</c:v>
                </c:pt>
                <c:pt idx="2">
                  <c:v>228821.39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68-41E7-82FE-E195B5CFBF2C}"/>
            </c:ext>
          </c:extLst>
        </c:ser>
        <c:ser>
          <c:idx val="3"/>
          <c:order val="3"/>
          <c:tx>
            <c:strRef>
              <c:f>'7.13'!$J$34</c:f>
              <c:strCache>
                <c:ptCount val="1"/>
                <c:pt idx="0">
                  <c:v>PSE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'7.13'!$K$30:$M$30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'7.13'!$K$34:$M$34</c:f>
              <c:numCache>
                <c:formatCode>#\ ##0.0</c:formatCode>
                <c:ptCount val="3"/>
                <c:pt idx="0">
                  <c:v>12773.546999999999</c:v>
                </c:pt>
                <c:pt idx="1">
                  <c:v>11477.285</c:v>
                </c:pt>
                <c:pt idx="2">
                  <c:v>9442.4589999999971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A68-41E7-82FE-E195B5CFBF2C}"/>
            </c:ext>
          </c:extLst>
        </c:ser>
        <c:ser>
          <c:idx val="4"/>
          <c:order val="4"/>
          <c:tx>
            <c:strRef>
              <c:f>'7.13'!$J$35</c:f>
              <c:strCache>
                <c:ptCount val="1"/>
                <c:pt idx="0">
                  <c:v>VE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'7.13'!$K$30:$M$30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'7.13'!$K$35:$M$35</c:f>
              <c:numCache>
                <c:formatCode>#\ ##0.0</c:formatCode>
                <c:ptCount val="3"/>
                <c:pt idx="0">
                  <c:v>20571.85367530763</c:v>
                </c:pt>
                <c:pt idx="1">
                  <c:v>17484.402781533518</c:v>
                </c:pt>
                <c:pt idx="2">
                  <c:v>15376.879528413599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A68-41E7-82FE-E195B5CFBF2C}"/>
            </c:ext>
          </c:extLst>
        </c:ser>
        <c:ser>
          <c:idx val="5"/>
          <c:order val="5"/>
          <c:tx>
            <c:strRef>
              <c:f>'7.13'!$J$36</c:f>
              <c:strCache>
                <c:ptCount val="1"/>
                <c:pt idx="0">
                  <c:v>PVE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cat>
            <c:strRef>
              <c:f>'7.13'!$K$30:$M$30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'7.13'!$K$36:$M$36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68-41E7-82FE-E195B5CFBF2C}"/>
            </c:ext>
          </c:extLst>
        </c:ser>
        <c:ser>
          <c:idx val="6"/>
          <c:order val="6"/>
          <c:tx>
            <c:strRef>
              <c:f>'7.13'!$J$37</c:f>
              <c:strCache>
                <c:ptCount val="1"/>
                <c:pt idx="0">
                  <c:v>VTE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strRef>
              <c:f>'7.13'!$K$30:$M$30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'7.13'!$K$37:$M$37</c:f>
              <c:numCache>
                <c:formatCode>#\ ##0.0</c:formatCode>
                <c:ptCount val="3"/>
                <c:pt idx="0">
                  <c:v>16452.199930000002</c:v>
                </c:pt>
                <c:pt idx="1">
                  <c:v>9349.2228799999975</c:v>
                </c:pt>
                <c:pt idx="2">
                  <c:v>9650.5910000000003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A68-41E7-82FE-E195B5CFBF2C}"/>
            </c:ext>
          </c:extLst>
        </c:ser>
        <c:ser>
          <c:idx val="7"/>
          <c:order val="7"/>
          <c:tx>
            <c:strRef>
              <c:f>'7.13'!$J$38</c:f>
              <c:strCache>
                <c:ptCount val="1"/>
                <c:pt idx="0">
                  <c:v>FVE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cat>
            <c:strRef>
              <c:f>'7.13'!$K$30:$M$30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'7.13'!$K$38:$M$38</c:f>
              <c:numCache>
                <c:formatCode>#\ ##0.0</c:formatCode>
                <c:ptCount val="3"/>
                <c:pt idx="0">
                  <c:v>42433.097978897291</c:v>
                </c:pt>
                <c:pt idx="1">
                  <c:v>35517.050479999954</c:v>
                </c:pt>
                <c:pt idx="2">
                  <c:v>46891.972742831829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A68-41E7-82FE-E195B5CFBF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8490496"/>
        <c:axId val="168492032"/>
      </c:barChart>
      <c:catAx>
        <c:axId val="168490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8492032"/>
        <c:crosses val="autoZero"/>
        <c:auto val="1"/>
        <c:lblAlgn val="ctr"/>
        <c:lblOffset val="100"/>
        <c:noMultiLvlLbl val="0"/>
      </c:catAx>
      <c:valAx>
        <c:axId val="168492032"/>
        <c:scaling>
          <c:orientation val="minMax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8490496"/>
        <c:crosses val="autoZero"/>
        <c:crossBetween val="between"/>
        <c:majorUnit val="500000"/>
        <c:dispUnits>
          <c:builtInUnit val="thousands"/>
        </c:dispUnits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 kraje na</a:t>
            </a:r>
            <a:r>
              <a:rPr lang="cs-CZ" sz="1000" baseline="0">
                <a:solidFill>
                  <a:srgbClr val="233060"/>
                </a:solidFill>
              </a:rPr>
              <a:t> výrobě elektřiny brutto </a:t>
            </a:r>
            <a:r>
              <a:rPr lang="cs-CZ" sz="1000">
                <a:solidFill>
                  <a:srgbClr val="233060"/>
                </a:solidFill>
              </a:rPr>
              <a:t>v ČR</a:t>
            </a:r>
          </a:p>
        </c:rich>
      </c:tx>
      <c:layout>
        <c:manualLayout>
          <c:xMode val="edge"/>
          <c:yMode val="edge"/>
          <c:x val="2.2827968155071047E-3"/>
          <c:y val="3.0543530543530543E-2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'7.13'!$L$19:$L$26</c:f>
              <c:strCache>
                <c:ptCount val="8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  <c:pt idx="4">
                  <c:v>VE</c:v>
                </c:pt>
                <c:pt idx="5">
                  <c:v>PVE</c:v>
                </c:pt>
                <c:pt idx="6">
                  <c:v>VTE</c:v>
                </c:pt>
                <c:pt idx="7">
                  <c:v>FVE</c:v>
                </c:pt>
              </c:strCache>
            </c:strRef>
          </c:cat>
          <c:val>
            <c:numRef>
              <c:f>'7.13'!$M$19:$M$26</c:f>
              <c:numCache>
                <c:formatCode>0.0%</c:formatCode>
                <c:ptCount val="8"/>
                <c:pt idx="0">
                  <c:v>0</c:v>
                </c:pt>
                <c:pt idx="1">
                  <c:v>0.66413825221065759</c:v>
                </c:pt>
                <c:pt idx="2">
                  <c:v>0.94192904903398533</c:v>
                </c:pt>
                <c:pt idx="3">
                  <c:v>3.7894035136634412E-2</c:v>
                </c:pt>
                <c:pt idx="4">
                  <c:v>0.164077513110924</c:v>
                </c:pt>
                <c:pt idx="5">
                  <c:v>0</c:v>
                </c:pt>
                <c:pt idx="6">
                  <c:v>0.26302795620915087</c:v>
                </c:pt>
                <c:pt idx="7">
                  <c:v>6.678738230118271E-2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1A-442C-9B51-5F272AD8C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8775040"/>
        <c:axId val="168780928"/>
      </c:barChart>
      <c:catAx>
        <c:axId val="16877504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8780928"/>
        <c:crosses val="autoZero"/>
        <c:auto val="1"/>
        <c:lblAlgn val="ctr"/>
        <c:lblOffset val="100"/>
        <c:noMultiLvlLbl val="0"/>
      </c:catAx>
      <c:valAx>
        <c:axId val="168780928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8775040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'4.3'!$A$21</c:f>
              <c:strCache>
                <c:ptCount val="1"/>
              </c:strCache>
            </c:strRef>
          </c:tx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D393-4E52-BCFC-6B495A1AA570}"/>
            </c:ext>
          </c:extLst>
        </c:ser>
        <c:ser>
          <c:idx val="1"/>
          <c:order val="1"/>
          <c:tx>
            <c:strRef>
              <c:f>'4.3'!$A$22</c:f>
              <c:strCache>
                <c:ptCount val="1"/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D393-4E52-BCFC-6B495A1AA570}"/>
            </c:ext>
          </c:extLst>
        </c:ser>
        <c:ser>
          <c:idx val="2"/>
          <c:order val="2"/>
          <c:tx>
            <c:strRef>
              <c:f>'4.3'!$A$23</c:f>
              <c:strCache>
                <c:ptCount val="1"/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D393-4E52-BCFC-6B495A1AA570}"/>
            </c:ext>
          </c:extLst>
        </c:ser>
        <c:ser>
          <c:idx val="3"/>
          <c:order val="3"/>
          <c:tx>
            <c:strRef>
              <c:f>'4.3'!$A$24</c:f>
              <c:strCache>
                <c:ptCount val="1"/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D393-4E52-BCFC-6B495A1AA570}"/>
            </c:ext>
          </c:extLst>
        </c:ser>
        <c:ser>
          <c:idx val="4"/>
          <c:order val="4"/>
          <c:tx>
            <c:strRef>
              <c:f>'4.3'!$A$25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D393-4E52-BCFC-6B495A1AA570}"/>
            </c:ext>
          </c:extLst>
        </c:ser>
        <c:ser>
          <c:idx val="5"/>
          <c:order val="5"/>
          <c:tx>
            <c:strRef>
              <c:f>'4.3'!$A$26</c:f>
              <c:strCache>
                <c:ptCount val="1"/>
              </c:strCache>
            </c:strRef>
          </c:tx>
          <c:spPr>
            <a:solidFill>
              <a:srgbClr val="F0948F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'4.3'!$B$26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D393-4E52-BCFC-6B495A1AA570}"/>
            </c:ext>
          </c:extLst>
        </c:ser>
        <c:ser>
          <c:idx val="6"/>
          <c:order val="6"/>
          <c:tx>
            <c:strRef>
              <c:f>'4.3'!$A$27</c:f>
              <c:strCache>
                <c:ptCount val="1"/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'4.3'!$B$27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6-D393-4E52-BCFC-6B495A1AA570}"/>
            </c:ext>
          </c:extLst>
        </c:ser>
        <c:ser>
          <c:idx val="7"/>
          <c:order val="7"/>
          <c:tx>
            <c:strRef>
              <c:f>'4.3'!$A$28</c:f>
              <c:strCache>
                <c:ptCount val="1"/>
              </c:strCache>
            </c:strRef>
          </c:tx>
          <c:spPr>
            <a:solidFill>
              <a:srgbClr val="F7C9C7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7-D393-4E52-BCFC-6B495A1AA5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891904"/>
        <c:axId val="168893440"/>
      </c:barChart>
      <c:catAx>
        <c:axId val="168891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8893440"/>
        <c:crosses val="autoZero"/>
        <c:auto val="1"/>
        <c:lblAlgn val="ctr"/>
        <c:lblOffset val="100"/>
        <c:noMultiLvlLbl val="0"/>
      </c:catAx>
      <c:valAx>
        <c:axId val="16889344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68891904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 technologií na v</a:t>
            </a:r>
            <a:r>
              <a:rPr lang="en-US" sz="1000">
                <a:solidFill>
                  <a:srgbClr val="233060"/>
                </a:solidFill>
              </a:rPr>
              <a:t>ýrob</a:t>
            </a:r>
            <a:r>
              <a:rPr lang="cs-CZ" sz="1000">
                <a:solidFill>
                  <a:srgbClr val="233060"/>
                </a:solidFill>
              </a:rPr>
              <a:t>ě</a:t>
            </a:r>
            <a:r>
              <a:rPr lang="en-US" sz="1000">
                <a:solidFill>
                  <a:srgbClr val="233060"/>
                </a:solidFill>
              </a:rPr>
              <a:t> elektřiny brutto</a:t>
            </a:r>
          </a:p>
        </c:rich>
      </c:tx>
      <c:layout>
        <c:manualLayout>
          <c:xMode val="edge"/>
          <c:yMode val="edge"/>
          <c:x val="5.5355547673921262E-3"/>
          <c:y val="4.8484848484848485E-2"/>
        </c:manualLayout>
      </c:layout>
      <c:overlay val="0"/>
    </c:title>
    <c:autoTitleDeleted val="0"/>
    <c:plotArea>
      <c:layout/>
      <c:doughnutChart>
        <c:varyColors val="1"/>
        <c:ser>
          <c:idx val="2"/>
          <c:order val="0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2-DA71-4779-9721-A5BA280AA48D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3-DA71-4779-9721-A5BA280AA48D}"/>
              </c:ext>
            </c:extLst>
          </c:dPt>
          <c:dPt>
            <c:idx val="2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4-DA71-4779-9721-A5BA280AA48D}"/>
              </c:ext>
            </c:extLst>
          </c:dPt>
          <c:dPt>
            <c:idx val="3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5-DA71-4779-9721-A5BA280AA48D}"/>
              </c:ext>
            </c:extLst>
          </c:dPt>
          <c:dPt>
            <c:idx val="4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6-DA71-4779-9721-A5BA280AA48D}"/>
              </c:ext>
            </c:extLst>
          </c:dPt>
          <c:dPt>
            <c:idx val="5"/>
            <c:bubble3D val="0"/>
            <c:spPr>
              <a:solidFill>
                <a:srgbClr val="F0948F"/>
              </a:solidFill>
            </c:spPr>
            <c:extLst>
              <c:ext xmlns:c16="http://schemas.microsoft.com/office/drawing/2014/chart" uri="{C3380CC4-5D6E-409C-BE32-E72D297353CC}">
                <c16:uniqueId val="{00000007-DA71-4779-9721-A5BA280AA48D}"/>
              </c:ext>
            </c:extLst>
          </c:dPt>
          <c:dPt>
            <c:idx val="6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8-DA71-4779-9721-A5BA280AA48D}"/>
              </c:ext>
            </c:extLst>
          </c:dPt>
          <c:dPt>
            <c:idx val="7"/>
            <c:bubble3D val="0"/>
            <c:spPr>
              <a:solidFill>
                <a:srgbClr val="F7C9C7"/>
              </a:solidFill>
            </c:spPr>
            <c:extLst>
              <c:ext xmlns:c16="http://schemas.microsoft.com/office/drawing/2014/chart" uri="{C3380CC4-5D6E-409C-BE32-E72D297353CC}">
                <c16:uniqueId val="{00000001-35B2-436B-AF72-076159DA195B}"/>
              </c:ext>
            </c:extLst>
          </c:dPt>
          <c:cat>
            <c:strRef>
              <c:f>'7.14'!$J$19:$J$26</c:f>
              <c:strCache>
                <c:ptCount val="8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  <c:pt idx="4">
                  <c:v>VE</c:v>
                </c:pt>
                <c:pt idx="5">
                  <c:v>PVE</c:v>
                </c:pt>
                <c:pt idx="6">
                  <c:v>VTE</c:v>
                </c:pt>
                <c:pt idx="7">
                  <c:v>FVE</c:v>
                </c:pt>
              </c:strCache>
            </c:strRef>
          </c:cat>
          <c:val>
            <c:numRef>
              <c:f>'7.14'!$K$19:$K$26</c:f>
              <c:numCache>
                <c:formatCode>General</c:formatCode>
                <c:ptCount val="8"/>
                <c:pt idx="0">
                  <c:v>0</c:v>
                </c:pt>
                <c:pt idx="1">
                  <c:v>34479.273999999998</c:v>
                </c:pt>
                <c:pt idx="2">
                  <c:v>0</c:v>
                </c:pt>
                <c:pt idx="3">
                  <c:v>33023.679000000004</c:v>
                </c:pt>
                <c:pt idx="4">
                  <c:v>4641.0506523913518</c:v>
                </c:pt>
                <c:pt idx="5">
                  <c:v>0</c:v>
                </c:pt>
                <c:pt idx="6">
                  <c:v>0</c:v>
                </c:pt>
                <c:pt idx="7">
                  <c:v>131610.71206848178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B2-436B-AF72-076159DA1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 kraje na</a:t>
            </a:r>
            <a:r>
              <a:rPr lang="cs-CZ" sz="1000" baseline="0">
                <a:solidFill>
                  <a:srgbClr val="233060"/>
                </a:solidFill>
              </a:rPr>
              <a:t> spotřebě elektřiny </a:t>
            </a:r>
            <a:r>
              <a:rPr lang="cs-CZ" sz="1000">
                <a:solidFill>
                  <a:srgbClr val="233060"/>
                </a:solidFill>
              </a:rPr>
              <a:t>v ČR</a:t>
            </a:r>
          </a:p>
        </c:rich>
      </c:tx>
      <c:layout>
        <c:manualLayout>
          <c:xMode val="edge"/>
          <c:yMode val="edge"/>
          <c:x val="1.0959383753501486E-3"/>
          <c:y val="4.5197740112994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1833536585365854"/>
          <c:y val="0.24277456647398843"/>
          <c:w val="0.61169681571815715"/>
          <c:h val="0.58782273603082846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'7.14'!$H$19:$H$22</c:f>
              <c:strCache>
                <c:ptCount val="4"/>
                <c:pt idx="0">
                  <c:v>VO z vvn</c:v>
                </c:pt>
                <c:pt idx="1">
                  <c:v>VO z vn</c:v>
                </c:pt>
                <c:pt idx="2">
                  <c:v>MOP</c:v>
                </c:pt>
                <c:pt idx="3">
                  <c:v>MOO</c:v>
                </c:pt>
              </c:strCache>
            </c:strRef>
          </c:cat>
          <c:val>
            <c:numRef>
              <c:f>'7.14'!$I$19:$I$22</c:f>
              <c:numCache>
                <c:formatCode>0.0%</c:formatCode>
                <c:ptCount val="4"/>
                <c:pt idx="0">
                  <c:v>8.2798560196934309E-2</c:v>
                </c:pt>
                <c:pt idx="1">
                  <c:v>4.3419435457585386E-2</c:v>
                </c:pt>
                <c:pt idx="2">
                  <c:v>5.4059727486904428E-2</c:v>
                </c:pt>
                <c:pt idx="3">
                  <c:v>4.9667128420797624E-2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32-49B9-94BF-6742305ED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4206464"/>
        <c:axId val="164208000"/>
      </c:barChart>
      <c:catAx>
        <c:axId val="164206464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4208000"/>
        <c:crosses val="autoZero"/>
        <c:auto val="1"/>
        <c:lblAlgn val="ctr"/>
        <c:lblOffset val="100"/>
        <c:noMultiLvlLbl val="0"/>
      </c:catAx>
      <c:valAx>
        <c:axId val="164208000"/>
        <c:scaling>
          <c:orientation val="minMax"/>
          <c:max val="1"/>
        </c:scaling>
        <c:delete val="0"/>
        <c:axPos val="t"/>
        <c:majorGridlines/>
        <c:numFmt formatCode="0%" sourceLinked="0"/>
        <c:majorTickMark val="out"/>
        <c:minorTickMark val="none"/>
        <c:tickLblPos val="high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4206464"/>
        <c:crosses val="autoZero"/>
        <c:crossBetween val="between"/>
        <c:majorUnit val="0.2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 kraje na instalovaném výkonu v ČR</a:t>
            </a:r>
          </a:p>
        </c:rich>
      </c:tx>
      <c:layout>
        <c:manualLayout>
          <c:xMode val="edge"/>
          <c:yMode val="edge"/>
          <c:x val="3.5346543220558897E-3"/>
          <c:y val="3.0534351145038167E-2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'7.14'!$H$31:$H$38</c:f>
              <c:strCache>
                <c:ptCount val="8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  <c:pt idx="4">
                  <c:v>VE</c:v>
                </c:pt>
                <c:pt idx="5">
                  <c:v>PVE</c:v>
                </c:pt>
                <c:pt idx="6">
                  <c:v>VTE</c:v>
                </c:pt>
                <c:pt idx="7">
                  <c:v>FVE</c:v>
                </c:pt>
              </c:strCache>
            </c:strRef>
          </c:cat>
          <c:val>
            <c:numRef>
              <c:f>'7.14'!$I$31:$I$38</c:f>
              <c:numCache>
                <c:formatCode>0.0%</c:formatCode>
                <c:ptCount val="8"/>
                <c:pt idx="0">
                  <c:v>0</c:v>
                </c:pt>
                <c:pt idx="1">
                  <c:v>1.5278449279753786E-2</c:v>
                </c:pt>
                <c:pt idx="2">
                  <c:v>0</c:v>
                </c:pt>
                <c:pt idx="3">
                  <c:v>2.6404918196881379E-2</c:v>
                </c:pt>
                <c:pt idx="4">
                  <c:v>6.9428534391998168E-3</c:v>
                </c:pt>
                <c:pt idx="5">
                  <c:v>0</c:v>
                </c:pt>
                <c:pt idx="6">
                  <c:v>7.3355450490692614E-4</c:v>
                </c:pt>
                <c:pt idx="7">
                  <c:v>6.7434032139723793E-2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58-4138-9206-343A80603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8189312"/>
        <c:axId val="164959360"/>
      </c:barChart>
      <c:catAx>
        <c:axId val="16818931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4959360"/>
        <c:crosses val="autoZero"/>
        <c:auto val="1"/>
        <c:lblAlgn val="ctr"/>
        <c:lblOffset val="100"/>
        <c:noMultiLvlLbl val="0"/>
      </c:catAx>
      <c:valAx>
        <c:axId val="164959360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8189312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Výroba elektřiny brutto (GWh)</a:t>
            </a:r>
          </a:p>
        </c:rich>
      </c:tx>
      <c:layout>
        <c:manualLayout>
          <c:xMode val="edge"/>
          <c:yMode val="edge"/>
          <c:x val="4.965132496513253E-3"/>
          <c:y val="3.054353054353054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830729492146814"/>
          <c:y val="0.16035353535353536"/>
          <c:w val="0.77116360454943134"/>
          <c:h val="0.7277553310886644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'7.14'!$J$31</c:f>
              <c:strCache>
                <c:ptCount val="1"/>
                <c:pt idx="0">
                  <c:v>JE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'7.14'!$K$30:$M$30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'7.14'!$K$31:$M$31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2A-4CFB-8AE6-A90A06C4FA2A}"/>
            </c:ext>
          </c:extLst>
        </c:ser>
        <c:ser>
          <c:idx val="1"/>
          <c:order val="1"/>
          <c:tx>
            <c:strRef>
              <c:f>'7.14'!$J$32</c:f>
              <c:strCache>
                <c:ptCount val="1"/>
                <c:pt idx="0">
                  <c:v>PE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'7.14'!$K$30:$M$30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'7.14'!$K$32:$M$32</c:f>
              <c:numCache>
                <c:formatCode>#\ ##0.0</c:formatCode>
                <c:ptCount val="3"/>
                <c:pt idx="0">
                  <c:v>17734.289000000001</c:v>
                </c:pt>
                <c:pt idx="1">
                  <c:v>10987.061</c:v>
                </c:pt>
                <c:pt idx="2">
                  <c:v>5757.924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2A-4CFB-8AE6-A90A06C4FA2A}"/>
            </c:ext>
          </c:extLst>
        </c:ser>
        <c:ser>
          <c:idx val="2"/>
          <c:order val="2"/>
          <c:tx>
            <c:strRef>
              <c:f>'7.14'!$J$33</c:f>
              <c:strCache>
                <c:ptCount val="1"/>
                <c:pt idx="0">
                  <c:v>PPE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'7.14'!$K$30:$M$30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'7.14'!$K$33:$M$33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2A-4CFB-8AE6-A90A06C4FA2A}"/>
            </c:ext>
          </c:extLst>
        </c:ser>
        <c:ser>
          <c:idx val="3"/>
          <c:order val="3"/>
          <c:tx>
            <c:strRef>
              <c:f>'7.14'!$J$34</c:f>
              <c:strCache>
                <c:ptCount val="1"/>
                <c:pt idx="0">
                  <c:v>PSE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'7.14'!$K$30:$M$30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'7.14'!$K$34:$M$34</c:f>
              <c:numCache>
                <c:formatCode>#\ ##0.0</c:formatCode>
                <c:ptCount val="3"/>
                <c:pt idx="0">
                  <c:v>12356.643999999998</c:v>
                </c:pt>
                <c:pt idx="1">
                  <c:v>11142.464</c:v>
                </c:pt>
                <c:pt idx="2">
                  <c:v>9524.5710000000036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2A-4CFB-8AE6-A90A06C4FA2A}"/>
            </c:ext>
          </c:extLst>
        </c:ser>
        <c:ser>
          <c:idx val="4"/>
          <c:order val="4"/>
          <c:tx>
            <c:strRef>
              <c:f>'7.14'!$J$35</c:f>
              <c:strCache>
                <c:ptCount val="1"/>
                <c:pt idx="0">
                  <c:v>VE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'7.14'!$K$30:$M$30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'7.14'!$K$35:$M$35</c:f>
              <c:numCache>
                <c:formatCode>#\ ##0.0</c:formatCode>
                <c:ptCount val="3"/>
                <c:pt idx="0">
                  <c:v>1887.0705768817199</c:v>
                </c:pt>
                <c:pt idx="1">
                  <c:v>1592.3218179523808</c:v>
                </c:pt>
                <c:pt idx="2">
                  <c:v>1161.6582575572515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82A-4CFB-8AE6-A90A06C4FA2A}"/>
            </c:ext>
          </c:extLst>
        </c:ser>
        <c:ser>
          <c:idx val="5"/>
          <c:order val="5"/>
          <c:tx>
            <c:strRef>
              <c:f>'7.14'!$J$36</c:f>
              <c:strCache>
                <c:ptCount val="1"/>
                <c:pt idx="0">
                  <c:v>PVE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cat>
            <c:strRef>
              <c:f>'7.14'!$K$30:$M$30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'7.14'!$K$36:$M$36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82A-4CFB-8AE6-A90A06C4FA2A}"/>
            </c:ext>
          </c:extLst>
        </c:ser>
        <c:ser>
          <c:idx val="6"/>
          <c:order val="6"/>
          <c:tx>
            <c:strRef>
              <c:f>'7.14'!$J$37</c:f>
              <c:strCache>
                <c:ptCount val="1"/>
                <c:pt idx="0">
                  <c:v>VTE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strRef>
              <c:f>'7.14'!$K$30:$M$30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'7.14'!$K$37:$M$37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82A-4CFB-8AE6-A90A06C4FA2A}"/>
            </c:ext>
          </c:extLst>
        </c:ser>
        <c:ser>
          <c:idx val="7"/>
          <c:order val="7"/>
          <c:tx>
            <c:strRef>
              <c:f>'7.14'!$J$38</c:f>
              <c:strCache>
                <c:ptCount val="1"/>
                <c:pt idx="0">
                  <c:v>FVE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cat>
            <c:strRef>
              <c:f>'7.14'!$K$30:$M$30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'7.14'!$K$38:$M$38</c:f>
              <c:numCache>
                <c:formatCode>#\ ##0.0</c:formatCode>
                <c:ptCount val="3"/>
                <c:pt idx="0">
                  <c:v>41697.621149709492</c:v>
                </c:pt>
                <c:pt idx="1">
                  <c:v>45389.165766751525</c:v>
                </c:pt>
                <c:pt idx="2">
                  <c:v>44523.925152020747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82A-4CFB-8AE6-A90A06C4F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5012992"/>
        <c:axId val="165014528"/>
      </c:barChart>
      <c:catAx>
        <c:axId val="165012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5014528"/>
        <c:crosses val="autoZero"/>
        <c:auto val="1"/>
        <c:lblAlgn val="ctr"/>
        <c:lblOffset val="100"/>
        <c:noMultiLvlLbl val="0"/>
      </c:catAx>
      <c:valAx>
        <c:axId val="165014528"/>
        <c:scaling>
          <c:orientation val="minMax"/>
          <c:max val="8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5012992"/>
        <c:crosses val="autoZero"/>
        <c:crossBetween val="between"/>
        <c:majorUnit val="20000"/>
        <c:dispUnits>
          <c:builtInUnit val="thousands"/>
        </c:dispUnits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 kraje na</a:t>
            </a:r>
            <a:r>
              <a:rPr lang="cs-CZ" sz="1000" baseline="0">
                <a:solidFill>
                  <a:srgbClr val="233060"/>
                </a:solidFill>
              </a:rPr>
              <a:t> výrobě elektřiny brutto </a:t>
            </a:r>
            <a:r>
              <a:rPr lang="cs-CZ" sz="1000">
                <a:solidFill>
                  <a:srgbClr val="233060"/>
                </a:solidFill>
              </a:rPr>
              <a:t>v ČR</a:t>
            </a:r>
          </a:p>
        </c:rich>
      </c:tx>
      <c:layout>
        <c:manualLayout>
          <c:xMode val="edge"/>
          <c:yMode val="edge"/>
          <c:x val="2.2827968155071047E-3"/>
          <c:y val="3.0543530543530543E-2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'7.14'!$L$19:$L$26</c:f>
              <c:strCache>
                <c:ptCount val="8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  <c:pt idx="4">
                  <c:v>VE</c:v>
                </c:pt>
                <c:pt idx="5">
                  <c:v>PVE</c:v>
                </c:pt>
                <c:pt idx="6">
                  <c:v>VTE</c:v>
                </c:pt>
                <c:pt idx="7">
                  <c:v>FVE</c:v>
                </c:pt>
              </c:strCache>
            </c:strRef>
          </c:cat>
          <c:val>
            <c:numRef>
              <c:f>'7.14'!$M$19:$M$26</c:f>
              <c:numCache>
                <c:formatCode>0.0%</c:formatCode>
                <c:ptCount val="8"/>
                <c:pt idx="0">
                  <c:v>0</c:v>
                </c:pt>
                <c:pt idx="1">
                  <c:v>5.657430777873923E-3</c:v>
                </c:pt>
                <c:pt idx="2">
                  <c:v>0</c:v>
                </c:pt>
                <c:pt idx="3">
                  <c:v>3.7140938603086773E-2</c:v>
                </c:pt>
                <c:pt idx="4">
                  <c:v>1.4251307456038958E-2</c:v>
                </c:pt>
                <c:pt idx="5">
                  <c:v>0</c:v>
                </c:pt>
                <c:pt idx="6">
                  <c:v>0</c:v>
                </c:pt>
                <c:pt idx="7">
                  <c:v>7.040840749289376E-2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D9-4425-9341-53A4013221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7320960"/>
        <c:axId val="167347328"/>
      </c:barChart>
      <c:catAx>
        <c:axId val="16732096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7347328"/>
        <c:crosses val="autoZero"/>
        <c:auto val="1"/>
        <c:lblAlgn val="ctr"/>
        <c:lblOffset val="100"/>
        <c:noMultiLvlLbl val="0"/>
      </c:catAx>
      <c:valAx>
        <c:axId val="167347328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7320960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'4.3'!$A$21</c:f>
              <c:strCache>
                <c:ptCount val="1"/>
              </c:strCache>
            </c:strRef>
          </c:tx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9E45-4D85-BFDD-9A7F5657A789}"/>
            </c:ext>
          </c:extLst>
        </c:ser>
        <c:ser>
          <c:idx val="1"/>
          <c:order val="1"/>
          <c:tx>
            <c:strRef>
              <c:f>'4.3'!$A$22</c:f>
              <c:strCache>
                <c:ptCount val="1"/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9E45-4D85-BFDD-9A7F5657A789}"/>
            </c:ext>
          </c:extLst>
        </c:ser>
        <c:ser>
          <c:idx val="2"/>
          <c:order val="2"/>
          <c:tx>
            <c:strRef>
              <c:f>'4.3'!$A$23</c:f>
              <c:strCache>
                <c:ptCount val="1"/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9E45-4D85-BFDD-9A7F5657A7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859840"/>
        <c:axId val="159861376"/>
      </c:barChart>
      <c:catAx>
        <c:axId val="1598598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9861376"/>
        <c:crosses val="autoZero"/>
        <c:auto val="1"/>
        <c:lblAlgn val="ctr"/>
        <c:lblOffset val="100"/>
        <c:noMultiLvlLbl val="0"/>
      </c:catAx>
      <c:valAx>
        <c:axId val="15986137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59859840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'4.3'!$A$21</c:f>
              <c:strCache>
                <c:ptCount val="1"/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1C29-4761-A365-D317911F76A0}"/>
            </c:ext>
          </c:extLst>
        </c:ser>
        <c:ser>
          <c:idx val="1"/>
          <c:order val="1"/>
          <c:tx>
            <c:strRef>
              <c:f>'4.3'!$A$22</c:f>
              <c:strCache>
                <c:ptCount val="1"/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1C29-4761-A365-D317911F76A0}"/>
            </c:ext>
          </c:extLst>
        </c:ser>
        <c:ser>
          <c:idx val="2"/>
          <c:order val="2"/>
          <c:tx>
            <c:strRef>
              <c:f>'4.3'!$A$23</c:f>
              <c:strCache>
                <c:ptCount val="1"/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1C29-4761-A365-D317911F76A0}"/>
            </c:ext>
          </c:extLst>
        </c:ser>
        <c:ser>
          <c:idx val="3"/>
          <c:order val="3"/>
          <c:tx>
            <c:strRef>
              <c:f>'4.3'!$A$24</c:f>
              <c:strCache>
                <c:ptCount val="1"/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1C29-4761-A365-D317911F76A0}"/>
            </c:ext>
          </c:extLst>
        </c:ser>
        <c:ser>
          <c:idx val="4"/>
          <c:order val="4"/>
          <c:tx>
            <c:strRef>
              <c:f>'4.3'!$A$25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1C29-4761-A365-D317911F76A0}"/>
            </c:ext>
          </c:extLst>
        </c:ser>
        <c:ser>
          <c:idx val="5"/>
          <c:order val="5"/>
          <c:tx>
            <c:strRef>
              <c:f>'4.3'!$A$26</c:f>
              <c:strCache>
                <c:ptCount val="1"/>
              </c:strCache>
            </c:strRef>
          </c:tx>
          <c:spPr>
            <a:solidFill>
              <a:srgbClr val="F0948F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'4.3'!$B$26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1C29-4761-A365-D317911F76A0}"/>
            </c:ext>
          </c:extLst>
        </c:ser>
        <c:ser>
          <c:idx val="6"/>
          <c:order val="6"/>
          <c:tx>
            <c:strRef>
              <c:f>'4.3'!$A$27</c:f>
              <c:strCache>
                <c:ptCount val="1"/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'4.3'!$B$27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6-1C29-4761-A365-D317911F76A0}"/>
            </c:ext>
          </c:extLst>
        </c:ser>
        <c:ser>
          <c:idx val="7"/>
          <c:order val="7"/>
          <c:tx>
            <c:strRef>
              <c:f>'4.3'!$A$28</c:f>
              <c:strCache>
                <c:ptCount val="1"/>
              </c:strCache>
            </c:strRef>
          </c:tx>
          <c:spPr>
            <a:solidFill>
              <a:srgbClr val="F7C9C7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7-1C29-4761-A365-D317911F7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584704"/>
        <c:axId val="168586240"/>
      </c:barChart>
      <c:catAx>
        <c:axId val="168584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8586240"/>
        <c:crosses val="autoZero"/>
        <c:auto val="1"/>
        <c:lblAlgn val="ctr"/>
        <c:lblOffset val="100"/>
        <c:noMultiLvlLbl val="0"/>
      </c:catAx>
      <c:valAx>
        <c:axId val="16858624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68584704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en-US" sz="1000">
                <a:solidFill>
                  <a:srgbClr val="233060"/>
                </a:solidFill>
              </a:rPr>
              <a:t>Přeshraniční fyzi</a:t>
            </a:r>
            <a:r>
              <a:rPr lang="cs-CZ" sz="1000">
                <a:solidFill>
                  <a:srgbClr val="233060"/>
                </a:solidFill>
              </a:rPr>
              <a:t>cké</a:t>
            </a:r>
            <a:r>
              <a:rPr lang="en-US" sz="1000">
                <a:solidFill>
                  <a:srgbClr val="233060"/>
                </a:solidFill>
              </a:rPr>
              <a:t> toky (GWh)</a:t>
            </a:r>
          </a:p>
        </c:rich>
      </c:tx>
      <c:layout>
        <c:manualLayout>
          <c:xMode val="edge"/>
          <c:yMode val="edge"/>
          <c:x val="1.9331697590754223E-3"/>
          <c:y val="1.428575198694933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1337365941840054E-2"/>
          <c:y val="0.12153538750079208"/>
          <c:w val="0.89900297231058035"/>
          <c:h val="0.6730563655581681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'8'!$A$8</c:f>
              <c:strCache>
                <c:ptCount val="1"/>
                <c:pt idx="0">
                  <c:v>Export na úrovni PS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val>
            <c:numRef>
              <c:f>'8'!$B$8:$M$8</c:f>
              <c:numCache>
                <c:formatCode>#\ ##0.0</c:formatCode>
                <c:ptCount val="12"/>
                <c:pt idx="0">
                  <c:v>-2689.7888778890911</c:v>
                </c:pt>
                <c:pt idx="1">
                  <c:v>-1733.8720331776451</c:v>
                </c:pt>
                <c:pt idx="2">
                  <c:v>-2347.0731310087426</c:v>
                </c:pt>
                <c:pt idx="3">
                  <c:v>-2053.0567502426566</c:v>
                </c:pt>
                <c:pt idx="4">
                  <c:v>-1807.1762996661655</c:v>
                </c:pt>
                <c:pt idx="5">
                  <c:v>-1807.9465760048104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91-4113-BCF6-ED695C0A33D5}"/>
            </c:ext>
          </c:extLst>
        </c:ser>
        <c:ser>
          <c:idx val="1"/>
          <c:order val="1"/>
          <c:tx>
            <c:strRef>
              <c:f>'8'!$A$13</c:f>
              <c:strCache>
                <c:ptCount val="1"/>
                <c:pt idx="0">
                  <c:v>Export na úrovni DS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val>
            <c:numRef>
              <c:f>'8'!$B$13:$M$13</c:f>
              <c:numCache>
                <c:formatCode>#\ ##0.0</c:formatCode>
                <c:ptCount val="12"/>
                <c:pt idx="0">
                  <c:v>-17.723271</c:v>
                </c:pt>
                <c:pt idx="1">
                  <c:v>-20.847109999999997</c:v>
                </c:pt>
                <c:pt idx="2">
                  <c:v>-18.159532000000002</c:v>
                </c:pt>
                <c:pt idx="3">
                  <c:v>-1.2244490000000001</c:v>
                </c:pt>
                <c:pt idx="4">
                  <c:v>-29.210903999999999</c:v>
                </c:pt>
                <c:pt idx="5">
                  <c:v>-21.380119000000001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91-4113-BCF6-ED695C0A33D5}"/>
            </c:ext>
          </c:extLst>
        </c:ser>
        <c:ser>
          <c:idx val="2"/>
          <c:order val="2"/>
          <c:tx>
            <c:strRef>
              <c:f>'8'!$A$19</c:f>
              <c:strCache>
                <c:ptCount val="1"/>
                <c:pt idx="0">
                  <c:v>Import na úrovni PS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val>
            <c:numRef>
              <c:f>'8'!$B$19:$M$19</c:f>
              <c:numCache>
                <c:formatCode>#\ ##0.0</c:formatCode>
                <c:ptCount val="12"/>
                <c:pt idx="0">
                  <c:v>1924.9794933605408</c:v>
                </c:pt>
                <c:pt idx="1">
                  <c:v>1262.5980605309724</c:v>
                </c:pt>
                <c:pt idx="2">
                  <c:v>1664.3916898326104</c:v>
                </c:pt>
                <c:pt idx="3">
                  <c:v>1501.0781504840754</c:v>
                </c:pt>
                <c:pt idx="4">
                  <c:v>1226.3232546758964</c:v>
                </c:pt>
                <c:pt idx="5">
                  <c:v>1121.222587045158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91-4113-BCF6-ED695C0A33D5}"/>
            </c:ext>
          </c:extLst>
        </c:ser>
        <c:ser>
          <c:idx val="3"/>
          <c:order val="3"/>
          <c:tx>
            <c:strRef>
              <c:f>'8'!$A$24</c:f>
              <c:strCache>
                <c:ptCount val="1"/>
                <c:pt idx="0">
                  <c:v>Import na úrovni DS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'8'!$B$24:$M$24</c:f>
              <c:numCache>
                <c:formatCode>#\ ##0.0</c:formatCode>
                <c:ptCount val="12"/>
                <c:pt idx="0">
                  <c:v>0.17550099999999999</c:v>
                </c:pt>
                <c:pt idx="1">
                  <c:v>0.15654199999999999</c:v>
                </c:pt>
                <c:pt idx="2">
                  <c:v>0.979209</c:v>
                </c:pt>
                <c:pt idx="3">
                  <c:v>8.3511769999999999</c:v>
                </c:pt>
                <c:pt idx="4">
                  <c:v>0.139959</c:v>
                </c:pt>
                <c:pt idx="5">
                  <c:v>1.4038150000000003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591-4113-BCF6-ED695C0A3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8744832"/>
        <c:axId val="168746368"/>
      </c:barChart>
      <c:lineChart>
        <c:grouping val="stacked"/>
        <c:varyColors val="0"/>
        <c:ser>
          <c:idx val="4"/>
          <c:order val="4"/>
          <c:tx>
            <c:strRef>
              <c:f>'8'!$A$5</c:f>
              <c:strCache>
                <c:ptCount val="1"/>
                <c:pt idx="0">
                  <c:v>Přeshraniční saldo</c:v>
                </c:pt>
              </c:strCache>
            </c:strRef>
          </c:tx>
          <c:spPr>
            <a:ln>
              <a:solidFill>
                <a:srgbClr val="D0D0D0"/>
              </a:solidFill>
            </a:ln>
          </c:spPr>
          <c:marker>
            <c:symbol val="none"/>
          </c:marker>
          <c:val>
            <c:numRef>
              <c:f>'8'!$B$6:$G$6</c:f>
              <c:numCache>
                <c:formatCode>#\ ##0.0</c:formatCode>
                <c:ptCount val="6"/>
                <c:pt idx="0">
                  <c:v>-782.35715452855015</c:v>
                </c:pt>
                <c:pt idx="1">
                  <c:v>-491.96454064667273</c:v>
                </c:pt>
                <c:pt idx="2">
                  <c:v>-699.86176417613228</c:v>
                </c:pt>
                <c:pt idx="3">
                  <c:v>-544.85187175858096</c:v>
                </c:pt>
                <c:pt idx="4">
                  <c:v>-609.92398999026909</c:v>
                </c:pt>
                <c:pt idx="5">
                  <c:v>-706.70029295965242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591-4113-BCF6-ED695C0A3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749696"/>
        <c:axId val="168748160"/>
      </c:lineChart>
      <c:catAx>
        <c:axId val="168744832"/>
        <c:scaling>
          <c:orientation val="minMax"/>
        </c:scaling>
        <c:delete val="0"/>
        <c:axPos val="b"/>
        <c:majorTickMark val="none"/>
        <c:minorTickMark val="none"/>
        <c:tickLblPos val="low"/>
        <c:txPr>
          <a:bodyPr/>
          <a:lstStyle/>
          <a:p>
            <a:pPr>
              <a:defRPr sz="900"/>
            </a:pPr>
            <a:endParaRPr lang="cs-CZ"/>
          </a:p>
        </c:txPr>
        <c:crossAx val="168746368"/>
        <c:crosses val="autoZero"/>
        <c:auto val="1"/>
        <c:lblAlgn val="ctr"/>
        <c:lblOffset val="100"/>
        <c:noMultiLvlLbl val="0"/>
      </c:catAx>
      <c:valAx>
        <c:axId val="168746368"/>
        <c:scaling>
          <c:orientation val="minMax"/>
          <c:max val="2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8744832"/>
        <c:crosses val="autoZero"/>
        <c:crossBetween val="between"/>
        <c:majorUnit val="500"/>
        <c:minorUnit val="500"/>
      </c:valAx>
      <c:valAx>
        <c:axId val="168748160"/>
        <c:scaling>
          <c:orientation val="minMax"/>
          <c:max val="2000"/>
          <c:min val="-3000"/>
        </c:scaling>
        <c:delete val="1"/>
        <c:axPos val="r"/>
        <c:numFmt formatCode="#\ ##0.0" sourceLinked="1"/>
        <c:majorTickMark val="out"/>
        <c:minorTickMark val="none"/>
        <c:tickLblPos val="nextTo"/>
        <c:crossAx val="168749696"/>
        <c:crosses val="max"/>
        <c:crossBetween val="between"/>
        <c:majorUnit val="500"/>
        <c:minorUnit val="500"/>
      </c:valAx>
      <c:catAx>
        <c:axId val="168749696"/>
        <c:scaling>
          <c:orientation val="minMax"/>
        </c:scaling>
        <c:delete val="1"/>
        <c:axPos val="b"/>
        <c:numFmt formatCode="#,##0.0" sourceLinked="1"/>
        <c:majorTickMark val="out"/>
        <c:minorTickMark val="none"/>
        <c:tickLblPos val="nextTo"/>
        <c:crossAx val="168748160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1.1510068369763346E-3"/>
          <c:y val="0.89073352653959592"/>
          <c:w val="0.86307166797632973"/>
          <c:h val="0.10926633157339474"/>
        </c:manualLayout>
      </c:layout>
      <c:overlay val="0"/>
      <c:txPr>
        <a:bodyPr/>
        <a:lstStyle/>
        <a:p>
          <a:pPr>
            <a:defRPr sz="900"/>
          </a:pPr>
          <a:endParaRPr lang="cs-CZ"/>
        </a:p>
      </c:txPr>
    </c:legend>
    <c:plotVisOnly val="1"/>
    <c:dispBlanksAs val="zero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'4.3'!$A$21</c:f>
              <c:strCache>
                <c:ptCount val="1"/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72F7-4FA8-913F-AE61AED34980}"/>
            </c:ext>
          </c:extLst>
        </c:ser>
        <c:ser>
          <c:idx val="1"/>
          <c:order val="1"/>
          <c:tx>
            <c:strRef>
              <c:f>'4.3'!$A$22</c:f>
              <c:strCache>
                <c:ptCount val="1"/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72F7-4FA8-913F-AE61AED349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9235200"/>
        <c:axId val="169236736"/>
      </c:barChart>
      <c:catAx>
        <c:axId val="169235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9236736"/>
        <c:crosses val="autoZero"/>
        <c:auto val="1"/>
        <c:lblAlgn val="ctr"/>
        <c:lblOffset val="100"/>
        <c:noMultiLvlLbl val="0"/>
      </c:catAx>
      <c:valAx>
        <c:axId val="16923673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69235200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en-US" sz="1000">
                <a:solidFill>
                  <a:srgbClr val="233060"/>
                </a:solidFill>
              </a:rPr>
              <a:t>Spotřeba elektřiny </a:t>
            </a:r>
            <a:r>
              <a:rPr lang="cs-CZ" sz="1000">
                <a:solidFill>
                  <a:srgbClr val="233060"/>
                </a:solidFill>
              </a:rPr>
              <a:t>b</a:t>
            </a:r>
            <a:r>
              <a:rPr lang="en-US" sz="1000">
                <a:solidFill>
                  <a:srgbClr val="233060"/>
                </a:solidFill>
              </a:rPr>
              <a:t>rutto</a:t>
            </a:r>
            <a:r>
              <a:rPr lang="cs-CZ" sz="1000">
                <a:solidFill>
                  <a:srgbClr val="233060"/>
                </a:solidFill>
              </a:rPr>
              <a:t> (MWh)</a:t>
            </a:r>
            <a:r>
              <a:rPr lang="en-US" sz="1000">
                <a:solidFill>
                  <a:srgbClr val="233060"/>
                </a:solidFill>
              </a:rPr>
              <a:t> </a:t>
            </a:r>
          </a:p>
        </c:rich>
      </c:tx>
      <c:layout>
        <c:manualLayout>
          <c:xMode val="edge"/>
          <c:yMode val="edge"/>
          <c:x val="1.6166666666666953E-3"/>
          <c:y val="5.192898124947677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6965386278219223E-2"/>
          <c:y val="0.19168318638432227"/>
          <c:w val="0.95369111849047539"/>
          <c:h val="0.63412159959884673"/>
        </c:manualLayout>
      </c:layout>
      <c:scatterChart>
        <c:scatterStyle val="lineMarker"/>
        <c:varyColors val="0"/>
        <c:ser>
          <c:idx val="0"/>
          <c:order val="0"/>
          <c:tx>
            <c:strRef>
              <c:f>'9.2'!$C$3</c:f>
              <c:strCache>
                <c:ptCount val="1"/>
                <c:pt idx="0">
                  <c:v>Spotřeba elektřiny
brutto</c:v>
                </c:pt>
              </c:strCache>
            </c:strRef>
          </c:tx>
          <c:spPr>
            <a:ln w="38100"/>
          </c:spPr>
          <c:marker>
            <c:symbol val="none"/>
          </c:marker>
          <c:xVal>
            <c:numRef>
              <c:f>'9.2'!$A$5:$A$35</c:f>
              <c:numCache>
                <c:formatCode>m/d/yyyy</c:formatCode>
                <c:ptCount val="31"/>
                <c:pt idx="0">
                  <c:v>46113</c:v>
                </c:pt>
                <c:pt idx="1">
                  <c:v>46114</c:v>
                </c:pt>
                <c:pt idx="2">
                  <c:v>46115</c:v>
                </c:pt>
                <c:pt idx="3">
                  <c:v>46116</c:v>
                </c:pt>
                <c:pt idx="4">
                  <c:v>46117</c:v>
                </c:pt>
                <c:pt idx="5">
                  <c:v>46118</c:v>
                </c:pt>
                <c:pt idx="6">
                  <c:v>46119</c:v>
                </c:pt>
                <c:pt idx="7">
                  <c:v>46120</c:v>
                </c:pt>
                <c:pt idx="8">
                  <c:v>46121</c:v>
                </c:pt>
                <c:pt idx="9">
                  <c:v>46122</c:v>
                </c:pt>
                <c:pt idx="10">
                  <c:v>46123</c:v>
                </c:pt>
                <c:pt idx="11">
                  <c:v>46124</c:v>
                </c:pt>
                <c:pt idx="12">
                  <c:v>46125</c:v>
                </c:pt>
                <c:pt idx="13">
                  <c:v>46126</c:v>
                </c:pt>
                <c:pt idx="14">
                  <c:v>46127</c:v>
                </c:pt>
                <c:pt idx="15">
                  <c:v>46128</c:v>
                </c:pt>
                <c:pt idx="16">
                  <c:v>46129</c:v>
                </c:pt>
                <c:pt idx="17">
                  <c:v>46130</c:v>
                </c:pt>
                <c:pt idx="18">
                  <c:v>46131</c:v>
                </c:pt>
                <c:pt idx="19">
                  <c:v>46132</c:v>
                </c:pt>
                <c:pt idx="20">
                  <c:v>46133</c:v>
                </c:pt>
                <c:pt idx="21">
                  <c:v>46134</c:v>
                </c:pt>
                <c:pt idx="22">
                  <c:v>46135</c:v>
                </c:pt>
                <c:pt idx="23">
                  <c:v>46136</c:v>
                </c:pt>
                <c:pt idx="24">
                  <c:v>46137</c:v>
                </c:pt>
                <c:pt idx="25">
                  <c:v>46138</c:v>
                </c:pt>
                <c:pt idx="26">
                  <c:v>46139</c:v>
                </c:pt>
                <c:pt idx="27">
                  <c:v>46140</c:v>
                </c:pt>
                <c:pt idx="28">
                  <c:v>46141</c:v>
                </c:pt>
                <c:pt idx="29">
                  <c:v>46142</c:v>
                </c:pt>
              </c:numCache>
            </c:numRef>
          </c:xVal>
          <c:yVal>
            <c:numRef>
              <c:f>'9.2'!$C$5:$C$35</c:f>
              <c:numCache>
                <c:formatCode>#,##0</c:formatCode>
                <c:ptCount val="31"/>
                <c:pt idx="0">
                  <c:v>208943.56475000005</c:v>
                </c:pt>
                <c:pt idx="1">
                  <c:v>201733.92575000008</c:v>
                </c:pt>
                <c:pt idx="2">
                  <c:v>173224.46999999997</c:v>
                </c:pt>
                <c:pt idx="3">
                  <c:v>161471.20849999998</c:v>
                </c:pt>
                <c:pt idx="4">
                  <c:v>152831.06100000005</c:v>
                </c:pt>
                <c:pt idx="5">
                  <c:v>152789.10749999995</c:v>
                </c:pt>
                <c:pt idx="6">
                  <c:v>192355.02800000002</c:v>
                </c:pt>
                <c:pt idx="7">
                  <c:v>198933.67924999999</c:v>
                </c:pt>
                <c:pt idx="8">
                  <c:v>202570.67999999993</c:v>
                </c:pt>
                <c:pt idx="9">
                  <c:v>206703.35899999994</c:v>
                </c:pt>
                <c:pt idx="10">
                  <c:v>175727.76824999991</c:v>
                </c:pt>
                <c:pt idx="11">
                  <c:v>169842.45225000006</c:v>
                </c:pt>
                <c:pt idx="12">
                  <c:v>194684.54274999996</c:v>
                </c:pt>
                <c:pt idx="13">
                  <c:v>197419.08549999999</c:v>
                </c:pt>
                <c:pt idx="14">
                  <c:v>197257.55999999997</c:v>
                </c:pt>
                <c:pt idx="15">
                  <c:v>192746.79500000001</c:v>
                </c:pt>
                <c:pt idx="16">
                  <c:v>186172.13174999997</c:v>
                </c:pt>
                <c:pt idx="17">
                  <c:v>159560.65374999997</c:v>
                </c:pt>
                <c:pt idx="18">
                  <c:v>159054.38450000004</c:v>
                </c:pt>
                <c:pt idx="19">
                  <c:v>190924.94399999996</c:v>
                </c:pt>
                <c:pt idx="20">
                  <c:v>195139.05499999996</c:v>
                </c:pt>
                <c:pt idx="21">
                  <c:v>194644.46474999996</c:v>
                </c:pt>
                <c:pt idx="22">
                  <c:v>191258.10574999987</c:v>
                </c:pt>
                <c:pt idx="23">
                  <c:v>184831.44774999999</c:v>
                </c:pt>
                <c:pt idx="24">
                  <c:v>157675.82874999999</c:v>
                </c:pt>
                <c:pt idx="25">
                  <c:v>157944.18125000002</c:v>
                </c:pt>
                <c:pt idx="26">
                  <c:v>188106.35574999996</c:v>
                </c:pt>
                <c:pt idx="27">
                  <c:v>188296.14724999995</c:v>
                </c:pt>
                <c:pt idx="28">
                  <c:v>190946.25850000008</c:v>
                </c:pt>
                <c:pt idx="29">
                  <c:v>185682.11074999999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352-4E34-89CA-DDF0A7BA7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253120"/>
        <c:axId val="169287680"/>
      </c:scatterChart>
      <c:valAx>
        <c:axId val="169253120"/>
        <c:scaling>
          <c:orientation val="minMax"/>
          <c:max val="46142"/>
          <c:min val="46113"/>
        </c:scaling>
        <c:delete val="0"/>
        <c:axPos val="b"/>
        <c:minorGridlines>
          <c:spPr>
            <a:ln>
              <a:noFill/>
            </a:ln>
          </c:spPr>
        </c:minorGridlines>
        <c:numFmt formatCode="d/m" sourceLinked="0"/>
        <c:majorTickMark val="none"/>
        <c:minorTickMark val="none"/>
        <c:tickLblPos val="nextTo"/>
        <c:txPr>
          <a:bodyPr rot="-5400000" anchor="b" anchorCtr="0"/>
          <a:lstStyle/>
          <a:p>
            <a:pPr>
              <a:defRPr sz="850" baseline="0"/>
            </a:pPr>
            <a:endParaRPr lang="cs-CZ"/>
          </a:p>
        </c:txPr>
        <c:crossAx val="169287680"/>
        <c:crosses val="autoZero"/>
        <c:crossBetween val="midCat"/>
        <c:majorUnit val="1"/>
      </c:valAx>
      <c:valAx>
        <c:axId val="169287680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9253120"/>
        <c:crosses val="autoZero"/>
        <c:crossBetween val="midCat"/>
      </c:valAx>
    </c:plotArea>
    <c:plotVisOnly val="1"/>
    <c:dispBlanksAs val="span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Dosažené denní max. a min.</a:t>
            </a:r>
            <a:r>
              <a:rPr lang="cs-CZ" sz="1000" baseline="0">
                <a:solidFill>
                  <a:srgbClr val="233060"/>
                </a:solidFill>
              </a:rPr>
              <a:t> zatížení </a:t>
            </a:r>
            <a:r>
              <a:rPr lang="cs-CZ" sz="1000">
                <a:solidFill>
                  <a:srgbClr val="233060"/>
                </a:solidFill>
              </a:rPr>
              <a:t>(MW)</a:t>
            </a:r>
            <a:r>
              <a:rPr lang="en-US" sz="1000">
                <a:solidFill>
                  <a:srgbClr val="233060"/>
                </a:solidFill>
              </a:rPr>
              <a:t> </a:t>
            </a:r>
          </a:p>
        </c:rich>
      </c:tx>
      <c:layout>
        <c:manualLayout>
          <c:xMode val="edge"/>
          <c:yMode val="edge"/>
          <c:x val="3.68692810457517E-3"/>
          <c:y val="1.1789637147121959E-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009823232323232"/>
          <c:y val="0.24653543505848283"/>
          <c:w val="0.85184609771312214"/>
          <c:h val="0.48581186362499407"/>
        </c:manualLayout>
      </c:layout>
      <c:scatterChart>
        <c:scatterStyle val="lineMarker"/>
        <c:varyColors val="0"/>
        <c:ser>
          <c:idx val="0"/>
          <c:order val="0"/>
          <c:tx>
            <c:strRef>
              <c:f>'9.2'!$D$3</c:f>
              <c:strCache>
                <c:ptCount val="1"/>
                <c:pt idx="0">
                  <c:v>Dosažené denní maximum zatížení brutto</c:v>
                </c:pt>
              </c:strCache>
            </c:strRef>
          </c:tx>
          <c:spPr>
            <a:ln w="38100"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'9.2'!$A$5:$A$35</c:f>
              <c:numCache>
                <c:formatCode>m/d/yyyy</c:formatCode>
                <c:ptCount val="31"/>
                <c:pt idx="0">
                  <c:v>46113</c:v>
                </c:pt>
                <c:pt idx="1">
                  <c:v>46114</c:v>
                </c:pt>
                <c:pt idx="2">
                  <c:v>46115</c:v>
                </c:pt>
                <c:pt idx="3">
                  <c:v>46116</c:v>
                </c:pt>
                <c:pt idx="4">
                  <c:v>46117</c:v>
                </c:pt>
                <c:pt idx="5">
                  <c:v>46118</c:v>
                </c:pt>
                <c:pt idx="6">
                  <c:v>46119</c:v>
                </c:pt>
                <c:pt idx="7">
                  <c:v>46120</c:v>
                </c:pt>
                <c:pt idx="8">
                  <c:v>46121</c:v>
                </c:pt>
                <c:pt idx="9">
                  <c:v>46122</c:v>
                </c:pt>
                <c:pt idx="10">
                  <c:v>46123</c:v>
                </c:pt>
                <c:pt idx="11">
                  <c:v>46124</c:v>
                </c:pt>
                <c:pt idx="12">
                  <c:v>46125</c:v>
                </c:pt>
                <c:pt idx="13">
                  <c:v>46126</c:v>
                </c:pt>
                <c:pt idx="14">
                  <c:v>46127</c:v>
                </c:pt>
                <c:pt idx="15">
                  <c:v>46128</c:v>
                </c:pt>
                <c:pt idx="16">
                  <c:v>46129</c:v>
                </c:pt>
                <c:pt idx="17">
                  <c:v>46130</c:v>
                </c:pt>
                <c:pt idx="18">
                  <c:v>46131</c:v>
                </c:pt>
                <c:pt idx="19">
                  <c:v>46132</c:v>
                </c:pt>
                <c:pt idx="20">
                  <c:v>46133</c:v>
                </c:pt>
                <c:pt idx="21">
                  <c:v>46134</c:v>
                </c:pt>
                <c:pt idx="22">
                  <c:v>46135</c:v>
                </c:pt>
                <c:pt idx="23">
                  <c:v>46136</c:v>
                </c:pt>
                <c:pt idx="24">
                  <c:v>46137</c:v>
                </c:pt>
                <c:pt idx="25">
                  <c:v>46138</c:v>
                </c:pt>
                <c:pt idx="26">
                  <c:v>46139</c:v>
                </c:pt>
                <c:pt idx="27">
                  <c:v>46140</c:v>
                </c:pt>
                <c:pt idx="28">
                  <c:v>46141</c:v>
                </c:pt>
                <c:pt idx="29">
                  <c:v>46142</c:v>
                </c:pt>
              </c:numCache>
            </c:numRef>
          </c:xVal>
          <c:yVal>
            <c:numRef>
              <c:f>'9.2'!$D$5:$D$35</c:f>
              <c:numCache>
                <c:formatCode>#,##0</c:formatCode>
                <c:ptCount val="31"/>
                <c:pt idx="0">
                  <c:v>10082.18</c:v>
                </c:pt>
                <c:pt idx="1">
                  <c:v>9892.7650000000012</c:v>
                </c:pt>
                <c:pt idx="2">
                  <c:v>8568.9839999999986</c:v>
                </c:pt>
                <c:pt idx="3">
                  <c:v>7939.2960000000003</c:v>
                </c:pt>
                <c:pt idx="4">
                  <c:v>7802.4710000000005</c:v>
                </c:pt>
                <c:pt idx="5">
                  <c:v>7423.2889999999998</c:v>
                </c:pt>
                <c:pt idx="6">
                  <c:v>9536.003999999999</c:v>
                </c:pt>
                <c:pt idx="7">
                  <c:v>9604.5759999999991</c:v>
                </c:pt>
                <c:pt idx="8">
                  <c:v>9860.3549999999996</c:v>
                </c:pt>
                <c:pt idx="9">
                  <c:v>9924.6169999999984</c:v>
                </c:pt>
                <c:pt idx="10">
                  <c:v>8813.8240000000005</c:v>
                </c:pt>
                <c:pt idx="11">
                  <c:v>8249.021999999999</c:v>
                </c:pt>
                <c:pt idx="12">
                  <c:v>9479.6859999999997</c:v>
                </c:pt>
                <c:pt idx="13">
                  <c:v>9476.8739999999998</c:v>
                </c:pt>
                <c:pt idx="14">
                  <c:v>9583.4370000000017</c:v>
                </c:pt>
                <c:pt idx="15">
                  <c:v>9392.5560000000005</c:v>
                </c:pt>
                <c:pt idx="16">
                  <c:v>9267.0439999999981</c:v>
                </c:pt>
                <c:pt idx="17">
                  <c:v>7944.1649999999991</c:v>
                </c:pt>
                <c:pt idx="18">
                  <c:v>7767.7560000000003</c:v>
                </c:pt>
                <c:pt idx="19">
                  <c:v>9185.4029999999984</c:v>
                </c:pt>
                <c:pt idx="20">
                  <c:v>9422.4369999999999</c:v>
                </c:pt>
                <c:pt idx="21">
                  <c:v>9596.4670000000006</c:v>
                </c:pt>
                <c:pt idx="22">
                  <c:v>9371.18</c:v>
                </c:pt>
                <c:pt idx="23">
                  <c:v>9212.3949999999986</c:v>
                </c:pt>
                <c:pt idx="24">
                  <c:v>7896.893</c:v>
                </c:pt>
                <c:pt idx="25">
                  <c:v>7869.5709999999999</c:v>
                </c:pt>
                <c:pt idx="26">
                  <c:v>9356.7959999999985</c:v>
                </c:pt>
                <c:pt idx="27">
                  <c:v>9151.6010000000006</c:v>
                </c:pt>
                <c:pt idx="28">
                  <c:v>9194.478000000001</c:v>
                </c:pt>
                <c:pt idx="29">
                  <c:v>9218.9579999999987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AFA-41C1-93AC-348DB4A30EB2}"/>
            </c:ext>
          </c:extLst>
        </c:ser>
        <c:ser>
          <c:idx val="1"/>
          <c:order val="1"/>
          <c:tx>
            <c:strRef>
              <c:f>'9.2'!$E$3</c:f>
              <c:strCache>
                <c:ptCount val="1"/>
                <c:pt idx="0">
                  <c:v>Dosažené denní minimum zatížení brutto</c:v>
                </c:pt>
              </c:strCache>
            </c:strRef>
          </c:tx>
          <c:spPr>
            <a:ln w="38100">
              <a:solidFill>
                <a:schemeClr val="accent5"/>
              </a:solidFill>
            </a:ln>
          </c:spPr>
          <c:marker>
            <c:symbol val="none"/>
          </c:marker>
          <c:xVal>
            <c:numRef>
              <c:f>'9.2'!$A$5:$A$35</c:f>
              <c:numCache>
                <c:formatCode>m/d/yyyy</c:formatCode>
                <c:ptCount val="31"/>
                <c:pt idx="0">
                  <c:v>46113</c:v>
                </c:pt>
                <c:pt idx="1">
                  <c:v>46114</c:v>
                </c:pt>
                <c:pt idx="2">
                  <c:v>46115</c:v>
                </c:pt>
                <c:pt idx="3">
                  <c:v>46116</c:v>
                </c:pt>
                <c:pt idx="4">
                  <c:v>46117</c:v>
                </c:pt>
                <c:pt idx="5">
                  <c:v>46118</c:v>
                </c:pt>
                <c:pt idx="6">
                  <c:v>46119</c:v>
                </c:pt>
                <c:pt idx="7">
                  <c:v>46120</c:v>
                </c:pt>
                <c:pt idx="8">
                  <c:v>46121</c:v>
                </c:pt>
                <c:pt idx="9">
                  <c:v>46122</c:v>
                </c:pt>
                <c:pt idx="10">
                  <c:v>46123</c:v>
                </c:pt>
                <c:pt idx="11">
                  <c:v>46124</c:v>
                </c:pt>
                <c:pt idx="12">
                  <c:v>46125</c:v>
                </c:pt>
                <c:pt idx="13">
                  <c:v>46126</c:v>
                </c:pt>
                <c:pt idx="14">
                  <c:v>46127</c:v>
                </c:pt>
                <c:pt idx="15">
                  <c:v>46128</c:v>
                </c:pt>
                <c:pt idx="16">
                  <c:v>46129</c:v>
                </c:pt>
                <c:pt idx="17">
                  <c:v>46130</c:v>
                </c:pt>
                <c:pt idx="18">
                  <c:v>46131</c:v>
                </c:pt>
                <c:pt idx="19">
                  <c:v>46132</c:v>
                </c:pt>
                <c:pt idx="20">
                  <c:v>46133</c:v>
                </c:pt>
                <c:pt idx="21">
                  <c:v>46134</c:v>
                </c:pt>
                <c:pt idx="22">
                  <c:v>46135</c:v>
                </c:pt>
                <c:pt idx="23">
                  <c:v>46136</c:v>
                </c:pt>
                <c:pt idx="24">
                  <c:v>46137</c:v>
                </c:pt>
                <c:pt idx="25">
                  <c:v>46138</c:v>
                </c:pt>
                <c:pt idx="26">
                  <c:v>46139</c:v>
                </c:pt>
                <c:pt idx="27">
                  <c:v>46140</c:v>
                </c:pt>
                <c:pt idx="28">
                  <c:v>46141</c:v>
                </c:pt>
                <c:pt idx="29">
                  <c:v>46142</c:v>
                </c:pt>
              </c:numCache>
            </c:numRef>
          </c:xVal>
          <c:yVal>
            <c:numRef>
              <c:f>'9.2'!$E$5:$E$35</c:f>
              <c:numCache>
                <c:formatCode>#,##0</c:formatCode>
                <c:ptCount val="31"/>
                <c:pt idx="0">
                  <c:v>7187.2510000000002</c:v>
                </c:pt>
                <c:pt idx="1">
                  <c:v>6518.1720000000005</c:v>
                </c:pt>
                <c:pt idx="2">
                  <c:v>5741.0590000000002</c:v>
                </c:pt>
                <c:pt idx="3">
                  <c:v>5557.9300000000012</c:v>
                </c:pt>
                <c:pt idx="4">
                  <c:v>5312.6369999999997</c:v>
                </c:pt>
                <c:pt idx="5">
                  <c:v>5097.17</c:v>
                </c:pt>
                <c:pt idx="6">
                  <c:v>6232.174</c:v>
                </c:pt>
                <c:pt idx="7">
                  <c:v>6780.7510000000002</c:v>
                </c:pt>
                <c:pt idx="8">
                  <c:v>6957.8739999999998</c:v>
                </c:pt>
                <c:pt idx="9">
                  <c:v>6604.8379999999997</c:v>
                </c:pt>
                <c:pt idx="10">
                  <c:v>5983.9459999999999</c:v>
                </c:pt>
                <c:pt idx="11">
                  <c:v>5980.78</c:v>
                </c:pt>
                <c:pt idx="12">
                  <c:v>6397.9149999999991</c:v>
                </c:pt>
                <c:pt idx="13">
                  <c:v>6621.1370000000024</c:v>
                </c:pt>
                <c:pt idx="14">
                  <c:v>6598.9080000000013</c:v>
                </c:pt>
                <c:pt idx="15">
                  <c:v>6545.3359999999984</c:v>
                </c:pt>
                <c:pt idx="16">
                  <c:v>5906.1179999999986</c:v>
                </c:pt>
                <c:pt idx="17">
                  <c:v>5436.3689999999997</c:v>
                </c:pt>
                <c:pt idx="18">
                  <c:v>5396.3639999999996</c:v>
                </c:pt>
                <c:pt idx="19">
                  <c:v>6124.3439999999991</c:v>
                </c:pt>
                <c:pt idx="20">
                  <c:v>6489.101999999999</c:v>
                </c:pt>
                <c:pt idx="21">
                  <c:v>6705.7030000000004</c:v>
                </c:pt>
                <c:pt idx="22">
                  <c:v>6561.9620000000004</c:v>
                </c:pt>
                <c:pt idx="23">
                  <c:v>5936.4299999999994</c:v>
                </c:pt>
                <c:pt idx="24">
                  <c:v>5313.5919999999996</c:v>
                </c:pt>
                <c:pt idx="25">
                  <c:v>5234.9500000000016</c:v>
                </c:pt>
                <c:pt idx="26">
                  <c:v>6288.0020000000004</c:v>
                </c:pt>
                <c:pt idx="27">
                  <c:v>6361.857</c:v>
                </c:pt>
                <c:pt idx="28">
                  <c:v>6475.7720000000008</c:v>
                </c:pt>
                <c:pt idx="29">
                  <c:v>5884.5370000000003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AFA-41C1-93AC-348DB4A30EB2}"/>
            </c:ext>
          </c:extLst>
        </c:ser>
        <c:ser>
          <c:idx val="2"/>
          <c:order val="2"/>
          <c:tx>
            <c:strRef>
              <c:f>'9.1'!$A$5:$B$5</c:f>
              <c:strCache>
                <c:ptCount val="1"/>
                <c:pt idx="0">
                  <c:v>Měsíční maximum [MW]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diamond"/>
            <c:size val="7"/>
            <c:spPr>
              <a:solidFill>
                <a:schemeClr val="accent5"/>
              </a:solidFill>
              <a:ln>
                <a:noFill/>
              </a:ln>
            </c:spPr>
          </c:marker>
          <c:xVal>
            <c:numRef>
              <c:f>'9.1'!$F$6</c:f>
              <c:numCache>
                <c:formatCode>d/\ m/</c:formatCode>
                <c:ptCount val="1"/>
                <c:pt idx="0">
                  <c:v>46113</c:v>
                </c:pt>
              </c:numCache>
            </c:numRef>
          </c:xVal>
          <c:yVal>
            <c:numRef>
              <c:f>'9.1'!$F$5</c:f>
              <c:numCache>
                <c:formatCode>#\ ##0.0</c:formatCode>
                <c:ptCount val="1"/>
                <c:pt idx="0">
                  <c:v>10082.18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AFA-41C1-93AC-348DB4A30EB2}"/>
            </c:ext>
          </c:extLst>
        </c:ser>
        <c:ser>
          <c:idx val="3"/>
          <c:order val="3"/>
          <c:tx>
            <c:strRef>
              <c:f>'9.1'!$A$8:$B$8</c:f>
              <c:strCache>
                <c:ptCount val="1"/>
                <c:pt idx="0">
                  <c:v>Měsíční minimum [MW]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diamond"/>
            <c:size val="7"/>
            <c:spPr>
              <a:solidFill>
                <a:schemeClr val="accent1"/>
              </a:solidFill>
              <a:ln>
                <a:noFill/>
              </a:ln>
            </c:spPr>
          </c:marker>
          <c:xVal>
            <c:numRef>
              <c:f>'9.1'!$F$9</c:f>
              <c:numCache>
                <c:formatCode>d/\ m/</c:formatCode>
                <c:ptCount val="1"/>
                <c:pt idx="0">
                  <c:v>46118</c:v>
                </c:pt>
              </c:numCache>
            </c:numRef>
          </c:xVal>
          <c:yVal>
            <c:numRef>
              <c:f>'9.1'!$F$8</c:f>
              <c:numCache>
                <c:formatCode>#\ ##0.0</c:formatCode>
                <c:ptCount val="1"/>
                <c:pt idx="0">
                  <c:v>5097.17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AFA-41C1-93AC-348DB4A30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323520"/>
        <c:axId val="169325696"/>
      </c:scatterChart>
      <c:valAx>
        <c:axId val="169323520"/>
        <c:scaling>
          <c:orientation val="minMax"/>
          <c:max val="46142"/>
          <c:min val="46113"/>
        </c:scaling>
        <c:delete val="0"/>
        <c:axPos val="b"/>
        <c:numFmt formatCode="d/m" sourceLinked="0"/>
        <c:majorTickMark val="none"/>
        <c:minorTickMark val="none"/>
        <c:tickLblPos val="nextTo"/>
        <c:txPr>
          <a:bodyPr rot="-5400000" anchor="b" anchorCtr="0"/>
          <a:lstStyle/>
          <a:p>
            <a:pPr>
              <a:defRPr sz="850" baseline="0"/>
            </a:pPr>
            <a:endParaRPr lang="cs-CZ"/>
          </a:p>
        </c:txPr>
        <c:crossAx val="169325696"/>
        <c:crosses val="autoZero"/>
        <c:crossBetween val="midCat"/>
        <c:majorUnit val="1"/>
      </c:valAx>
      <c:valAx>
        <c:axId val="169325696"/>
        <c:scaling>
          <c:orientation val="minMax"/>
          <c:max val="14000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9323520"/>
        <c:crosses val="autoZero"/>
        <c:crossBetween val="midCat"/>
        <c:majorUnit val="2000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Dosažené denní max. a min.</a:t>
            </a:r>
            <a:r>
              <a:rPr lang="cs-CZ" sz="1000" baseline="0">
                <a:solidFill>
                  <a:srgbClr val="233060"/>
                </a:solidFill>
              </a:rPr>
              <a:t> zatížení </a:t>
            </a:r>
            <a:r>
              <a:rPr lang="cs-CZ" sz="1000">
                <a:solidFill>
                  <a:srgbClr val="233060"/>
                </a:solidFill>
              </a:rPr>
              <a:t>(MW)</a:t>
            </a:r>
            <a:r>
              <a:rPr lang="en-US" sz="1000">
                <a:solidFill>
                  <a:srgbClr val="233060"/>
                </a:solidFill>
              </a:rPr>
              <a:t> </a:t>
            </a:r>
          </a:p>
        </c:rich>
      </c:tx>
      <c:layout>
        <c:manualLayout>
          <c:xMode val="edge"/>
          <c:yMode val="edge"/>
          <c:x val="3.5173784307100859E-3"/>
          <c:y val="3.9517139548762752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009823232323232"/>
          <c:y val="0.23924951688731219"/>
          <c:w val="0.85184609771312214"/>
          <c:h val="0.48512485119687904"/>
        </c:manualLayout>
      </c:layout>
      <c:scatterChart>
        <c:scatterStyle val="lineMarker"/>
        <c:varyColors val="0"/>
        <c:ser>
          <c:idx val="0"/>
          <c:order val="0"/>
          <c:tx>
            <c:strRef>
              <c:f>'9.2'!$J$3</c:f>
              <c:strCache>
                <c:ptCount val="1"/>
                <c:pt idx="0">
                  <c:v>Dosažené denní maximum zatížení brutto</c:v>
                </c:pt>
              </c:strCache>
            </c:strRef>
          </c:tx>
          <c:spPr>
            <a:ln w="38100"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'9.2'!$G$5:$G$35</c:f>
              <c:numCache>
                <c:formatCode>m/d/yyyy</c:formatCode>
                <c:ptCount val="31"/>
                <c:pt idx="0">
                  <c:v>46143</c:v>
                </c:pt>
                <c:pt idx="1">
                  <c:v>46144</c:v>
                </c:pt>
                <c:pt idx="2">
                  <c:v>46145</c:v>
                </c:pt>
                <c:pt idx="3">
                  <c:v>46146</c:v>
                </c:pt>
                <c:pt idx="4">
                  <c:v>46147</c:v>
                </c:pt>
                <c:pt idx="5">
                  <c:v>46148</c:v>
                </c:pt>
                <c:pt idx="6">
                  <c:v>46149</c:v>
                </c:pt>
                <c:pt idx="7">
                  <c:v>46150</c:v>
                </c:pt>
                <c:pt idx="8">
                  <c:v>46151</c:v>
                </c:pt>
                <c:pt idx="9">
                  <c:v>46152</c:v>
                </c:pt>
                <c:pt idx="10">
                  <c:v>46153</c:v>
                </c:pt>
                <c:pt idx="11">
                  <c:v>46154</c:v>
                </c:pt>
                <c:pt idx="12">
                  <c:v>46155</c:v>
                </c:pt>
                <c:pt idx="13">
                  <c:v>46156</c:v>
                </c:pt>
                <c:pt idx="14">
                  <c:v>46157</c:v>
                </c:pt>
                <c:pt idx="15">
                  <c:v>46158</c:v>
                </c:pt>
                <c:pt idx="16">
                  <c:v>46159</c:v>
                </c:pt>
                <c:pt idx="17">
                  <c:v>46160</c:v>
                </c:pt>
                <c:pt idx="18">
                  <c:v>46161</c:v>
                </c:pt>
                <c:pt idx="19">
                  <c:v>46162</c:v>
                </c:pt>
                <c:pt idx="20">
                  <c:v>46163</c:v>
                </c:pt>
                <c:pt idx="21">
                  <c:v>46164</c:v>
                </c:pt>
                <c:pt idx="22">
                  <c:v>46165</c:v>
                </c:pt>
                <c:pt idx="23">
                  <c:v>46166</c:v>
                </c:pt>
                <c:pt idx="24">
                  <c:v>46167</c:v>
                </c:pt>
                <c:pt idx="25">
                  <c:v>46168</c:v>
                </c:pt>
                <c:pt idx="26">
                  <c:v>46169</c:v>
                </c:pt>
                <c:pt idx="27">
                  <c:v>46170</c:v>
                </c:pt>
                <c:pt idx="28">
                  <c:v>46171</c:v>
                </c:pt>
                <c:pt idx="29">
                  <c:v>46172</c:v>
                </c:pt>
                <c:pt idx="30">
                  <c:v>46173</c:v>
                </c:pt>
              </c:numCache>
            </c:numRef>
          </c:xVal>
          <c:yVal>
            <c:numRef>
              <c:f>'9.2'!$J$5:$J$35</c:f>
              <c:numCache>
                <c:formatCode>#,##0</c:formatCode>
                <c:ptCount val="31"/>
                <c:pt idx="0">
                  <c:v>7833.3099999999995</c:v>
                </c:pt>
                <c:pt idx="1">
                  <c:v>7413.072000000001</c:v>
                </c:pt>
                <c:pt idx="2">
                  <c:v>7451.982</c:v>
                </c:pt>
                <c:pt idx="3">
                  <c:v>8732.1869999999981</c:v>
                </c:pt>
                <c:pt idx="4">
                  <c:v>8909.8369999999995</c:v>
                </c:pt>
                <c:pt idx="5">
                  <c:v>8805.6049999999996</c:v>
                </c:pt>
                <c:pt idx="6">
                  <c:v>8676.4349999999995</c:v>
                </c:pt>
                <c:pt idx="7">
                  <c:v>7719.5649999999996</c:v>
                </c:pt>
                <c:pt idx="8">
                  <c:v>7464.3280000000022</c:v>
                </c:pt>
                <c:pt idx="9">
                  <c:v>7439.277000000001</c:v>
                </c:pt>
                <c:pt idx="10">
                  <c:v>8960.0950000000012</c:v>
                </c:pt>
                <c:pt idx="11">
                  <c:v>9041.2229999999981</c:v>
                </c:pt>
                <c:pt idx="12">
                  <c:v>9161.0579999999991</c:v>
                </c:pt>
                <c:pt idx="13">
                  <c:v>9161.4529999999995</c:v>
                </c:pt>
                <c:pt idx="14">
                  <c:v>8962.5569999999989</c:v>
                </c:pt>
                <c:pt idx="15">
                  <c:v>7952.2800000000007</c:v>
                </c:pt>
                <c:pt idx="16">
                  <c:v>7747.4400000000005</c:v>
                </c:pt>
                <c:pt idx="17">
                  <c:v>9078.9320000000007</c:v>
                </c:pt>
                <c:pt idx="18">
                  <c:v>8965.6099999999988</c:v>
                </c:pt>
                <c:pt idx="19">
                  <c:v>8903.982</c:v>
                </c:pt>
                <c:pt idx="20">
                  <c:v>8879.0580000000009</c:v>
                </c:pt>
                <c:pt idx="21">
                  <c:v>8804.9009999999998</c:v>
                </c:pt>
                <c:pt idx="22">
                  <c:v>7567.1170000000002</c:v>
                </c:pt>
                <c:pt idx="23">
                  <c:v>7449.2140000000009</c:v>
                </c:pt>
                <c:pt idx="24">
                  <c:v>8784.3960000000006</c:v>
                </c:pt>
                <c:pt idx="25">
                  <c:v>8962.351999999999</c:v>
                </c:pt>
                <c:pt idx="26">
                  <c:v>9014.6020000000008</c:v>
                </c:pt>
                <c:pt idx="27">
                  <c:v>8720.9039999999986</c:v>
                </c:pt>
                <c:pt idx="28">
                  <c:v>8736.5750000000007</c:v>
                </c:pt>
                <c:pt idx="29">
                  <c:v>7724.2429999999995</c:v>
                </c:pt>
                <c:pt idx="30">
                  <c:v>7405.5260000000007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20F-47C2-9125-1C3968084F59}"/>
            </c:ext>
          </c:extLst>
        </c:ser>
        <c:ser>
          <c:idx val="1"/>
          <c:order val="1"/>
          <c:tx>
            <c:strRef>
              <c:f>'9.2'!$K$3</c:f>
              <c:strCache>
                <c:ptCount val="1"/>
                <c:pt idx="0">
                  <c:v>Dosažené denní minimum zatížení brutto</c:v>
                </c:pt>
              </c:strCache>
            </c:strRef>
          </c:tx>
          <c:spPr>
            <a:ln w="38100">
              <a:solidFill>
                <a:schemeClr val="accent5"/>
              </a:solidFill>
            </a:ln>
          </c:spPr>
          <c:marker>
            <c:symbol val="none"/>
          </c:marker>
          <c:xVal>
            <c:numRef>
              <c:f>'9.2'!$G$5:$G$35</c:f>
              <c:numCache>
                <c:formatCode>m/d/yyyy</c:formatCode>
                <c:ptCount val="31"/>
                <c:pt idx="0">
                  <c:v>46143</c:v>
                </c:pt>
                <c:pt idx="1">
                  <c:v>46144</c:v>
                </c:pt>
                <c:pt idx="2">
                  <c:v>46145</c:v>
                </c:pt>
                <c:pt idx="3">
                  <c:v>46146</c:v>
                </c:pt>
                <c:pt idx="4">
                  <c:v>46147</c:v>
                </c:pt>
                <c:pt idx="5">
                  <c:v>46148</c:v>
                </c:pt>
                <c:pt idx="6">
                  <c:v>46149</c:v>
                </c:pt>
                <c:pt idx="7">
                  <c:v>46150</c:v>
                </c:pt>
                <c:pt idx="8">
                  <c:v>46151</c:v>
                </c:pt>
                <c:pt idx="9">
                  <c:v>46152</c:v>
                </c:pt>
                <c:pt idx="10">
                  <c:v>46153</c:v>
                </c:pt>
                <c:pt idx="11">
                  <c:v>46154</c:v>
                </c:pt>
                <c:pt idx="12">
                  <c:v>46155</c:v>
                </c:pt>
                <c:pt idx="13">
                  <c:v>46156</c:v>
                </c:pt>
                <c:pt idx="14">
                  <c:v>46157</c:v>
                </c:pt>
                <c:pt idx="15">
                  <c:v>46158</c:v>
                </c:pt>
                <c:pt idx="16">
                  <c:v>46159</c:v>
                </c:pt>
                <c:pt idx="17">
                  <c:v>46160</c:v>
                </c:pt>
                <c:pt idx="18">
                  <c:v>46161</c:v>
                </c:pt>
                <c:pt idx="19">
                  <c:v>46162</c:v>
                </c:pt>
                <c:pt idx="20">
                  <c:v>46163</c:v>
                </c:pt>
                <c:pt idx="21">
                  <c:v>46164</c:v>
                </c:pt>
                <c:pt idx="22">
                  <c:v>46165</c:v>
                </c:pt>
                <c:pt idx="23">
                  <c:v>46166</c:v>
                </c:pt>
                <c:pt idx="24">
                  <c:v>46167</c:v>
                </c:pt>
                <c:pt idx="25">
                  <c:v>46168</c:v>
                </c:pt>
                <c:pt idx="26">
                  <c:v>46169</c:v>
                </c:pt>
                <c:pt idx="27">
                  <c:v>46170</c:v>
                </c:pt>
                <c:pt idx="28">
                  <c:v>46171</c:v>
                </c:pt>
                <c:pt idx="29">
                  <c:v>46172</c:v>
                </c:pt>
                <c:pt idx="30">
                  <c:v>46173</c:v>
                </c:pt>
              </c:numCache>
            </c:numRef>
          </c:xVal>
          <c:yVal>
            <c:numRef>
              <c:f>'9.2'!$K$5:$K$35</c:f>
              <c:numCache>
                <c:formatCode>#,##0</c:formatCode>
                <c:ptCount val="31"/>
                <c:pt idx="0">
                  <c:v>5353.2270000000008</c:v>
                </c:pt>
                <c:pt idx="1">
                  <c:v>5212.9949999999999</c:v>
                </c:pt>
                <c:pt idx="2">
                  <c:v>5082.6540000000005</c:v>
                </c:pt>
                <c:pt idx="3">
                  <c:v>5451.0199999999995</c:v>
                </c:pt>
                <c:pt idx="4">
                  <c:v>5755.6680000000006</c:v>
                </c:pt>
                <c:pt idx="5">
                  <c:v>5796.8590000000013</c:v>
                </c:pt>
                <c:pt idx="6">
                  <c:v>5622.1299999999992</c:v>
                </c:pt>
                <c:pt idx="7">
                  <c:v>5247.5419999999995</c:v>
                </c:pt>
                <c:pt idx="8">
                  <c:v>5180.237000000001</c:v>
                </c:pt>
                <c:pt idx="9">
                  <c:v>5177.3169999999991</c:v>
                </c:pt>
                <c:pt idx="10">
                  <c:v>5598.9620000000004</c:v>
                </c:pt>
                <c:pt idx="11">
                  <c:v>6004.811999999999</c:v>
                </c:pt>
                <c:pt idx="12">
                  <c:v>6236.429000000001</c:v>
                </c:pt>
                <c:pt idx="13">
                  <c:v>6154.0849999999982</c:v>
                </c:pt>
                <c:pt idx="14">
                  <c:v>5784.8719999999994</c:v>
                </c:pt>
                <c:pt idx="15">
                  <c:v>5437.5290000000005</c:v>
                </c:pt>
                <c:pt idx="16">
                  <c:v>5347.4809999999998</c:v>
                </c:pt>
                <c:pt idx="17">
                  <c:v>6053.192</c:v>
                </c:pt>
                <c:pt idx="18">
                  <c:v>6154.5690000000004</c:v>
                </c:pt>
                <c:pt idx="19">
                  <c:v>6041.4629999999997</c:v>
                </c:pt>
                <c:pt idx="20">
                  <c:v>5953.6270000000004</c:v>
                </c:pt>
                <c:pt idx="21">
                  <c:v>5458.63</c:v>
                </c:pt>
                <c:pt idx="22">
                  <c:v>5025.6769999999997</c:v>
                </c:pt>
                <c:pt idx="23">
                  <c:v>4840.6350000000011</c:v>
                </c:pt>
                <c:pt idx="24">
                  <c:v>5393.3170000000009</c:v>
                </c:pt>
                <c:pt idx="25">
                  <c:v>5742.1090000000004</c:v>
                </c:pt>
                <c:pt idx="26">
                  <c:v>5813.7959999999994</c:v>
                </c:pt>
                <c:pt idx="27">
                  <c:v>5738.62</c:v>
                </c:pt>
                <c:pt idx="28">
                  <c:v>5366.0199999999995</c:v>
                </c:pt>
                <c:pt idx="29">
                  <c:v>5096.4320000000007</c:v>
                </c:pt>
                <c:pt idx="30">
                  <c:v>4823.7150000000001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20F-47C2-9125-1C3968084F59}"/>
            </c:ext>
          </c:extLst>
        </c:ser>
        <c:ser>
          <c:idx val="2"/>
          <c:order val="2"/>
          <c:tx>
            <c:strRef>
              <c:f>'9.1'!$A$5:$B$5</c:f>
              <c:strCache>
                <c:ptCount val="1"/>
                <c:pt idx="0">
                  <c:v>Měsíční maximum [MW]</c:v>
                </c:pt>
              </c:strCache>
            </c:strRef>
          </c:tx>
          <c:spPr>
            <a:ln>
              <a:solidFill>
                <a:srgbClr val="D0D0D0"/>
              </a:solidFill>
            </a:ln>
          </c:spPr>
          <c:marker>
            <c:symbol val="diamond"/>
            <c:size val="7"/>
            <c:spPr>
              <a:solidFill>
                <a:schemeClr val="accent5"/>
              </a:solidFill>
              <a:ln>
                <a:noFill/>
              </a:ln>
            </c:spPr>
          </c:marker>
          <c:xVal>
            <c:numRef>
              <c:f>'9.1'!$G$6</c:f>
              <c:numCache>
                <c:formatCode>d/\ m/</c:formatCode>
                <c:ptCount val="1"/>
                <c:pt idx="0">
                  <c:v>46156</c:v>
                </c:pt>
              </c:numCache>
            </c:numRef>
          </c:xVal>
          <c:yVal>
            <c:numRef>
              <c:f>'9.1'!$G$5</c:f>
              <c:numCache>
                <c:formatCode>#\ ##0.0</c:formatCode>
                <c:ptCount val="1"/>
                <c:pt idx="0">
                  <c:v>9161.4529999999995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20F-47C2-9125-1C3968084F59}"/>
            </c:ext>
          </c:extLst>
        </c:ser>
        <c:ser>
          <c:idx val="3"/>
          <c:order val="3"/>
          <c:tx>
            <c:strRef>
              <c:f>'9.1'!$A$8:$B$8</c:f>
              <c:strCache>
                <c:ptCount val="1"/>
                <c:pt idx="0">
                  <c:v>Měsíční minimum [MW]</c:v>
                </c:pt>
              </c:strCache>
            </c:strRef>
          </c:tx>
          <c:spPr>
            <a:ln>
              <a:solidFill>
                <a:schemeClr val="accent5"/>
              </a:solidFill>
            </a:ln>
          </c:spPr>
          <c:marker>
            <c:symbol val="diamond"/>
            <c:size val="7"/>
            <c:spPr>
              <a:solidFill>
                <a:schemeClr val="accent1"/>
              </a:solidFill>
              <a:ln>
                <a:noFill/>
              </a:ln>
            </c:spPr>
          </c:marker>
          <c:xVal>
            <c:numRef>
              <c:f>'9.1'!$G$9</c:f>
              <c:numCache>
                <c:formatCode>d/\ m/</c:formatCode>
                <c:ptCount val="1"/>
                <c:pt idx="0">
                  <c:v>46173</c:v>
                </c:pt>
              </c:numCache>
            </c:numRef>
          </c:xVal>
          <c:yVal>
            <c:numRef>
              <c:f>'9.1'!$G$8</c:f>
              <c:numCache>
                <c:formatCode>#\ ##0.0</c:formatCode>
                <c:ptCount val="1"/>
                <c:pt idx="0">
                  <c:v>4823.7150000000001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20F-47C2-9125-1C3968084F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431424"/>
        <c:axId val="169433344"/>
      </c:scatterChart>
      <c:valAx>
        <c:axId val="169431424"/>
        <c:scaling>
          <c:orientation val="minMax"/>
          <c:max val="46173"/>
          <c:min val="46143"/>
        </c:scaling>
        <c:delete val="0"/>
        <c:axPos val="b"/>
        <c:numFmt formatCode="d/m" sourceLinked="0"/>
        <c:majorTickMark val="none"/>
        <c:minorTickMark val="none"/>
        <c:tickLblPos val="nextTo"/>
        <c:txPr>
          <a:bodyPr rot="-5400000" anchor="b" anchorCtr="0"/>
          <a:lstStyle/>
          <a:p>
            <a:pPr>
              <a:defRPr sz="850" baseline="0"/>
            </a:pPr>
            <a:endParaRPr lang="cs-CZ"/>
          </a:p>
        </c:txPr>
        <c:crossAx val="169433344"/>
        <c:crosses val="autoZero"/>
        <c:crossBetween val="midCat"/>
        <c:majorUnit val="1"/>
      </c:valAx>
      <c:valAx>
        <c:axId val="169433344"/>
        <c:scaling>
          <c:orientation val="minMax"/>
          <c:max val="14000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9431424"/>
        <c:crosses val="autoZero"/>
        <c:crossBetween val="midCat"/>
        <c:majorUnit val="2000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Dosažené denní max. a min.</a:t>
            </a:r>
            <a:r>
              <a:rPr lang="cs-CZ" sz="1000" baseline="0">
                <a:solidFill>
                  <a:srgbClr val="233060"/>
                </a:solidFill>
              </a:rPr>
              <a:t> zatížení </a:t>
            </a:r>
            <a:r>
              <a:rPr lang="cs-CZ" sz="1000">
                <a:solidFill>
                  <a:srgbClr val="233060"/>
                </a:solidFill>
              </a:rPr>
              <a:t>(MW)</a:t>
            </a:r>
            <a:r>
              <a:rPr lang="en-US" sz="1000">
                <a:solidFill>
                  <a:srgbClr val="233060"/>
                </a:solidFill>
              </a:rPr>
              <a:t> </a:t>
            </a:r>
          </a:p>
        </c:rich>
      </c:tx>
      <c:layout>
        <c:manualLayout>
          <c:xMode val="edge"/>
          <c:yMode val="edge"/>
          <c:x val="3.4437511382983937E-3"/>
          <c:y val="3.8614038837922844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009823232323232"/>
          <c:y val="0.25390153153932687"/>
          <c:w val="0.85184609771312214"/>
          <c:h val="0.48549162123965273"/>
        </c:manualLayout>
      </c:layout>
      <c:scatterChart>
        <c:scatterStyle val="lineMarker"/>
        <c:varyColors val="0"/>
        <c:ser>
          <c:idx val="0"/>
          <c:order val="0"/>
          <c:tx>
            <c:strRef>
              <c:f>'9.2'!$P$3</c:f>
              <c:strCache>
                <c:ptCount val="1"/>
                <c:pt idx="0">
                  <c:v>Dosažené denní maximum zatížení brutto</c:v>
                </c:pt>
              </c:strCache>
            </c:strRef>
          </c:tx>
          <c:spPr>
            <a:ln w="38100"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'9.2'!$M$5:$M$35</c:f>
              <c:numCache>
                <c:formatCode>m/d/yyyy</c:formatCode>
                <c:ptCount val="31"/>
                <c:pt idx="0">
                  <c:v>46174</c:v>
                </c:pt>
                <c:pt idx="1">
                  <c:v>46175</c:v>
                </c:pt>
                <c:pt idx="2">
                  <c:v>46176</c:v>
                </c:pt>
                <c:pt idx="3">
                  <c:v>46177</c:v>
                </c:pt>
                <c:pt idx="4">
                  <c:v>46178</c:v>
                </c:pt>
                <c:pt idx="5">
                  <c:v>46179</c:v>
                </c:pt>
                <c:pt idx="6">
                  <c:v>46180</c:v>
                </c:pt>
                <c:pt idx="7">
                  <c:v>46181</c:v>
                </c:pt>
                <c:pt idx="8">
                  <c:v>46182</c:v>
                </c:pt>
                <c:pt idx="9">
                  <c:v>46183</c:v>
                </c:pt>
                <c:pt idx="10">
                  <c:v>46184</c:v>
                </c:pt>
                <c:pt idx="11">
                  <c:v>46185</c:v>
                </c:pt>
                <c:pt idx="12">
                  <c:v>46186</c:v>
                </c:pt>
                <c:pt idx="13">
                  <c:v>46187</c:v>
                </c:pt>
                <c:pt idx="14">
                  <c:v>46188</c:v>
                </c:pt>
                <c:pt idx="15">
                  <c:v>46189</c:v>
                </c:pt>
                <c:pt idx="16">
                  <c:v>46190</c:v>
                </c:pt>
                <c:pt idx="17">
                  <c:v>46191</c:v>
                </c:pt>
                <c:pt idx="18">
                  <c:v>46192</c:v>
                </c:pt>
                <c:pt idx="19">
                  <c:v>46193</c:v>
                </c:pt>
                <c:pt idx="20">
                  <c:v>46194</c:v>
                </c:pt>
                <c:pt idx="21">
                  <c:v>46195</c:v>
                </c:pt>
                <c:pt idx="22">
                  <c:v>46196</c:v>
                </c:pt>
                <c:pt idx="23">
                  <c:v>46197</c:v>
                </c:pt>
                <c:pt idx="24">
                  <c:v>46198</c:v>
                </c:pt>
                <c:pt idx="25">
                  <c:v>46199</c:v>
                </c:pt>
                <c:pt idx="26">
                  <c:v>46200</c:v>
                </c:pt>
                <c:pt idx="27">
                  <c:v>46201</c:v>
                </c:pt>
                <c:pt idx="28">
                  <c:v>46202</c:v>
                </c:pt>
                <c:pt idx="29">
                  <c:v>46203</c:v>
                </c:pt>
              </c:numCache>
            </c:numRef>
          </c:xVal>
          <c:yVal>
            <c:numRef>
              <c:f>'9.2'!$P$5:$P$35</c:f>
              <c:numCache>
                <c:formatCode>#,##0</c:formatCode>
                <c:ptCount val="31"/>
                <c:pt idx="0">
                  <c:v>8797.1840000000011</c:v>
                </c:pt>
                <c:pt idx="1">
                  <c:v>8754.150999999998</c:v>
                </c:pt>
                <c:pt idx="2">
                  <c:v>8712.0400000000009</c:v>
                </c:pt>
                <c:pt idx="3">
                  <c:v>8737.7749999999978</c:v>
                </c:pt>
                <c:pt idx="4">
                  <c:v>8743.375</c:v>
                </c:pt>
                <c:pt idx="5">
                  <c:v>7700.5169999999998</c:v>
                </c:pt>
                <c:pt idx="6">
                  <c:v>7437.5419999999995</c:v>
                </c:pt>
                <c:pt idx="7">
                  <c:v>8757.746000000001</c:v>
                </c:pt>
                <c:pt idx="8">
                  <c:v>8753.3909999999996</c:v>
                </c:pt>
                <c:pt idx="9">
                  <c:v>8838.0640000000003</c:v>
                </c:pt>
                <c:pt idx="10">
                  <c:v>8955.2340000000004</c:v>
                </c:pt>
                <c:pt idx="11">
                  <c:v>8595.6190000000006</c:v>
                </c:pt>
                <c:pt idx="12">
                  <c:v>7637.3129999999983</c:v>
                </c:pt>
                <c:pt idx="13">
                  <c:v>7289.6409999999996</c:v>
                </c:pt>
                <c:pt idx="14">
                  <c:v>8756.4369999999981</c:v>
                </c:pt>
                <c:pt idx="15">
                  <c:v>8824.1440000000002</c:v>
                </c:pt>
                <c:pt idx="16">
                  <c:v>8955.6570000000011</c:v>
                </c:pt>
                <c:pt idx="17">
                  <c:v>9092.0579999999991</c:v>
                </c:pt>
                <c:pt idx="18">
                  <c:v>9159.0879999999997</c:v>
                </c:pt>
                <c:pt idx="19">
                  <c:v>7867.4250000000002</c:v>
                </c:pt>
                <c:pt idx="20">
                  <c:v>7678.0950000000003</c:v>
                </c:pt>
                <c:pt idx="21">
                  <c:v>9238.0380000000005</c:v>
                </c:pt>
                <c:pt idx="22">
                  <c:v>9226.0639999999985</c:v>
                </c:pt>
                <c:pt idx="23">
                  <c:v>9189.5740000000005</c:v>
                </c:pt>
                <c:pt idx="24">
                  <c:v>9388.7710000000006</c:v>
                </c:pt>
                <c:pt idx="25">
                  <c:v>9403.5840000000007</c:v>
                </c:pt>
                <c:pt idx="26">
                  <c:v>8096.0850000000019</c:v>
                </c:pt>
                <c:pt idx="27">
                  <c:v>7932.9080000000013</c:v>
                </c:pt>
                <c:pt idx="28">
                  <c:v>9795.8839999999982</c:v>
                </c:pt>
                <c:pt idx="29">
                  <c:v>9622.0779999999977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4CF-4EE5-968E-FE76A00BD85F}"/>
            </c:ext>
          </c:extLst>
        </c:ser>
        <c:ser>
          <c:idx val="1"/>
          <c:order val="1"/>
          <c:tx>
            <c:strRef>
              <c:f>'9.2'!$Q$3</c:f>
              <c:strCache>
                <c:ptCount val="1"/>
                <c:pt idx="0">
                  <c:v>Dosažené denní minimum zatížení brutto</c:v>
                </c:pt>
              </c:strCache>
            </c:strRef>
          </c:tx>
          <c:spPr>
            <a:ln w="38100">
              <a:solidFill>
                <a:schemeClr val="accent5"/>
              </a:solidFill>
            </a:ln>
          </c:spPr>
          <c:marker>
            <c:symbol val="none"/>
          </c:marker>
          <c:xVal>
            <c:numRef>
              <c:f>'9.2'!$M$5:$M$35</c:f>
              <c:numCache>
                <c:formatCode>m/d/yyyy</c:formatCode>
                <c:ptCount val="31"/>
                <c:pt idx="0">
                  <c:v>46174</c:v>
                </c:pt>
                <c:pt idx="1">
                  <c:v>46175</c:v>
                </c:pt>
                <c:pt idx="2">
                  <c:v>46176</c:v>
                </c:pt>
                <c:pt idx="3">
                  <c:v>46177</c:v>
                </c:pt>
                <c:pt idx="4">
                  <c:v>46178</c:v>
                </c:pt>
                <c:pt idx="5">
                  <c:v>46179</c:v>
                </c:pt>
                <c:pt idx="6">
                  <c:v>46180</c:v>
                </c:pt>
                <c:pt idx="7">
                  <c:v>46181</c:v>
                </c:pt>
                <c:pt idx="8">
                  <c:v>46182</c:v>
                </c:pt>
                <c:pt idx="9">
                  <c:v>46183</c:v>
                </c:pt>
                <c:pt idx="10">
                  <c:v>46184</c:v>
                </c:pt>
                <c:pt idx="11">
                  <c:v>46185</c:v>
                </c:pt>
                <c:pt idx="12">
                  <c:v>46186</c:v>
                </c:pt>
                <c:pt idx="13">
                  <c:v>46187</c:v>
                </c:pt>
                <c:pt idx="14">
                  <c:v>46188</c:v>
                </c:pt>
                <c:pt idx="15">
                  <c:v>46189</c:v>
                </c:pt>
                <c:pt idx="16">
                  <c:v>46190</c:v>
                </c:pt>
                <c:pt idx="17">
                  <c:v>46191</c:v>
                </c:pt>
                <c:pt idx="18">
                  <c:v>46192</c:v>
                </c:pt>
                <c:pt idx="19">
                  <c:v>46193</c:v>
                </c:pt>
                <c:pt idx="20">
                  <c:v>46194</c:v>
                </c:pt>
                <c:pt idx="21">
                  <c:v>46195</c:v>
                </c:pt>
                <c:pt idx="22">
                  <c:v>46196</c:v>
                </c:pt>
                <c:pt idx="23">
                  <c:v>46197</c:v>
                </c:pt>
                <c:pt idx="24">
                  <c:v>46198</c:v>
                </c:pt>
                <c:pt idx="25">
                  <c:v>46199</c:v>
                </c:pt>
                <c:pt idx="26">
                  <c:v>46200</c:v>
                </c:pt>
                <c:pt idx="27">
                  <c:v>46201</c:v>
                </c:pt>
                <c:pt idx="28">
                  <c:v>46202</c:v>
                </c:pt>
                <c:pt idx="29">
                  <c:v>46203</c:v>
                </c:pt>
              </c:numCache>
            </c:numRef>
          </c:xVal>
          <c:yVal>
            <c:numRef>
              <c:f>'9.2'!$Q$5:$Q$35</c:f>
              <c:numCache>
                <c:formatCode>#,##0</c:formatCode>
                <c:ptCount val="31"/>
                <c:pt idx="0">
                  <c:v>5395.3029999999999</c:v>
                </c:pt>
                <c:pt idx="1">
                  <c:v>5686.6439999999993</c:v>
                </c:pt>
                <c:pt idx="2">
                  <c:v>5742.7890000000007</c:v>
                </c:pt>
                <c:pt idx="3">
                  <c:v>5703.911000000001</c:v>
                </c:pt>
                <c:pt idx="4">
                  <c:v>5431.4830000000011</c:v>
                </c:pt>
                <c:pt idx="5">
                  <c:v>5073.232</c:v>
                </c:pt>
                <c:pt idx="6">
                  <c:v>4775.7730000000001</c:v>
                </c:pt>
                <c:pt idx="7">
                  <c:v>5458.5819999999985</c:v>
                </c:pt>
                <c:pt idx="8">
                  <c:v>5775.8940000000002</c:v>
                </c:pt>
                <c:pt idx="9">
                  <c:v>5807.8859999999995</c:v>
                </c:pt>
                <c:pt idx="10">
                  <c:v>5827.0989999999993</c:v>
                </c:pt>
                <c:pt idx="11">
                  <c:v>5335.8149999999996</c:v>
                </c:pt>
                <c:pt idx="12">
                  <c:v>4857.3969999999999</c:v>
                </c:pt>
                <c:pt idx="13">
                  <c:v>4708.9160000000011</c:v>
                </c:pt>
                <c:pt idx="14">
                  <c:v>5361.0710000000008</c:v>
                </c:pt>
                <c:pt idx="15">
                  <c:v>5876.9740000000011</c:v>
                </c:pt>
                <c:pt idx="16">
                  <c:v>5886.34</c:v>
                </c:pt>
                <c:pt idx="17">
                  <c:v>5885.4159999999993</c:v>
                </c:pt>
                <c:pt idx="18">
                  <c:v>5720.9</c:v>
                </c:pt>
                <c:pt idx="19">
                  <c:v>5280.7880000000005</c:v>
                </c:pt>
                <c:pt idx="20">
                  <c:v>4949.2980000000007</c:v>
                </c:pt>
                <c:pt idx="21">
                  <c:v>5628.9180000000006</c:v>
                </c:pt>
                <c:pt idx="22">
                  <c:v>5901.8010000000013</c:v>
                </c:pt>
                <c:pt idx="23">
                  <c:v>5893.6130000000003</c:v>
                </c:pt>
                <c:pt idx="24">
                  <c:v>6017.141999999998</c:v>
                </c:pt>
                <c:pt idx="25">
                  <c:v>5855.8459999999995</c:v>
                </c:pt>
                <c:pt idx="26">
                  <c:v>5573.3960000000006</c:v>
                </c:pt>
                <c:pt idx="27">
                  <c:v>5317.3229999999985</c:v>
                </c:pt>
                <c:pt idx="28">
                  <c:v>6011.6720000000014</c:v>
                </c:pt>
                <c:pt idx="29">
                  <c:v>6217.5770000000011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4CF-4EE5-968E-FE76A00BD85F}"/>
            </c:ext>
          </c:extLst>
        </c:ser>
        <c:ser>
          <c:idx val="2"/>
          <c:order val="2"/>
          <c:tx>
            <c:strRef>
              <c:f>'9.1'!$A$5:$B$5</c:f>
              <c:strCache>
                <c:ptCount val="1"/>
                <c:pt idx="0">
                  <c:v>Měsíční maximum [MW]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diamond"/>
            <c:size val="7"/>
            <c:spPr>
              <a:solidFill>
                <a:schemeClr val="accent5"/>
              </a:solidFill>
              <a:ln>
                <a:noFill/>
              </a:ln>
            </c:spPr>
          </c:marker>
          <c:xVal>
            <c:numRef>
              <c:f>'9.1'!$H$6</c:f>
              <c:numCache>
                <c:formatCode>d/\ m/</c:formatCode>
                <c:ptCount val="1"/>
                <c:pt idx="0">
                  <c:v>46202</c:v>
                </c:pt>
              </c:numCache>
            </c:numRef>
          </c:xVal>
          <c:yVal>
            <c:numRef>
              <c:f>'9.1'!$H$5</c:f>
              <c:numCache>
                <c:formatCode>#\ ##0.0</c:formatCode>
                <c:ptCount val="1"/>
                <c:pt idx="0">
                  <c:v>9795.8839999999891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4CF-4EE5-968E-FE76A00BD85F}"/>
            </c:ext>
          </c:extLst>
        </c:ser>
        <c:ser>
          <c:idx val="3"/>
          <c:order val="3"/>
          <c:tx>
            <c:strRef>
              <c:f>'9.1'!$A$8:$B$8</c:f>
              <c:strCache>
                <c:ptCount val="1"/>
                <c:pt idx="0">
                  <c:v>Měsíční minimum [MW]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diamond"/>
            <c:size val="7"/>
            <c:spPr>
              <a:solidFill>
                <a:schemeClr val="accent1"/>
              </a:solidFill>
              <a:ln>
                <a:noFill/>
              </a:ln>
            </c:spPr>
          </c:marker>
          <c:xVal>
            <c:numRef>
              <c:f>'9.1'!$H$9</c:f>
              <c:numCache>
                <c:formatCode>d/\ m/</c:formatCode>
                <c:ptCount val="1"/>
                <c:pt idx="0">
                  <c:v>46187</c:v>
                </c:pt>
              </c:numCache>
            </c:numRef>
          </c:xVal>
          <c:yVal>
            <c:numRef>
              <c:f>'9.1'!$H$8</c:f>
              <c:numCache>
                <c:formatCode>#\ ##0.0</c:formatCode>
                <c:ptCount val="1"/>
                <c:pt idx="0">
                  <c:v>4708.9160000000002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4CF-4EE5-968E-FE76A00BD8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805312"/>
        <c:axId val="169807232"/>
      </c:scatterChart>
      <c:valAx>
        <c:axId val="169805312"/>
        <c:scaling>
          <c:orientation val="minMax"/>
          <c:max val="46203"/>
          <c:min val="46174"/>
        </c:scaling>
        <c:delete val="0"/>
        <c:axPos val="b"/>
        <c:numFmt formatCode="d/m" sourceLinked="0"/>
        <c:majorTickMark val="none"/>
        <c:minorTickMark val="none"/>
        <c:tickLblPos val="nextTo"/>
        <c:txPr>
          <a:bodyPr rot="-5400000" anchor="b" anchorCtr="0"/>
          <a:lstStyle/>
          <a:p>
            <a:pPr>
              <a:defRPr sz="850" baseline="0"/>
            </a:pPr>
            <a:endParaRPr lang="cs-CZ"/>
          </a:p>
        </c:txPr>
        <c:crossAx val="169807232"/>
        <c:crosses val="autoZero"/>
        <c:crossBetween val="midCat"/>
        <c:majorUnit val="1"/>
      </c:valAx>
      <c:valAx>
        <c:axId val="169807232"/>
        <c:scaling>
          <c:orientation val="minMax"/>
          <c:max val="14000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9805312"/>
        <c:crosses val="autoZero"/>
        <c:crossBetween val="midCat"/>
        <c:majorUnit val="2000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en-US" sz="1000">
                <a:solidFill>
                  <a:srgbClr val="233060"/>
                </a:solidFill>
              </a:rPr>
              <a:t>Spotřeba elektřiny </a:t>
            </a:r>
            <a:r>
              <a:rPr lang="cs-CZ" sz="1000">
                <a:solidFill>
                  <a:srgbClr val="233060"/>
                </a:solidFill>
              </a:rPr>
              <a:t>b</a:t>
            </a:r>
            <a:r>
              <a:rPr lang="en-US" sz="1000">
                <a:solidFill>
                  <a:srgbClr val="233060"/>
                </a:solidFill>
              </a:rPr>
              <a:t>rutto</a:t>
            </a:r>
            <a:r>
              <a:rPr lang="cs-CZ" sz="1000">
                <a:solidFill>
                  <a:srgbClr val="233060"/>
                </a:solidFill>
              </a:rPr>
              <a:t> (MWh)</a:t>
            </a:r>
            <a:r>
              <a:rPr lang="en-US" sz="1000">
                <a:solidFill>
                  <a:srgbClr val="233060"/>
                </a:solidFill>
              </a:rPr>
              <a:t> </a:t>
            </a:r>
          </a:p>
        </c:rich>
      </c:tx>
      <c:layout>
        <c:manualLayout>
          <c:xMode val="edge"/>
          <c:yMode val="edge"/>
          <c:x val="1.5118355781603093E-3"/>
          <c:y val="4.575207267569957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6965386278219223E-2"/>
          <c:y val="0.19168318638432227"/>
          <c:w val="0.95369111849047539"/>
          <c:h val="0.63385165797161669"/>
        </c:manualLayout>
      </c:layout>
      <c:scatterChart>
        <c:scatterStyle val="lineMarker"/>
        <c:varyColors val="0"/>
        <c:ser>
          <c:idx val="0"/>
          <c:order val="0"/>
          <c:tx>
            <c:strRef>
              <c:f>'9.2'!$I$3</c:f>
              <c:strCache>
                <c:ptCount val="1"/>
                <c:pt idx="0">
                  <c:v>Spotřeba elektřiny
brutto</c:v>
                </c:pt>
              </c:strCache>
            </c:strRef>
          </c:tx>
          <c:spPr>
            <a:ln w="38100"/>
          </c:spPr>
          <c:marker>
            <c:symbol val="none"/>
          </c:marker>
          <c:xVal>
            <c:numRef>
              <c:f>'9.2'!$G$5:$G$35</c:f>
              <c:numCache>
                <c:formatCode>m/d/yyyy</c:formatCode>
                <c:ptCount val="31"/>
                <c:pt idx="0">
                  <c:v>46143</c:v>
                </c:pt>
                <c:pt idx="1">
                  <c:v>46144</c:v>
                </c:pt>
                <c:pt idx="2">
                  <c:v>46145</c:v>
                </c:pt>
                <c:pt idx="3">
                  <c:v>46146</c:v>
                </c:pt>
                <c:pt idx="4">
                  <c:v>46147</c:v>
                </c:pt>
                <c:pt idx="5">
                  <c:v>46148</c:v>
                </c:pt>
                <c:pt idx="6">
                  <c:v>46149</c:v>
                </c:pt>
                <c:pt idx="7">
                  <c:v>46150</c:v>
                </c:pt>
                <c:pt idx="8">
                  <c:v>46151</c:v>
                </c:pt>
                <c:pt idx="9">
                  <c:v>46152</c:v>
                </c:pt>
                <c:pt idx="10">
                  <c:v>46153</c:v>
                </c:pt>
                <c:pt idx="11">
                  <c:v>46154</c:v>
                </c:pt>
                <c:pt idx="12">
                  <c:v>46155</c:v>
                </c:pt>
                <c:pt idx="13">
                  <c:v>46156</c:v>
                </c:pt>
                <c:pt idx="14">
                  <c:v>46157</c:v>
                </c:pt>
                <c:pt idx="15">
                  <c:v>46158</c:v>
                </c:pt>
                <c:pt idx="16">
                  <c:v>46159</c:v>
                </c:pt>
                <c:pt idx="17">
                  <c:v>46160</c:v>
                </c:pt>
                <c:pt idx="18">
                  <c:v>46161</c:v>
                </c:pt>
                <c:pt idx="19">
                  <c:v>46162</c:v>
                </c:pt>
                <c:pt idx="20">
                  <c:v>46163</c:v>
                </c:pt>
                <c:pt idx="21">
                  <c:v>46164</c:v>
                </c:pt>
                <c:pt idx="22">
                  <c:v>46165</c:v>
                </c:pt>
                <c:pt idx="23">
                  <c:v>46166</c:v>
                </c:pt>
                <c:pt idx="24">
                  <c:v>46167</c:v>
                </c:pt>
                <c:pt idx="25">
                  <c:v>46168</c:v>
                </c:pt>
                <c:pt idx="26">
                  <c:v>46169</c:v>
                </c:pt>
                <c:pt idx="27">
                  <c:v>46170</c:v>
                </c:pt>
                <c:pt idx="28">
                  <c:v>46171</c:v>
                </c:pt>
                <c:pt idx="29">
                  <c:v>46172</c:v>
                </c:pt>
                <c:pt idx="30">
                  <c:v>46173</c:v>
                </c:pt>
              </c:numCache>
            </c:numRef>
          </c:xVal>
          <c:yVal>
            <c:numRef>
              <c:f>'9.2'!$I$5:$I$35</c:f>
              <c:numCache>
                <c:formatCode>#,##0</c:formatCode>
                <c:ptCount val="31"/>
                <c:pt idx="0">
                  <c:v>156046.75525000005</c:v>
                </c:pt>
                <c:pt idx="1">
                  <c:v>148918.52725000001</c:v>
                </c:pt>
                <c:pt idx="2">
                  <c:v>149253.36899999995</c:v>
                </c:pt>
                <c:pt idx="3">
                  <c:v>175598.08399999994</c:v>
                </c:pt>
                <c:pt idx="4">
                  <c:v>178442.22125000003</c:v>
                </c:pt>
                <c:pt idx="5">
                  <c:v>178454.43999999997</c:v>
                </c:pt>
                <c:pt idx="6">
                  <c:v>175575.46725000007</c:v>
                </c:pt>
                <c:pt idx="7">
                  <c:v>151841.74600000001</c:v>
                </c:pt>
                <c:pt idx="8">
                  <c:v>149206.13575000004</c:v>
                </c:pt>
                <c:pt idx="9">
                  <c:v>150281.93250000002</c:v>
                </c:pt>
                <c:pt idx="10">
                  <c:v>178406.91975000003</c:v>
                </c:pt>
                <c:pt idx="11">
                  <c:v>186020.5125000001</c:v>
                </c:pt>
                <c:pt idx="12">
                  <c:v>186722.45800000007</c:v>
                </c:pt>
                <c:pt idx="13">
                  <c:v>186651.636</c:v>
                </c:pt>
                <c:pt idx="14">
                  <c:v>181975.28250000006</c:v>
                </c:pt>
                <c:pt idx="15">
                  <c:v>159101.65750000003</c:v>
                </c:pt>
                <c:pt idx="16">
                  <c:v>156904.80075000002</c:v>
                </c:pt>
                <c:pt idx="17">
                  <c:v>184984.97824999999</c:v>
                </c:pt>
                <c:pt idx="18">
                  <c:v>183820.75400000002</c:v>
                </c:pt>
                <c:pt idx="19">
                  <c:v>182350.16575000004</c:v>
                </c:pt>
                <c:pt idx="20">
                  <c:v>180901.3397499999</c:v>
                </c:pt>
                <c:pt idx="21">
                  <c:v>175697.24900000004</c:v>
                </c:pt>
                <c:pt idx="22">
                  <c:v>149222.88774999999</c:v>
                </c:pt>
                <c:pt idx="23">
                  <c:v>148460.82324999999</c:v>
                </c:pt>
                <c:pt idx="24">
                  <c:v>175571.75475000002</c:v>
                </c:pt>
                <c:pt idx="25">
                  <c:v>179883.45824999997</c:v>
                </c:pt>
                <c:pt idx="26">
                  <c:v>180051.82799999998</c:v>
                </c:pt>
                <c:pt idx="27">
                  <c:v>176282.13899999997</c:v>
                </c:pt>
                <c:pt idx="28">
                  <c:v>172401.5385</c:v>
                </c:pt>
                <c:pt idx="29">
                  <c:v>148314.82575000002</c:v>
                </c:pt>
                <c:pt idx="30">
                  <c:v>147352.29525000002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4E4-44A0-8A4E-020DAB456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835904"/>
        <c:axId val="169854080"/>
      </c:scatterChart>
      <c:valAx>
        <c:axId val="169835904"/>
        <c:scaling>
          <c:orientation val="minMax"/>
          <c:max val="46173"/>
          <c:min val="46143"/>
        </c:scaling>
        <c:delete val="0"/>
        <c:axPos val="b"/>
        <c:minorGridlines>
          <c:spPr>
            <a:ln>
              <a:noFill/>
            </a:ln>
          </c:spPr>
        </c:minorGridlines>
        <c:numFmt formatCode="d/m" sourceLinked="0"/>
        <c:majorTickMark val="none"/>
        <c:minorTickMark val="none"/>
        <c:tickLblPos val="nextTo"/>
        <c:txPr>
          <a:bodyPr rot="-5400000" anchor="b" anchorCtr="0"/>
          <a:lstStyle/>
          <a:p>
            <a:pPr>
              <a:defRPr sz="850" baseline="0"/>
            </a:pPr>
            <a:endParaRPr lang="cs-CZ"/>
          </a:p>
        </c:txPr>
        <c:crossAx val="169854080"/>
        <c:crosses val="autoZero"/>
        <c:crossBetween val="midCat"/>
        <c:majorUnit val="1"/>
      </c:valAx>
      <c:valAx>
        <c:axId val="169854080"/>
        <c:scaling>
          <c:orientation val="minMax"/>
          <c:max val="25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9835904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en-US" sz="1000">
                <a:solidFill>
                  <a:srgbClr val="233060"/>
                </a:solidFill>
              </a:rPr>
              <a:t>Spotřeba elektřiny </a:t>
            </a:r>
            <a:r>
              <a:rPr lang="cs-CZ" sz="1000">
                <a:solidFill>
                  <a:srgbClr val="233060"/>
                </a:solidFill>
              </a:rPr>
              <a:t>b</a:t>
            </a:r>
            <a:r>
              <a:rPr lang="en-US" sz="1000">
                <a:solidFill>
                  <a:srgbClr val="233060"/>
                </a:solidFill>
              </a:rPr>
              <a:t>rutto</a:t>
            </a:r>
            <a:r>
              <a:rPr lang="cs-CZ" sz="1000">
                <a:solidFill>
                  <a:srgbClr val="233060"/>
                </a:solidFill>
              </a:rPr>
              <a:t> (MWh)</a:t>
            </a:r>
            <a:r>
              <a:rPr lang="en-US" sz="1000">
                <a:solidFill>
                  <a:srgbClr val="233060"/>
                </a:solidFill>
              </a:rPr>
              <a:t> </a:t>
            </a:r>
          </a:p>
        </c:rich>
      </c:tx>
      <c:layout>
        <c:manualLayout>
          <c:xMode val="edge"/>
          <c:yMode val="edge"/>
          <c:x val="2.8475571782293312E-3"/>
          <c:y val="5.192900131223255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6965386278219223E-2"/>
          <c:y val="0.19168318638432227"/>
          <c:w val="0.95369111849047539"/>
          <c:h val="0.63385165797161669"/>
        </c:manualLayout>
      </c:layout>
      <c:scatterChart>
        <c:scatterStyle val="lineMarker"/>
        <c:varyColors val="0"/>
        <c:ser>
          <c:idx val="0"/>
          <c:order val="0"/>
          <c:tx>
            <c:strRef>
              <c:f>'9.2'!$O$3</c:f>
              <c:strCache>
                <c:ptCount val="1"/>
                <c:pt idx="0">
                  <c:v>Spotřeba elektřiny
brutto</c:v>
                </c:pt>
              </c:strCache>
            </c:strRef>
          </c:tx>
          <c:spPr>
            <a:ln w="38100"/>
          </c:spPr>
          <c:marker>
            <c:symbol val="none"/>
          </c:marker>
          <c:xVal>
            <c:numRef>
              <c:f>'9.2'!$M$5:$M$35</c:f>
              <c:numCache>
                <c:formatCode>m/d/yyyy</c:formatCode>
                <c:ptCount val="31"/>
                <c:pt idx="0">
                  <c:v>46174</c:v>
                </c:pt>
                <c:pt idx="1">
                  <c:v>46175</c:v>
                </c:pt>
                <c:pt idx="2">
                  <c:v>46176</c:v>
                </c:pt>
                <c:pt idx="3">
                  <c:v>46177</c:v>
                </c:pt>
                <c:pt idx="4">
                  <c:v>46178</c:v>
                </c:pt>
                <c:pt idx="5">
                  <c:v>46179</c:v>
                </c:pt>
                <c:pt idx="6">
                  <c:v>46180</c:v>
                </c:pt>
                <c:pt idx="7">
                  <c:v>46181</c:v>
                </c:pt>
                <c:pt idx="8">
                  <c:v>46182</c:v>
                </c:pt>
                <c:pt idx="9">
                  <c:v>46183</c:v>
                </c:pt>
                <c:pt idx="10">
                  <c:v>46184</c:v>
                </c:pt>
                <c:pt idx="11">
                  <c:v>46185</c:v>
                </c:pt>
                <c:pt idx="12">
                  <c:v>46186</c:v>
                </c:pt>
                <c:pt idx="13">
                  <c:v>46187</c:v>
                </c:pt>
                <c:pt idx="14">
                  <c:v>46188</c:v>
                </c:pt>
                <c:pt idx="15">
                  <c:v>46189</c:v>
                </c:pt>
                <c:pt idx="16">
                  <c:v>46190</c:v>
                </c:pt>
                <c:pt idx="17">
                  <c:v>46191</c:v>
                </c:pt>
                <c:pt idx="18">
                  <c:v>46192</c:v>
                </c:pt>
                <c:pt idx="19">
                  <c:v>46193</c:v>
                </c:pt>
                <c:pt idx="20">
                  <c:v>46194</c:v>
                </c:pt>
                <c:pt idx="21">
                  <c:v>46195</c:v>
                </c:pt>
                <c:pt idx="22">
                  <c:v>46196</c:v>
                </c:pt>
                <c:pt idx="23">
                  <c:v>46197</c:v>
                </c:pt>
                <c:pt idx="24">
                  <c:v>46198</c:v>
                </c:pt>
                <c:pt idx="25">
                  <c:v>46199</c:v>
                </c:pt>
                <c:pt idx="26">
                  <c:v>46200</c:v>
                </c:pt>
                <c:pt idx="27">
                  <c:v>46201</c:v>
                </c:pt>
                <c:pt idx="28">
                  <c:v>46202</c:v>
                </c:pt>
                <c:pt idx="29">
                  <c:v>46203</c:v>
                </c:pt>
              </c:numCache>
            </c:numRef>
          </c:xVal>
          <c:yVal>
            <c:numRef>
              <c:f>'9.2'!$O$5:$O$35</c:f>
              <c:numCache>
                <c:formatCode>#,##0</c:formatCode>
                <c:ptCount val="31"/>
                <c:pt idx="0">
                  <c:v>173076.24474999998</c:v>
                </c:pt>
                <c:pt idx="1">
                  <c:v>176230.33875</c:v>
                </c:pt>
                <c:pt idx="2">
                  <c:v>176492.38225000002</c:v>
                </c:pt>
                <c:pt idx="3">
                  <c:v>176390.00925000006</c:v>
                </c:pt>
                <c:pt idx="4">
                  <c:v>172066.23075000002</c:v>
                </c:pt>
                <c:pt idx="5">
                  <c:v>148176</c:v>
                </c:pt>
                <c:pt idx="6">
                  <c:v>146993.76499999998</c:v>
                </c:pt>
                <c:pt idx="7">
                  <c:v>175569.29850000003</c:v>
                </c:pt>
                <c:pt idx="8">
                  <c:v>177743.20024999997</c:v>
                </c:pt>
                <c:pt idx="9">
                  <c:v>178009.06299999997</c:v>
                </c:pt>
                <c:pt idx="10">
                  <c:v>177234.59249999997</c:v>
                </c:pt>
                <c:pt idx="11">
                  <c:v>172158.75799999997</c:v>
                </c:pt>
                <c:pt idx="12">
                  <c:v>146692.11500000005</c:v>
                </c:pt>
                <c:pt idx="13">
                  <c:v>144214.43774999998</c:v>
                </c:pt>
                <c:pt idx="14">
                  <c:v>172202.88575000002</c:v>
                </c:pt>
                <c:pt idx="15">
                  <c:v>179612.27900000001</c:v>
                </c:pt>
                <c:pt idx="16">
                  <c:v>181078.48275000002</c:v>
                </c:pt>
                <c:pt idx="17">
                  <c:v>182562.66299999988</c:v>
                </c:pt>
                <c:pt idx="18">
                  <c:v>181205.70625000002</c:v>
                </c:pt>
                <c:pt idx="19">
                  <c:v>155467.38349999994</c:v>
                </c:pt>
                <c:pt idx="20">
                  <c:v>153094.31125000003</c:v>
                </c:pt>
                <c:pt idx="21">
                  <c:v>183143.02149999994</c:v>
                </c:pt>
                <c:pt idx="22">
                  <c:v>184660.50199999995</c:v>
                </c:pt>
                <c:pt idx="23">
                  <c:v>184846.58374999996</c:v>
                </c:pt>
                <c:pt idx="24">
                  <c:v>188448.76075000002</c:v>
                </c:pt>
                <c:pt idx="25">
                  <c:v>186202.69600000005</c:v>
                </c:pt>
                <c:pt idx="26">
                  <c:v>162356.16325000007</c:v>
                </c:pt>
                <c:pt idx="27">
                  <c:v>162631.44400000005</c:v>
                </c:pt>
                <c:pt idx="28">
                  <c:v>190985.8075</c:v>
                </c:pt>
                <c:pt idx="29">
                  <c:v>185452.89424999998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DB4-4E89-8425-551B2A22EA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555072"/>
        <c:axId val="169556608"/>
      </c:scatterChart>
      <c:valAx>
        <c:axId val="169555072"/>
        <c:scaling>
          <c:orientation val="minMax"/>
          <c:max val="46203"/>
          <c:min val="46174"/>
        </c:scaling>
        <c:delete val="0"/>
        <c:axPos val="b"/>
        <c:minorGridlines>
          <c:spPr>
            <a:ln>
              <a:noFill/>
            </a:ln>
          </c:spPr>
        </c:minorGridlines>
        <c:numFmt formatCode="d/m" sourceLinked="0"/>
        <c:majorTickMark val="none"/>
        <c:minorTickMark val="none"/>
        <c:tickLblPos val="nextTo"/>
        <c:txPr>
          <a:bodyPr rot="-5400000" anchor="b" anchorCtr="0"/>
          <a:lstStyle/>
          <a:p>
            <a:pPr>
              <a:defRPr sz="850" baseline="0"/>
            </a:pPr>
            <a:endParaRPr lang="cs-CZ"/>
          </a:p>
        </c:txPr>
        <c:crossAx val="169556608"/>
        <c:crosses val="autoZero"/>
        <c:crossBetween val="midCat"/>
        <c:majorUnit val="1"/>
      </c:valAx>
      <c:valAx>
        <c:axId val="169556608"/>
        <c:scaling>
          <c:orientation val="minMax"/>
          <c:max val="25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955507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t" anchorCtr="0"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en-US" sz="1000">
                <a:solidFill>
                  <a:srgbClr val="233060"/>
                </a:solidFill>
              </a:rPr>
              <a:t>Měsíční maxima a minima zatížení</a:t>
            </a:r>
            <a:r>
              <a:rPr lang="cs-CZ" sz="1000">
                <a:solidFill>
                  <a:srgbClr val="233060"/>
                </a:solidFill>
              </a:rPr>
              <a:t> brutto</a:t>
            </a:r>
            <a:r>
              <a:rPr lang="en-US" sz="1000">
                <a:solidFill>
                  <a:srgbClr val="233060"/>
                </a:solidFill>
              </a:rPr>
              <a:t> </a:t>
            </a:r>
            <a:r>
              <a:rPr lang="cs-CZ" sz="1000">
                <a:solidFill>
                  <a:srgbClr val="233060"/>
                </a:solidFill>
              </a:rPr>
              <a:t>(MW)</a:t>
            </a:r>
            <a:endParaRPr lang="en-US" sz="1000">
              <a:solidFill>
                <a:srgbClr val="233060"/>
              </a:solidFill>
            </a:endParaRPr>
          </a:p>
        </c:rich>
      </c:tx>
      <c:layout>
        <c:manualLayout>
          <c:xMode val="edge"/>
          <c:yMode val="edge"/>
          <c:x val="3.8762204774920835E-4"/>
          <c:y val="7.1666078231955692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5742402677362938E-2"/>
          <c:y val="0.17857895652082267"/>
          <c:w val="0.94502581265147034"/>
          <c:h val="0.67937597816292428"/>
        </c:manualLayout>
      </c:layout>
      <c:barChart>
        <c:barDir val="col"/>
        <c:grouping val="clustered"/>
        <c:varyColors val="0"/>
        <c:ser>
          <c:idx val="1"/>
          <c:order val="0"/>
          <c:tx>
            <c:v>Měsíční minimum</c:v>
          </c:tx>
          <c:spPr>
            <a:solidFill>
              <a:schemeClr val="accent5"/>
            </a:solidFill>
          </c:spPr>
          <c:invertIfNegative val="0"/>
          <c:val>
            <c:numRef>
              <c:f>'9.1'!$C$8:$N$8</c:f>
              <c:numCache>
                <c:formatCode>#\ ##0.0</c:formatCode>
                <c:ptCount val="12"/>
                <c:pt idx="0">
                  <c:v>6225.0540000000001</c:v>
                </c:pt>
                <c:pt idx="1">
                  <c:v>6382.98199999999</c:v>
                </c:pt>
                <c:pt idx="2">
                  <c:v>5823.78</c:v>
                </c:pt>
                <c:pt idx="3">
                  <c:v>5097.17</c:v>
                </c:pt>
                <c:pt idx="4">
                  <c:v>4823.7150000000001</c:v>
                </c:pt>
                <c:pt idx="5">
                  <c:v>4708.9160000000002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01-4EE8-9A14-71BC5B4629CB}"/>
            </c:ext>
          </c:extLst>
        </c:ser>
        <c:ser>
          <c:idx val="0"/>
          <c:order val="1"/>
          <c:tx>
            <c:v>Měsíční maximum</c:v>
          </c:tx>
          <c:spPr>
            <a:solidFill>
              <a:schemeClr val="accent1"/>
            </a:solidFill>
          </c:spPr>
          <c:invertIfNegative val="0"/>
          <c:val>
            <c:numRef>
              <c:f>'9.1'!$C$5:$N$5</c:f>
              <c:numCache>
                <c:formatCode>#\ ##0.0</c:formatCode>
                <c:ptCount val="12"/>
                <c:pt idx="0">
                  <c:v>12268.921</c:v>
                </c:pt>
                <c:pt idx="1">
                  <c:v>11679.9089999999</c:v>
                </c:pt>
                <c:pt idx="2">
                  <c:v>10259.245999999999</c:v>
                </c:pt>
                <c:pt idx="3">
                  <c:v>10082.18</c:v>
                </c:pt>
                <c:pt idx="4">
                  <c:v>9161.4529999999995</c:v>
                </c:pt>
                <c:pt idx="5">
                  <c:v>9795.8839999999891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01-4EE8-9A14-71BC5B4629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9590784"/>
        <c:axId val="169592320"/>
      </c:barChart>
      <c:catAx>
        <c:axId val="1695907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9592320"/>
        <c:crosses val="autoZero"/>
        <c:auto val="1"/>
        <c:lblAlgn val="ctr"/>
        <c:lblOffset val="100"/>
        <c:noMultiLvlLbl val="0"/>
      </c:catAx>
      <c:valAx>
        <c:axId val="169592320"/>
        <c:scaling>
          <c:orientation val="minMax"/>
          <c:max val="14000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9590784"/>
        <c:crosses val="autoZero"/>
        <c:crossBetween val="between"/>
        <c:majorUnit val="2000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 kategorií FVE na instalovaném výkonu</a:t>
            </a:r>
          </a:p>
        </c:rich>
      </c:tx>
      <c:layout>
        <c:manualLayout>
          <c:xMode val="edge"/>
          <c:yMode val="edge"/>
          <c:x val="3.4218462053945313E-3"/>
          <c:y val="5.07936677227572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436325461749562"/>
          <c:y val="0.27446729257600216"/>
          <c:w val="0.28776176914055956"/>
          <c:h val="0.69136397117522286"/>
        </c:manualLayout>
      </c:layout>
      <c:doughnutChart>
        <c:varyColors val="1"/>
        <c:ser>
          <c:idx val="0"/>
          <c:order val="0"/>
          <c:dLbls>
            <c:dLbl>
              <c:idx val="0"/>
              <c:layout>
                <c:manualLayout>
                  <c:x val="-3.3598556086002346E-3"/>
                  <c:y val="-1.843729135093323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30-4F01-A7C6-010C7B45280C}"/>
                </c:ext>
              </c:extLst>
            </c:dLbl>
            <c:dLbl>
              <c:idx val="1"/>
              <c:layout>
                <c:manualLayout>
                  <c:x val="3.4995625546806008E-3"/>
                  <c:y val="-2.523660141801895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1F-4490-A0E9-B832BA6E3346}"/>
                </c:ext>
              </c:extLst>
            </c:dLbl>
            <c:dLbl>
              <c:idx val="2"/>
              <c:layout>
                <c:manualLayout>
                  <c:x val="1.5021941154993357E-2"/>
                  <c:y val="1.574869908962753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30-4F01-A7C6-010C7B4528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'4.4'!$A$8:$A$13</c:f>
              <c:strCache>
                <c:ptCount val="6"/>
                <c:pt idx="0">
                  <c:v>≤ 10 kW</c:v>
                </c:pt>
                <c:pt idx="1">
                  <c:v>&gt; 10 a ≤ 30 kW</c:v>
                </c:pt>
                <c:pt idx="2">
                  <c:v>&gt; 30 a ≤ 100 kW</c:v>
                </c:pt>
                <c:pt idx="3">
                  <c:v>&gt; 100 kW a ≤ 1 MW</c:v>
                </c:pt>
                <c:pt idx="4">
                  <c:v>&gt; 1 a ≤ 5 MW</c:v>
                </c:pt>
                <c:pt idx="5">
                  <c:v>&gt; 5 MW</c:v>
                </c:pt>
              </c:strCache>
            </c:strRef>
          </c:cat>
          <c:val>
            <c:numRef>
              <c:f>'4.4'!$D$8:$D$13</c:f>
              <c:numCache>
                <c:formatCode>#\ ##0.0</c:formatCode>
                <c:ptCount val="6"/>
                <c:pt idx="0">
                  <c:v>1560.7463371001948</c:v>
                </c:pt>
                <c:pt idx="1">
                  <c:v>465.42975799998396</c:v>
                </c:pt>
                <c:pt idx="2">
                  <c:v>455.49409399999695</c:v>
                </c:pt>
                <c:pt idx="3">
                  <c:v>800.52710000000025</c:v>
                </c:pt>
                <c:pt idx="4">
                  <c:v>1117.8453500000003</c:v>
                </c:pt>
                <c:pt idx="5">
                  <c:v>462.39321999999987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30-4F01-A7C6-010C7B452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000">
                <a:solidFill>
                  <a:srgbClr val="233060"/>
                </a:solidFill>
              </a:defRPr>
            </a:pPr>
            <a:r>
              <a:rPr lang="en-US" sz="1000">
                <a:solidFill>
                  <a:srgbClr val="233060"/>
                </a:solidFill>
              </a:rPr>
              <a:t>Zatížení brutto ve dni maxima</a:t>
            </a:r>
            <a:r>
              <a:rPr lang="cs-CZ" sz="1000">
                <a:solidFill>
                  <a:srgbClr val="233060"/>
                </a:solidFill>
              </a:rPr>
              <a:t> (MW)</a:t>
            </a:r>
            <a:endParaRPr lang="en-US" sz="1000">
              <a:solidFill>
                <a:srgbClr val="233060"/>
              </a:solidFill>
            </a:endParaRPr>
          </a:p>
        </c:rich>
      </c:tx>
      <c:layout>
        <c:manualLayout>
          <c:xMode val="edge"/>
          <c:yMode val="edge"/>
          <c:x val="1.7453646037643082E-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7775777103176827E-2"/>
          <c:y val="0.11968563245608101"/>
          <c:w val="0.71371310811430433"/>
          <c:h val="0.71162212750603249"/>
        </c:manualLayout>
      </c:layout>
      <c:areaChart>
        <c:grouping val="stacked"/>
        <c:varyColors val="0"/>
        <c:ser>
          <c:idx val="0"/>
          <c:order val="0"/>
          <c:tx>
            <c:strRef>
              <c:f>'9.3'!$B$52</c:f>
              <c:strCache>
                <c:ptCount val="1"/>
                <c:pt idx="0">
                  <c:v>JE</c:v>
                </c:pt>
              </c:strCache>
            </c:strRef>
          </c:tx>
          <c:spPr>
            <a:solidFill>
              <a:schemeClr val="accent1"/>
            </a:solidFill>
          </c:spPr>
          <c:cat>
            <c:numRef>
              <c:f>'9.3'!$A$54:$A$149</c:f>
              <c:numCache>
                <c:formatCode>h:mm;@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4.1666666666666699E-2</c:v>
                </c:pt>
                <c:pt idx="5">
                  <c:v>5.2083333333333301E-2</c:v>
                </c:pt>
                <c:pt idx="6">
                  <c:v>6.25E-2</c:v>
                </c:pt>
                <c:pt idx="7">
                  <c:v>7.2916666666666699E-2</c:v>
                </c:pt>
                <c:pt idx="8">
                  <c:v>8.3333333333333301E-2</c:v>
                </c:pt>
                <c:pt idx="9">
                  <c:v>9.375E-2</c:v>
                </c:pt>
                <c:pt idx="10">
                  <c:v>0.104166666666667</c:v>
                </c:pt>
                <c:pt idx="11">
                  <c:v>0.114583333333333</c:v>
                </c:pt>
                <c:pt idx="12">
                  <c:v>0.125</c:v>
                </c:pt>
                <c:pt idx="13">
                  <c:v>0.13541666666666699</c:v>
                </c:pt>
                <c:pt idx="14">
                  <c:v>0.14583333333333301</c:v>
                </c:pt>
                <c:pt idx="15">
                  <c:v>0.15625</c:v>
                </c:pt>
                <c:pt idx="16">
                  <c:v>0.16666666666666699</c:v>
                </c:pt>
                <c:pt idx="17">
                  <c:v>0.17708333333333301</c:v>
                </c:pt>
                <c:pt idx="18">
                  <c:v>0.1875</c:v>
                </c:pt>
                <c:pt idx="19">
                  <c:v>0.19791666666666699</c:v>
                </c:pt>
                <c:pt idx="20">
                  <c:v>0.20833333333333301</c:v>
                </c:pt>
                <c:pt idx="21">
                  <c:v>0.21875</c:v>
                </c:pt>
                <c:pt idx="22">
                  <c:v>0.22916666666666699</c:v>
                </c:pt>
                <c:pt idx="23">
                  <c:v>0.23958333333333301</c:v>
                </c:pt>
                <c:pt idx="24">
                  <c:v>0.25</c:v>
                </c:pt>
                <c:pt idx="25">
                  <c:v>0.26041666666666702</c:v>
                </c:pt>
                <c:pt idx="26">
                  <c:v>0.27083333333333298</c:v>
                </c:pt>
                <c:pt idx="27">
                  <c:v>0.28125</c:v>
                </c:pt>
                <c:pt idx="28">
                  <c:v>0.29166666666666702</c:v>
                </c:pt>
                <c:pt idx="29">
                  <c:v>0.30208333333333298</c:v>
                </c:pt>
                <c:pt idx="30">
                  <c:v>0.3125</c:v>
                </c:pt>
                <c:pt idx="31">
                  <c:v>0.32291666666666702</c:v>
                </c:pt>
                <c:pt idx="32">
                  <c:v>0.33333333333333298</c:v>
                </c:pt>
                <c:pt idx="33">
                  <c:v>0.34375</c:v>
                </c:pt>
                <c:pt idx="34">
                  <c:v>0.35416666666666702</c:v>
                </c:pt>
                <c:pt idx="35">
                  <c:v>0.36458333333333298</c:v>
                </c:pt>
                <c:pt idx="36">
                  <c:v>0.375</c:v>
                </c:pt>
                <c:pt idx="37">
                  <c:v>0.38541666666666702</c:v>
                </c:pt>
                <c:pt idx="38">
                  <c:v>0.39583333333333298</c:v>
                </c:pt>
                <c:pt idx="39">
                  <c:v>0.40625</c:v>
                </c:pt>
                <c:pt idx="40">
                  <c:v>0.41666666666666702</c:v>
                </c:pt>
                <c:pt idx="41">
                  <c:v>0.42708333333333298</c:v>
                </c:pt>
                <c:pt idx="42">
                  <c:v>0.4375</c:v>
                </c:pt>
                <c:pt idx="43">
                  <c:v>0.44791666666666702</c:v>
                </c:pt>
                <c:pt idx="44">
                  <c:v>0.45833333333333298</c:v>
                </c:pt>
                <c:pt idx="45">
                  <c:v>0.46875</c:v>
                </c:pt>
                <c:pt idx="46">
                  <c:v>0.47916666666666702</c:v>
                </c:pt>
                <c:pt idx="47">
                  <c:v>0.48958333333333298</c:v>
                </c:pt>
                <c:pt idx="48">
                  <c:v>0.5</c:v>
                </c:pt>
                <c:pt idx="49">
                  <c:v>0.51041666666666696</c:v>
                </c:pt>
                <c:pt idx="50">
                  <c:v>0.52083333333333304</c:v>
                </c:pt>
                <c:pt idx="51">
                  <c:v>0.53125</c:v>
                </c:pt>
                <c:pt idx="52">
                  <c:v>0.54166666666666696</c:v>
                </c:pt>
                <c:pt idx="53">
                  <c:v>0.55208333333333304</c:v>
                </c:pt>
                <c:pt idx="54">
                  <c:v>0.5625</c:v>
                </c:pt>
                <c:pt idx="55">
                  <c:v>0.57291666666666696</c:v>
                </c:pt>
                <c:pt idx="56">
                  <c:v>0.58333333333333304</c:v>
                </c:pt>
                <c:pt idx="57">
                  <c:v>0.59375</c:v>
                </c:pt>
                <c:pt idx="58">
                  <c:v>0.60416666666666696</c:v>
                </c:pt>
                <c:pt idx="59">
                  <c:v>0.61458333333333304</c:v>
                </c:pt>
                <c:pt idx="60">
                  <c:v>0.625</c:v>
                </c:pt>
                <c:pt idx="61">
                  <c:v>0.63541666666666696</c:v>
                </c:pt>
                <c:pt idx="62">
                  <c:v>0.64583333333333304</c:v>
                </c:pt>
                <c:pt idx="63">
                  <c:v>0.65625</c:v>
                </c:pt>
                <c:pt idx="64">
                  <c:v>0.66666666666666696</c:v>
                </c:pt>
                <c:pt idx="65">
                  <c:v>0.67708333333333304</c:v>
                </c:pt>
                <c:pt idx="66">
                  <c:v>0.6875</c:v>
                </c:pt>
                <c:pt idx="67">
                  <c:v>0.69791666666666696</c:v>
                </c:pt>
                <c:pt idx="68">
                  <c:v>0.70833333333333304</c:v>
                </c:pt>
                <c:pt idx="69">
                  <c:v>0.71875</c:v>
                </c:pt>
                <c:pt idx="70">
                  <c:v>0.72916666666666696</c:v>
                </c:pt>
                <c:pt idx="71">
                  <c:v>0.73958333333333304</c:v>
                </c:pt>
                <c:pt idx="72">
                  <c:v>0.75</c:v>
                </c:pt>
                <c:pt idx="73">
                  <c:v>0.76041666666666696</c:v>
                </c:pt>
                <c:pt idx="74">
                  <c:v>0.77083333333333304</c:v>
                </c:pt>
                <c:pt idx="75">
                  <c:v>0.78125</c:v>
                </c:pt>
                <c:pt idx="76">
                  <c:v>0.79166666666666696</c:v>
                </c:pt>
                <c:pt idx="77">
                  <c:v>0.80208333333333304</c:v>
                </c:pt>
                <c:pt idx="78">
                  <c:v>0.8125</c:v>
                </c:pt>
                <c:pt idx="79">
                  <c:v>0.82291666666666696</c:v>
                </c:pt>
                <c:pt idx="80">
                  <c:v>0.83333333333333304</c:v>
                </c:pt>
                <c:pt idx="81">
                  <c:v>0.84375</c:v>
                </c:pt>
                <c:pt idx="82">
                  <c:v>0.85416666666666696</c:v>
                </c:pt>
                <c:pt idx="83">
                  <c:v>0.86458333333333304</c:v>
                </c:pt>
                <c:pt idx="84">
                  <c:v>0.875</c:v>
                </c:pt>
                <c:pt idx="85">
                  <c:v>0.88541666666666696</c:v>
                </c:pt>
                <c:pt idx="86">
                  <c:v>0.89583333333333304</c:v>
                </c:pt>
                <c:pt idx="87">
                  <c:v>0.90625</c:v>
                </c:pt>
                <c:pt idx="88">
                  <c:v>0.91666666666666696</c:v>
                </c:pt>
                <c:pt idx="89">
                  <c:v>0.92708333333333304</c:v>
                </c:pt>
                <c:pt idx="90">
                  <c:v>0.9375</c:v>
                </c:pt>
                <c:pt idx="91">
                  <c:v>0.94791666666666696</c:v>
                </c:pt>
                <c:pt idx="92">
                  <c:v>0.95833333333333304</c:v>
                </c:pt>
                <c:pt idx="93">
                  <c:v>0.96875</c:v>
                </c:pt>
                <c:pt idx="94">
                  <c:v>0.97916666666666696</c:v>
                </c:pt>
                <c:pt idx="95">
                  <c:v>0.98958333333333304</c:v>
                </c:pt>
              </c:numCache>
            </c:numRef>
          </c:cat>
          <c:val>
            <c:numRef>
              <c:f>'9.3'!$B$54:$B$149</c:f>
              <c:numCache>
                <c:formatCode>#,##0</c:formatCode>
                <c:ptCount val="96"/>
                <c:pt idx="0">
                  <c:v>3137.8429999999998</c:v>
                </c:pt>
                <c:pt idx="1">
                  <c:v>3136.57</c:v>
                </c:pt>
                <c:pt idx="2">
                  <c:v>3137.8209999999999</c:v>
                </c:pt>
                <c:pt idx="3">
                  <c:v>3138.326</c:v>
                </c:pt>
                <c:pt idx="4">
                  <c:v>3142.6860000000001</c:v>
                </c:pt>
                <c:pt idx="5">
                  <c:v>3142.721</c:v>
                </c:pt>
                <c:pt idx="6">
                  <c:v>3141.3939999999998</c:v>
                </c:pt>
                <c:pt idx="7">
                  <c:v>3140.2069999999999</c:v>
                </c:pt>
                <c:pt idx="8">
                  <c:v>3140.5039999999999</c:v>
                </c:pt>
                <c:pt idx="9">
                  <c:v>3141.9850000000001</c:v>
                </c:pt>
                <c:pt idx="10">
                  <c:v>3143.6210000000001</c:v>
                </c:pt>
                <c:pt idx="11">
                  <c:v>3144.8719999999998</c:v>
                </c:pt>
                <c:pt idx="12">
                  <c:v>3145.5410000000002</c:v>
                </c:pt>
                <c:pt idx="13">
                  <c:v>3145.123</c:v>
                </c:pt>
                <c:pt idx="14">
                  <c:v>3143.3310000000001</c:v>
                </c:pt>
                <c:pt idx="15">
                  <c:v>3144.364</c:v>
                </c:pt>
                <c:pt idx="16">
                  <c:v>3145.0419999999999</c:v>
                </c:pt>
                <c:pt idx="17">
                  <c:v>3144.848</c:v>
                </c:pt>
                <c:pt idx="18">
                  <c:v>3143.9769999999999</c:v>
                </c:pt>
                <c:pt idx="19">
                  <c:v>3142.712</c:v>
                </c:pt>
                <c:pt idx="20">
                  <c:v>3142.6350000000002</c:v>
                </c:pt>
                <c:pt idx="21">
                  <c:v>3142.125</c:v>
                </c:pt>
                <c:pt idx="22">
                  <c:v>3141.68</c:v>
                </c:pt>
                <c:pt idx="23">
                  <c:v>3141.567</c:v>
                </c:pt>
                <c:pt idx="24">
                  <c:v>3140.9969999999998</c:v>
                </c:pt>
                <c:pt idx="25">
                  <c:v>3139.1849999999999</c:v>
                </c:pt>
                <c:pt idx="26">
                  <c:v>3138.2719999999999</c:v>
                </c:pt>
                <c:pt idx="27">
                  <c:v>3139.6709999999998</c:v>
                </c:pt>
                <c:pt idx="28">
                  <c:v>3139.5169999999998</c:v>
                </c:pt>
                <c:pt idx="29">
                  <c:v>3140.5079999999998</c:v>
                </c:pt>
                <c:pt idx="30">
                  <c:v>3140.2080000000001</c:v>
                </c:pt>
                <c:pt idx="31">
                  <c:v>3137.741</c:v>
                </c:pt>
                <c:pt idx="32">
                  <c:v>3137.5</c:v>
                </c:pt>
                <c:pt idx="33">
                  <c:v>3138.8910000000001</c:v>
                </c:pt>
                <c:pt idx="34">
                  <c:v>3140.4270000000001</c:v>
                </c:pt>
                <c:pt idx="35">
                  <c:v>3142.24</c:v>
                </c:pt>
                <c:pt idx="36">
                  <c:v>3141.1759999999999</c:v>
                </c:pt>
                <c:pt idx="37">
                  <c:v>3140.1170000000002</c:v>
                </c:pt>
                <c:pt idx="38">
                  <c:v>3138.88</c:v>
                </c:pt>
                <c:pt idx="39">
                  <c:v>3140.817</c:v>
                </c:pt>
                <c:pt idx="40">
                  <c:v>3140.3719999999998</c:v>
                </c:pt>
                <c:pt idx="41">
                  <c:v>3141.5520000000001</c:v>
                </c:pt>
                <c:pt idx="42">
                  <c:v>3141.0859999999998</c:v>
                </c:pt>
                <c:pt idx="43">
                  <c:v>3139.36</c:v>
                </c:pt>
                <c:pt idx="44">
                  <c:v>3140.556</c:v>
                </c:pt>
                <c:pt idx="45">
                  <c:v>3139.7310000000002</c:v>
                </c:pt>
                <c:pt idx="46">
                  <c:v>3139.3429999999998</c:v>
                </c:pt>
                <c:pt idx="47">
                  <c:v>3138.9740000000002</c:v>
                </c:pt>
                <c:pt idx="48">
                  <c:v>3139.42</c:v>
                </c:pt>
                <c:pt idx="49">
                  <c:v>3136.9319999999998</c:v>
                </c:pt>
                <c:pt idx="50">
                  <c:v>3136.3530000000001</c:v>
                </c:pt>
                <c:pt idx="51">
                  <c:v>3137.9430000000002</c:v>
                </c:pt>
                <c:pt idx="52">
                  <c:v>3138.643</c:v>
                </c:pt>
                <c:pt idx="53">
                  <c:v>3140.395</c:v>
                </c:pt>
                <c:pt idx="54">
                  <c:v>3138.998</c:v>
                </c:pt>
                <c:pt idx="55">
                  <c:v>3138.75</c:v>
                </c:pt>
                <c:pt idx="56">
                  <c:v>3137.377</c:v>
                </c:pt>
                <c:pt idx="57">
                  <c:v>3136.1120000000001</c:v>
                </c:pt>
                <c:pt idx="58">
                  <c:v>3135.2179999999998</c:v>
                </c:pt>
                <c:pt idx="59">
                  <c:v>3136.9940000000001</c:v>
                </c:pt>
                <c:pt idx="60">
                  <c:v>3135.1559999999999</c:v>
                </c:pt>
                <c:pt idx="61">
                  <c:v>3135.4639999999999</c:v>
                </c:pt>
                <c:pt idx="62">
                  <c:v>3135.1680000000001</c:v>
                </c:pt>
                <c:pt idx="63">
                  <c:v>3136.6210000000001</c:v>
                </c:pt>
                <c:pt idx="64">
                  <c:v>3136.152</c:v>
                </c:pt>
                <c:pt idx="65">
                  <c:v>3135.6779999999999</c:v>
                </c:pt>
                <c:pt idx="66">
                  <c:v>3135.9250000000002</c:v>
                </c:pt>
                <c:pt idx="67">
                  <c:v>3135.2220000000002</c:v>
                </c:pt>
                <c:pt idx="68">
                  <c:v>3133.2440000000001</c:v>
                </c:pt>
                <c:pt idx="69">
                  <c:v>3133.1149999999998</c:v>
                </c:pt>
                <c:pt idx="70">
                  <c:v>3132.8310000000001</c:v>
                </c:pt>
                <c:pt idx="71">
                  <c:v>3133.8539999999998</c:v>
                </c:pt>
                <c:pt idx="72">
                  <c:v>3132.8040000000001</c:v>
                </c:pt>
                <c:pt idx="73">
                  <c:v>3134.0189999999998</c:v>
                </c:pt>
                <c:pt idx="74">
                  <c:v>3133.6260000000002</c:v>
                </c:pt>
                <c:pt idx="75">
                  <c:v>3133.8119999999999</c:v>
                </c:pt>
                <c:pt idx="76">
                  <c:v>3134.6260000000002</c:v>
                </c:pt>
                <c:pt idx="77">
                  <c:v>3132.337</c:v>
                </c:pt>
                <c:pt idx="78">
                  <c:v>3132.864</c:v>
                </c:pt>
                <c:pt idx="79">
                  <c:v>3133.9569999999999</c:v>
                </c:pt>
                <c:pt idx="80">
                  <c:v>3134.2919999999999</c:v>
                </c:pt>
                <c:pt idx="81">
                  <c:v>3134.4250000000002</c:v>
                </c:pt>
                <c:pt idx="82">
                  <c:v>3135.4470000000001</c:v>
                </c:pt>
                <c:pt idx="83">
                  <c:v>3136.3440000000001</c:v>
                </c:pt>
                <c:pt idx="84">
                  <c:v>3135.9879999999998</c:v>
                </c:pt>
                <c:pt idx="85">
                  <c:v>3137.9589999999998</c:v>
                </c:pt>
                <c:pt idx="86">
                  <c:v>3138.3829999999998</c:v>
                </c:pt>
                <c:pt idx="87">
                  <c:v>3138.9639999999999</c:v>
                </c:pt>
                <c:pt idx="88">
                  <c:v>3139.5340000000001</c:v>
                </c:pt>
                <c:pt idx="89">
                  <c:v>3140.2919999999999</c:v>
                </c:pt>
                <c:pt idx="90">
                  <c:v>3140.373</c:v>
                </c:pt>
                <c:pt idx="91">
                  <c:v>3140.88</c:v>
                </c:pt>
                <c:pt idx="92">
                  <c:v>3141.884</c:v>
                </c:pt>
                <c:pt idx="93">
                  <c:v>3142.9110000000001</c:v>
                </c:pt>
                <c:pt idx="94">
                  <c:v>3143.0479999999998</c:v>
                </c:pt>
                <c:pt idx="95">
                  <c:v>3141.864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5B-4482-8B16-8421C9325C28}"/>
            </c:ext>
          </c:extLst>
        </c:ser>
        <c:ser>
          <c:idx val="1"/>
          <c:order val="1"/>
          <c:tx>
            <c:strRef>
              <c:f>'9.3'!$C$52</c:f>
              <c:strCache>
                <c:ptCount val="1"/>
                <c:pt idx="0">
                  <c:v>PE</c:v>
                </c:pt>
              </c:strCache>
            </c:strRef>
          </c:tx>
          <c:spPr>
            <a:solidFill>
              <a:schemeClr val="accent5"/>
            </a:solidFill>
          </c:spPr>
          <c:cat>
            <c:numRef>
              <c:f>'9.3'!$A$54:$A$149</c:f>
              <c:numCache>
                <c:formatCode>h:mm;@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4.1666666666666699E-2</c:v>
                </c:pt>
                <c:pt idx="5">
                  <c:v>5.2083333333333301E-2</c:v>
                </c:pt>
                <c:pt idx="6">
                  <c:v>6.25E-2</c:v>
                </c:pt>
                <c:pt idx="7">
                  <c:v>7.2916666666666699E-2</c:v>
                </c:pt>
                <c:pt idx="8">
                  <c:v>8.3333333333333301E-2</c:v>
                </c:pt>
                <c:pt idx="9">
                  <c:v>9.375E-2</c:v>
                </c:pt>
                <c:pt idx="10">
                  <c:v>0.104166666666667</c:v>
                </c:pt>
                <c:pt idx="11">
                  <c:v>0.114583333333333</c:v>
                </c:pt>
                <c:pt idx="12">
                  <c:v>0.125</c:v>
                </c:pt>
                <c:pt idx="13">
                  <c:v>0.13541666666666699</c:v>
                </c:pt>
                <c:pt idx="14">
                  <c:v>0.14583333333333301</c:v>
                </c:pt>
                <c:pt idx="15">
                  <c:v>0.15625</c:v>
                </c:pt>
                <c:pt idx="16">
                  <c:v>0.16666666666666699</c:v>
                </c:pt>
                <c:pt idx="17">
                  <c:v>0.17708333333333301</c:v>
                </c:pt>
                <c:pt idx="18">
                  <c:v>0.1875</c:v>
                </c:pt>
                <c:pt idx="19">
                  <c:v>0.19791666666666699</c:v>
                </c:pt>
                <c:pt idx="20">
                  <c:v>0.20833333333333301</c:v>
                </c:pt>
                <c:pt idx="21">
                  <c:v>0.21875</c:v>
                </c:pt>
                <c:pt idx="22">
                  <c:v>0.22916666666666699</c:v>
                </c:pt>
                <c:pt idx="23">
                  <c:v>0.23958333333333301</c:v>
                </c:pt>
                <c:pt idx="24">
                  <c:v>0.25</c:v>
                </c:pt>
                <c:pt idx="25">
                  <c:v>0.26041666666666702</c:v>
                </c:pt>
                <c:pt idx="26">
                  <c:v>0.27083333333333298</c:v>
                </c:pt>
                <c:pt idx="27">
                  <c:v>0.28125</c:v>
                </c:pt>
                <c:pt idx="28">
                  <c:v>0.29166666666666702</c:v>
                </c:pt>
                <c:pt idx="29">
                  <c:v>0.30208333333333298</c:v>
                </c:pt>
                <c:pt idx="30">
                  <c:v>0.3125</c:v>
                </c:pt>
                <c:pt idx="31">
                  <c:v>0.32291666666666702</c:v>
                </c:pt>
                <c:pt idx="32">
                  <c:v>0.33333333333333298</c:v>
                </c:pt>
                <c:pt idx="33">
                  <c:v>0.34375</c:v>
                </c:pt>
                <c:pt idx="34">
                  <c:v>0.35416666666666702</c:v>
                </c:pt>
                <c:pt idx="35">
                  <c:v>0.36458333333333298</c:v>
                </c:pt>
                <c:pt idx="36">
                  <c:v>0.375</c:v>
                </c:pt>
                <c:pt idx="37">
                  <c:v>0.38541666666666702</c:v>
                </c:pt>
                <c:pt idx="38">
                  <c:v>0.39583333333333298</c:v>
                </c:pt>
                <c:pt idx="39">
                  <c:v>0.40625</c:v>
                </c:pt>
                <c:pt idx="40">
                  <c:v>0.41666666666666702</c:v>
                </c:pt>
                <c:pt idx="41">
                  <c:v>0.42708333333333298</c:v>
                </c:pt>
                <c:pt idx="42">
                  <c:v>0.4375</c:v>
                </c:pt>
                <c:pt idx="43">
                  <c:v>0.44791666666666702</c:v>
                </c:pt>
                <c:pt idx="44">
                  <c:v>0.45833333333333298</c:v>
                </c:pt>
                <c:pt idx="45">
                  <c:v>0.46875</c:v>
                </c:pt>
                <c:pt idx="46">
                  <c:v>0.47916666666666702</c:v>
                </c:pt>
                <c:pt idx="47">
                  <c:v>0.48958333333333298</c:v>
                </c:pt>
                <c:pt idx="48">
                  <c:v>0.5</c:v>
                </c:pt>
                <c:pt idx="49">
                  <c:v>0.51041666666666696</c:v>
                </c:pt>
                <c:pt idx="50">
                  <c:v>0.52083333333333304</c:v>
                </c:pt>
                <c:pt idx="51">
                  <c:v>0.53125</c:v>
                </c:pt>
                <c:pt idx="52">
                  <c:v>0.54166666666666696</c:v>
                </c:pt>
                <c:pt idx="53">
                  <c:v>0.55208333333333304</c:v>
                </c:pt>
                <c:pt idx="54">
                  <c:v>0.5625</c:v>
                </c:pt>
                <c:pt idx="55">
                  <c:v>0.57291666666666696</c:v>
                </c:pt>
                <c:pt idx="56">
                  <c:v>0.58333333333333304</c:v>
                </c:pt>
                <c:pt idx="57">
                  <c:v>0.59375</c:v>
                </c:pt>
                <c:pt idx="58">
                  <c:v>0.60416666666666696</c:v>
                </c:pt>
                <c:pt idx="59">
                  <c:v>0.61458333333333304</c:v>
                </c:pt>
                <c:pt idx="60">
                  <c:v>0.625</c:v>
                </c:pt>
                <c:pt idx="61">
                  <c:v>0.63541666666666696</c:v>
                </c:pt>
                <c:pt idx="62">
                  <c:v>0.64583333333333304</c:v>
                </c:pt>
                <c:pt idx="63">
                  <c:v>0.65625</c:v>
                </c:pt>
                <c:pt idx="64">
                  <c:v>0.66666666666666696</c:v>
                </c:pt>
                <c:pt idx="65">
                  <c:v>0.67708333333333304</c:v>
                </c:pt>
                <c:pt idx="66">
                  <c:v>0.6875</c:v>
                </c:pt>
                <c:pt idx="67">
                  <c:v>0.69791666666666696</c:v>
                </c:pt>
                <c:pt idx="68">
                  <c:v>0.70833333333333304</c:v>
                </c:pt>
                <c:pt idx="69">
                  <c:v>0.71875</c:v>
                </c:pt>
                <c:pt idx="70">
                  <c:v>0.72916666666666696</c:v>
                </c:pt>
                <c:pt idx="71">
                  <c:v>0.73958333333333304</c:v>
                </c:pt>
                <c:pt idx="72">
                  <c:v>0.75</c:v>
                </c:pt>
                <c:pt idx="73">
                  <c:v>0.76041666666666696</c:v>
                </c:pt>
                <c:pt idx="74">
                  <c:v>0.77083333333333304</c:v>
                </c:pt>
                <c:pt idx="75">
                  <c:v>0.78125</c:v>
                </c:pt>
                <c:pt idx="76">
                  <c:v>0.79166666666666696</c:v>
                </c:pt>
                <c:pt idx="77">
                  <c:v>0.80208333333333304</c:v>
                </c:pt>
                <c:pt idx="78">
                  <c:v>0.8125</c:v>
                </c:pt>
                <c:pt idx="79">
                  <c:v>0.82291666666666696</c:v>
                </c:pt>
                <c:pt idx="80">
                  <c:v>0.83333333333333304</c:v>
                </c:pt>
                <c:pt idx="81">
                  <c:v>0.84375</c:v>
                </c:pt>
                <c:pt idx="82">
                  <c:v>0.85416666666666696</c:v>
                </c:pt>
                <c:pt idx="83">
                  <c:v>0.86458333333333304</c:v>
                </c:pt>
                <c:pt idx="84">
                  <c:v>0.875</c:v>
                </c:pt>
                <c:pt idx="85">
                  <c:v>0.88541666666666696</c:v>
                </c:pt>
                <c:pt idx="86">
                  <c:v>0.89583333333333304</c:v>
                </c:pt>
                <c:pt idx="87">
                  <c:v>0.90625</c:v>
                </c:pt>
                <c:pt idx="88">
                  <c:v>0.91666666666666696</c:v>
                </c:pt>
                <c:pt idx="89">
                  <c:v>0.92708333333333304</c:v>
                </c:pt>
                <c:pt idx="90">
                  <c:v>0.9375</c:v>
                </c:pt>
                <c:pt idx="91">
                  <c:v>0.94791666666666696</c:v>
                </c:pt>
                <c:pt idx="92">
                  <c:v>0.95833333333333304</c:v>
                </c:pt>
                <c:pt idx="93">
                  <c:v>0.96875</c:v>
                </c:pt>
                <c:pt idx="94">
                  <c:v>0.97916666666666696</c:v>
                </c:pt>
                <c:pt idx="95">
                  <c:v>0.98958333333333304</c:v>
                </c:pt>
              </c:numCache>
            </c:numRef>
          </c:cat>
          <c:val>
            <c:numRef>
              <c:f>'9.3'!$C$54:$C$149</c:f>
              <c:numCache>
                <c:formatCode>#,##0</c:formatCode>
                <c:ptCount val="96"/>
                <c:pt idx="0">
                  <c:v>4680.3239999999996</c:v>
                </c:pt>
                <c:pt idx="1">
                  <c:v>4676.8580000000002</c:v>
                </c:pt>
                <c:pt idx="2">
                  <c:v>4825.9440000000004</c:v>
                </c:pt>
                <c:pt idx="3">
                  <c:v>4830.2629999999999</c:v>
                </c:pt>
                <c:pt idx="4">
                  <c:v>4853.2969999999996</c:v>
                </c:pt>
                <c:pt idx="5">
                  <c:v>4836.4939999999997</c:v>
                </c:pt>
                <c:pt idx="6">
                  <c:v>4828.9979999999996</c:v>
                </c:pt>
                <c:pt idx="7">
                  <c:v>4835.2259999999997</c:v>
                </c:pt>
                <c:pt idx="8">
                  <c:v>4867.9030000000002</c:v>
                </c:pt>
                <c:pt idx="9">
                  <c:v>4869.0140000000001</c:v>
                </c:pt>
                <c:pt idx="10">
                  <c:v>4875.5339999999997</c:v>
                </c:pt>
                <c:pt idx="11">
                  <c:v>4886.0169999999998</c:v>
                </c:pt>
                <c:pt idx="12">
                  <c:v>4900.7669999999998</c:v>
                </c:pt>
                <c:pt idx="13">
                  <c:v>4871.4840000000004</c:v>
                </c:pt>
                <c:pt idx="14">
                  <c:v>4920.241</c:v>
                </c:pt>
                <c:pt idx="15">
                  <c:v>4923.5889999999999</c:v>
                </c:pt>
                <c:pt idx="16">
                  <c:v>4937.2299999999996</c:v>
                </c:pt>
                <c:pt idx="17">
                  <c:v>4959.902</c:v>
                </c:pt>
                <c:pt idx="18">
                  <c:v>4973.9870000000001</c:v>
                </c:pt>
                <c:pt idx="19">
                  <c:v>4974.5240000000003</c:v>
                </c:pt>
                <c:pt idx="20">
                  <c:v>5005.3270000000002</c:v>
                </c:pt>
                <c:pt idx="21">
                  <c:v>5020.3819999999996</c:v>
                </c:pt>
                <c:pt idx="22">
                  <c:v>5014.5810000000001</c:v>
                </c:pt>
                <c:pt idx="23">
                  <c:v>5000.6459999999997</c:v>
                </c:pt>
                <c:pt idx="24">
                  <c:v>5018.4769999999999</c:v>
                </c:pt>
                <c:pt idx="25">
                  <c:v>5040.7299999999996</c:v>
                </c:pt>
                <c:pt idx="26">
                  <c:v>5036.098</c:v>
                </c:pt>
                <c:pt idx="27">
                  <c:v>5053.8220000000001</c:v>
                </c:pt>
                <c:pt idx="28">
                  <c:v>5081.8630000000003</c:v>
                </c:pt>
                <c:pt idx="29">
                  <c:v>5080.482</c:v>
                </c:pt>
                <c:pt idx="30">
                  <c:v>5078.5339999999997</c:v>
                </c:pt>
                <c:pt idx="31">
                  <c:v>5064.625</c:v>
                </c:pt>
                <c:pt idx="32">
                  <c:v>5061.0860000000002</c:v>
                </c:pt>
                <c:pt idx="33">
                  <c:v>5043.4470000000001</c:v>
                </c:pt>
                <c:pt idx="34">
                  <c:v>5046.6109999999999</c:v>
                </c:pt>
                <c:pt idx="35">
                  <c:v>5043.4639999999999</c:v>
                </c:pt>
                <c:pt idx="36">
                  <c:v>5021.4939999999997</c:v>
                </c:pt>
                <c:pt idx="37">
                  <c:v>4991.3720000000003</c:v>
                </c:pt>
                <c:pt idx="38">
                  <c:v>5001.0349999999999</c:v>
                </c:pt>
                <c:pt idx="39">
                  <c:v>5014.6890000000003</c:v>
                </c:pt>
                <c:pt idx="40">
                  <c:v>4976.4480000000003</c:v>
                </c:pt>
                <c:pt idx="41">
                  <c:v>4961.6419999999998</c:v>
                </c:pt>
                <c:pt idx="42">
                  <c:v>4933.2839999999997</c:v>
                </c:pt>
                <c:pt idx="43">
                  <c:v>4956.2790000000005</c:v>
                </c:pt>
                <c:pt idx="44">
                  <c:v>4974.884</c:v>
                </c:pt>
                <c:pt idx="45">
                  <c:v>4809.0309999999999</c:v>
                </c:pt>
                <c:pt idx="46">
                  <c:v>4849.4949999999999</c:v>
                </c:pt>
                <c:pt idx="47">
                  <c:v>4866.5280000000002</c:v>
                </c:pt>
                <c:pt idx="48">
                  <c:v>4806.29</c:v>
                </c:pt>
                <c:pt idx="49">
                  <c:v>4787.6059999999998</c:v>
                </c:pt>
                <c:pt idx="50">
                  <c:v>4737.1350000000002</c:v>
                </c:pt>
                <c:pt idx="51">
                  <c:v>4712.2039999999997</c:v>
                </c:pt>
                <c:pt idx="52">
                  <c:v>4741.9660000000003</c:v>
                </c:pt>
                <c:pt idx="53">
                  <c:v>4707.6530000000002</c:v>
                </c:pt>
                <c:pt idx="54">
                  <c:v>4671.5709999999999</c:v>
                </c:pt>
                <c:pt idx="55">
                  <c:v>4641.3559999999998</c:v>
                </c:pt>
                <c:pt idx="56">
                  <c:v>4472.5410000000002</c:v>
                </c:pt>
                <c:pt idx="57">
                  <c:v>4434.8019999999997</c:v>
                </c:pt>
                <c:pt idx="58">
                  <c:v>4361.8959999999997</c:v>
                </c:pt>
                <c:pt idx="59">
                  <c:v>4429.1989999999996</c:v>
                </c:pt>
                <c:pt idx="60">
                  <c:v>4443.6679999999997</c:v>
                </c:pt>
                <c:pt idx="61">
                  <c:v>4439.7</c:v>
                </c:pt>
                <c:pt idx="62">
                  <c:v>4437.2920000000004</c:v>
                </c:pt>
                <c:pt idx="63">
                  <c:v>4477.3760000000002</c:v>
                </c:pt>
                <c:pt idx="64">
                  <c:v>4600.2449999999999</c:v>
                </c:pt>
                <c:pt idx="65">
                  <c:v>4532.317</c:v>
                </c:pt>
                <c:pt idx="66">
                  <c:v>4686.991</c:v>
                </c:pt>
                <c:pt idx="67">
                  <c:v>4750.848</c:v>
                </c:pt>
                <c:pt idx="68">
                  <c:v>4793.3500000000004</c:v>
                </c:pt>
                <c:pt idx="69">
                  <c:v>4794.58</c:v>
                </c:pt>
                <c:pt idx="70">
                  <c:v>4788.326</c:v>
                </c:pt>
                <c:pt idx="71">
                  <c:v>4801.3779999999997</c:v>
                </c:pt>
                <c:pt idx="72">
                  <c:v>4767.3419999999996</c:v>
                </c:pt>
                <c:pt idx="73">
                  <c:v>4807.982</c:v>
                </c:pt>
                <c:pt idx="74">
                  <c:v>4809.9620000000004</c:v>
                </c:pt>
                <c:pt idx="75">
                  <c:v>4850.1819999999998</c:v>
                </c:pt>
                <c:pt idx="76">
                  <c:v>4728.9930000000004</c:v>
                </c:pt>
                <c:pt idx="77">
                  <c:v>4722.9740000000002</c:v>
                </c:pt>
                <c:pt idx="78">
                  <c:v>4726.1629999999996</c:v>
                </c:pt>
                <c:pt idx="79">
                  <c:v>4771.5889999999999</c:v>
                </c:pt>
                <c:pt idx="80">
                  <c:v>4979.55</c:v>
                </c:pt>
                <c:pt idx="81">
                  <c:v>5009.8819999999996</c:v>
                </c:pt>
                <c:pt idx="82">
                  <c:v>5002.7910000000002</c:v>
                </c:pt>
                <c:pt idx="83">
                  <c:v>5014.8710000000001</c:v>
                </c:pt>
                <c:pt idx="84">
                  <c:v>5002.7560000000003</c:v>
                </c:pt>
                <c:pt idx="85">
                  <c:v>5010.6840000000002</c:v>
                </c:pt>
                <c:pt idx="86">
                  <c:v>5006.1710000000003</c:v>
                </c:pt>
                <c:pt idx="87">
                  <c:v>4996.942</c:v>
                </c:pt>
                <c:pt idx="88">
                  <c:v>4941.2749999999996</c:v>
                </c:pt>
                <c:pt idx="89">
                  <c:v>4939.5479999999998</c:v>
                </c:pt>
                <c:pt idx="90">
                  <c:v>4945.1509999999998</c:v>
                </c:pt>
                <c:pt idx="91">
                  <c:v>4925.8280000000004</c:v>
                </c:pt>
                <c:pt idx="92">
                  <c:v>4859.3900000000003</c:v>
                </c:pt>
                <c:pt idx="93">
                  <c:v>4845.2449999999999</c:v>
                </c:pt>
                <c:pt idx="94">
                  <c:v>4799.16</c:v>
                </c:pt>
                <c:pt idx="95">
                  <c:v>4730.0479999999998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5B-4482-8B16-8421C9325C28}"/>
            </c:ext>
          </c:extLst>
        </c:ser>
        <c:ser>
          <c:idx val="2"/>
          <c:order val="2"/>
          <c:tx>
            <c:strRef>
              <c:f>'9.3'!$D$52</c:f>
              <c:strCache>
                <c:ptCount val="1"/>
                <c:pt idx="0">
                  <c:v>PPE</c:v>
                </c:pt>
              </c:strCache>
            </c:strRef>
          </c:tx>
          <c:spPr>
            <a:solidFill>
              <a:schemeClr val="accent2"/>
            </a:solidFill>
          </c:spPr>
          <c:cat>
            <c:numRef>
              <c:f>'9.3'!$A$54:$A$149</c:f>
              <c:numCache>
                <c:formatCode>h:mm;@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4.1666666666666699E-2</c:v>
                </c:pt>
                <c:pt idx="5">
                  <c:v>5.2083333333333301E-2</c:v>
                </c:pt>
                <c:pt idx="6">
                  <c:v>6.25E-2</c:v>
                </c:pt>
                <c:pt idx="7">
                  <c:v>7.2916666666666699E-2</c:v>
                </c:pt>
                <c:pt idx="8">
                  <c:v>8.3333333333333301E-2</c:v>
                </c:pt>
                <c:pt idx="9">
                  <c:v>9.375E-2</c:v>
                </c:pt>
                <c:pt idx="10">
                  <c:v>0.104166666666667</c:v>
                </c:pt>
                <c:pt idx="11">
                  <c:v>0.114583333333333</c:v>
                </c:pt>
                <c:pt idx="12">
                  <c:v>0.125</c:v>
                </c:pt>
                <c:pt idx="13">
                  <c:v>0.13541666666666699</c:v>
                </c:pt>
                <c:pt idx="14">
                  <c:v>0.14583333333333301</c:v>
                </c:pt>
                <c:pt idx="15">
                  <c:v>0.15625</c:v>
                </c:pt>
                <c:pt idx="16">
                  <c:v>0.16666666666666699</c:v>
                </c:pt>
                <c:pt idx="17">
                  <c:v>0.17708333333333301</c:v>
                </c:pt>
                <c:pt idx="18">
                  <c:v>0.1875</c:v>
                </c:pt>
                <c:pt idx="19">
                  <c:v>0.19791666666666699</c:v>
                </c:pt>
                <c:pt idx="20">
                  <c:v>0.20833333333333301</c:v>
                </c:pt>
                <c:pt idx="21">
                  <c:v>0.21875</c:v>
                </c:pt>
                <c:pt idx="22">
                  <c:v>0.22916666666666699</c:v>
                </c:pt>
                <c:pt idx="23">
                  <c:v>0.23958333333333301</c:v>
                </c:pt>
                <c:pt idx="24">
                  <c:v>0.25</c:v>
                </c:pt>
                <c:pt idx="25">
                  <c:v>0.26041666666666702</c:v>
                </c:pt>
                <c:pt idx="26">
                  <c:v>0.27083333333333298</c:v>
                </c:pt>
                <c:pt idx="27">
                  <c:v>0.28125</c:v>
                </c:pt>
                <c:pt idx="28">
                  <c:v>0.29166666666666702</c:v>
                </c:pt>
                <c:pt idx="29">
                  <c:v>0.30208333333333298</c:v>
                </c:pt>
                <c:pt idx="30">
                  <c:v>0.3125</c:v>
                </c:pt>
                <c:pt idx="31">
                  <c:v>0.32291666666666702</c:v>
                </c:pt>
                <c:pt idx="32">
                  <c:v>0.33333333333333298</c:v>
                </c:pt>
                <c:pt idx="33">
                  <c:v>0.34375</c:v>
                </c:pt>
                <c:pt idx="34">
                  <c:v>0.35416666666666702</c:v>
                </c:pt>
                <c:pt idx="35">
                  <c:v>0.36458333333333298</c:v>
                </c:pt>
                <c:pt idx="36">
                  <c:v>0.375</c:v>
                </c:pt>
                <c:pt idx="37">
                  <c:v>0.38541666666666702</c:v>
                </c:pt>
                <c:pt idx="38">
                  <c:v>0.39583333333333298</c:v>
                </c:pt>
                <c:pt idx="39">
                  <c:v>0.40625</c:v>
                </c:pt>
                <c:pt idx="40">
                  <c:v>0.41666666666666702</c:v>
                </c:pt>
                <c:pt idx="41">
                  <c:v>0.42708333333333298</c:v>
                </c:pt>
                <c:pt idx="42">
                  <c:v>0.4375</c:v>
                </c:pt>
                <c:pt idx="43">
                  <c:v>0.44791666666666702</c:v>
                </c:pt>
                <c:pt idx="44">
                  <c:v>0.45833333333333298</c:v>
                </c:pt>
                <c:pt idx="45">
                  <c:v>0.46875</c:v>
                </c:pt>
                <c:pt idx="46">
                  <c:v>0.47916666666666702</c:v>
                </c:pt>
                <c:pt idx="47">
                  <c:v>0.48958333333333298</c:v>
                </c:pt>
                <c:pt idx="48">
                  <c:v>0.5</c:v>
                </c:pt>
                <c:pt idx="49">
                  <c:v>0.51041666666666696</c:v>
                </c:pt>
                <c:pt idx="50">
                  <c:v>0.52083333333333304</c:v>
                </c:pt>
                <c:pt idx="51">
                  <c:v>0.53125</c:v>
                </c:pt>
                <c:pt idx="52">
                  <c:v>0.54166666666666696</c:v>
                </c:pt>
                <c:pt idx="53">
                  <c:v>0.55208333333333304</c:v>
                </c:pt>
                <c:pt idx="54">
                  <c:v>0.5625</c:v>
                </c:pt>
                <c:pt idx="55">
                  <c:v>0.57291666666666696</c:v>
                </c:pt>
                <c:pt idx="56">
                  <c:v>0.58333333333333304</c:v>
                </c:pt>
                <c:pt idx="57">
                  <c:v>0.59375</c:v>
                </c:pt>
                <c:pt idx="58">
                  <c:v>0.60416666666666696</c:v>
                </c:pt>
                <c:pt idx="59">
                  <c:v>0.61458333333333304</c:v>
                </c:pt>
                <c:pt idx="60">
                  <c:v>0.625</c:v>
                </c:pt>
                <c:pt idx="61">
                  <c:v>0.63541666666666696</c:v>
                </c:pt>
                <c:pt idx="62">
                  <c:v>0.64583333333333304</c:v>
                </c:pt>
                <c:pt idx="63">
                  <c:v>0.65625</c:v>
                </c:pt>
                <c:pt idx="64">
                  <c:v>0.66666666666666696</c:v>
                </c:pt>
                <c:pt idx="65">
                  <c:v>0.67708333333333304</c:v>
                </c:pt>
                <c:pt idx="66">
                  <c:v>0.6875</c:v>
                </c:pt>
                <c:pt idx="67">
                  <c:v>0.69791666666666696</c:v>
                </c:pt>
                <c:pt idx="68">
                  <c:v>0.70833333333333304</c:v>
                </c:pt>
                <c:pt idx="69">
                  <c:v>0.71875</c:v>
                </c:pt>
                <c:pt idx="70">
                  <c:v>0.72916666666666696</c:v>
                </c:pt>
                <c:pt idx="71">
                  <c:v>0.73958333333333304</c:v>
                </c:pt>
                <c:pt idx="72">
                  <c:v>0.75</c:v>
                </c:pt>
                <c:pt idx="73">
                  <c:v>0.76041666666666696</c:v>
                </c:pt>
                <c:pt idx="74">
                  <c:v>0.77083333333333304</c:v>
                </c:pt>
                <c:pt idx="75">
                  <c:v>0.78125</c:v>
                </c:pt>
                <c:pt idx="76">
                  <c:v>0.79166666666666696</c:v>
                </c:pt>
                <c:pt idx="77">
                  <c:v>0.80208333333333304</c:v>
                </c:pt>
                <c:pt idx="78">
                  <c:v>0.8125</c:v>
                </c:pt>
                <c:pt idx="79">
                  <c:v>0.82291666666666696</c:v>
                </c:pt>
                <c:pt idx="80">
                  <c:v>0.83333333333333304</c:v>
                </c:pt>
                <c:pt idx="81">
                  <c:v>0.84375</c:v>
                </c:pt>
                <c:pt idx="82">
                  <c:v>0.85416666666666696</c:v>
                </c:pt>
                <c:pt idx="83">
                  <c:v>0.86458333333333304</c:v>
                </c:pt>
                <c:pt idx="84">
                  <c:v>0.875</c:v>
                </c:pt>
                <c:pt idx="85">
                  <c:v>0.88541666666666696</c:v>
                </c:pt>
                <c:pt idx="86">
                  <c:v>0.89583333333333304</c:v>
                </c:pt>
                <c:pt idx="87">
                  <c:v>0.90625</c:v>
                </c:pt>
                <c:pt idx="88">
                  <c:v>0.91666666666666696</c:v>
                </c:pt>
                <c:pt idx="89">
                  <c:v>0.92708333333333304</c:v>
                </c:pt>
                <c:pt idx="90">
                  <c:v>0.9375</c:v>
                </c:pt>
                <c:pt idx="91">
                  <c:v>0.94791666666666696</c:v>
                </c:pt>
                <c:pt idx="92">
                  <c:v>0.95833333333333304</c:v>
                </c:pt>
                <c:pt idx="93">
                  <c:v>0.96875</c:v>
                </c:pt>
                <c:pt idx="94">
                  <c:v>0.97916666666666696</c:v>
                </c:pt>
                <c:pt idx="95">
                  <c:v>0.98958333333333304</c:v>
                </c:pt>
              </c:numCache>
            </c:numRef>
          </c:cat>
          <c:val>
            <c:numRef>
              <c:f>'9.3'!$D$54:$D$149</c:f>
              <c:numCache>
                <c:formatCode>#,##0</c:formatCode>
                <c:ptCount val="96"/>
                <c:pt idx="0">
                  <c:v>907.33500000000004</c:v>
                </c:pt>
                <c:pt idx="1">
                  <c:v>908.92600000000004</c:v>
                </c:pt>
                <c:pt idx="2">
                  <c:v>915.399</c:v>
                </c:pt>
                <c:pt idx="3">
                  <c:v>921.43299999999999</c:v>
                </c:pt>
                <c:pt idx="4">
                  <c:v>934.54600000000005</c:v>
                </c:pt>
                <c:pt idx="5">
                  <c:v>934.81500000000005</c:v>
                </c:pt>
                <c:pt idx="6">
                  <c:v>935.16099999999994</c:v>
                </c:pt>
                <c:pt idx="7">
                  <c:v>934.11</c:v>
                </c:pt>
                <c:pt idx="8">
                  <c:v>934.83699999999999</c:v>
                </c:pt>
                <c:pt idx="9">
                  <c:v>934.67499999999995</c:v>
                </c:pt>
                <c:pt idx="10">
                  <c:v>934.93499999999995</c:v>
                </c:pt>
                <c:pt idx="11">
                  <c:v>935.01099999999997</c:v>
                </c:pt>
                <c:pt idx="12">
                  <c:v>934.98199999999997</c:v>
                </c:pt>
                <c:pt idx="13">
                  <c:v>923.11400000000003</c:v>
                </c:pt>
                <c:pt idx="14">
                  <c:v>934.99</c:v>
                </c:pt>
                <c:pt idx="15">
                  <c:v>935.07899999999995</c:v>
                </c:pt>
                <c:pt idx="16">
                  <c:v>934.822</c:v>
                </c:pt>
                <c:pt idx="17">
                  <c:v>935.01599999999996</c:v>
                </c:pt>
                <c:pt idx="18">
                  <c:v>934.995</c:v>
                </c:pt>
                <c:pt idx="19">
                  <c:v>935.04600000000005</c:v>
                </c:pt>
                <c:pt idx="20">
                  <c:v>935.15899999999999</c:v>
                </c:pt>
                <c:pt idx="21">
                  <c:v>934.82399999999996</c:v>
                </c:pt>
                <c:pt idx="22">
                  <c:v>934.82399999999996</c:v>
                </c:pt>
                <c:pt idx="23">
                  <c:v>929.92100000000005</c:v>
                </c:pt>
                <c:pt idx="24">
                  <c:v>941.14099999999996</c:v>
                </c:pt>
                <c:pt idx="25">
                  <c:v>941.59500000000003</c:v>
                </c:pt>
                <c:pt idx="26">
                  <c:v>941.58900000000006</c:v>
                </c:pt>
                <c:pt idx="27">
                  <c:v>941.39800000000002</c:v>
                </c:pt>
                <c:pt idx="28">
                  <c:v>941.65599999999995</c:v>
                </c:pt>
                <c:pt idx="29">
                  <c:v>941.50699999999995</c:v>
                </c:pt>
                <c:pt idx="30">
                  <c:v>941.68100000000004</c:v>
                </c:pt>
                <c:pt idx="31">
                  <c:v>941.423</c:v>
                </c:pt>
                <c:pt idx="32">
                  <c:v>935.97</c:v>
                </c:pt>
                <c:pt idx="33">
                  <c:v>935.71199999999999</c:v>
                </c:pt>
                <c:pt idx="34">
                  <c:v>935.63099999999997</c:v>
                </c:pt>
                <c:pt idx="35">
                  <c:v>935.36099999999999</c:v>
                </c:pt>
                <c:pt idx="36">
                  <c:v>918.29499999999996</c:v>
                </c:pt>
                <c:pt idx="37">
                  <c:v>914.83299999999997</c:v>
                </c:pt>
                <c:pt idx="38">
                  <c:v>912.01099999999997</c:v>
                </c:pt>
                <c:pt idx="39">
                  <c:v>908.01499999999999</c:v>
                </c:pt>
                <c:pt idx="40">
                  <c:v>896.21600000000001</c:v>
                </c:pt>
                <c:pt idx="41">
                  <c:v>893.12599999999998</c:v>
                </c:pt>
                <c:pt idx="42">
                  <c:v>696.11400000000003</c:v>
                </c:pt>
                <c:pt idx="43">
                  <c:v>288.50200000000001</c:v>
                </c:pt>
                <c:pt idx="44">
                  <c:v>39.213000000000001</c:v>
                </c:pt>
                <c:pt idx="45">
                  <c:v>38.281999999999996</c:v>
                </c:pt>
                <c:pt idx="46">
                  <c:v>38.335999999999999</c:v>
                </c:pt>
                <c:pt idx="47">
                  <c:v>38.341999999999999</c:v>
                </c:pt>
                <c:pt idx="48">
                  <c:v>38.262</c:v>
                </c:pt>
                <c:pt idx="49">
                  <c:v>38.308999999999997</c:v>
                </c:pt>
                <c:pt idx="50">
                  <c:v>38.341999999999999</c:v>
                </c:pt>
                <c:pt idx="51">
                  <c:v>38.302</c:v>
                </c:pt>
                <c:pt idx="52">
                  <c:v>38.322000000000003</c:v>
                </c:pt>
                <c:pt idx="53">
                  <c:v>38.281999999999996</c:v>
                </c:pt>
                <c:pt idx="54">
                  <c:v>38.287999999999997</c:v>
                </c:pt>
                <c:pt idx="55">
                  <c:v>38.322000000000003</c:v>
                </c:pt>
                <c:pt idx="56">
                  <c:v>38.329000000000001</c:v>
                </c:pt>
                <c:pt idx="57">
                  <c:v>39.048000000000002</c:v>
                </c:pt>
                <c:pt idx="58">
                  <c:v>49.619</c:v>
                </c:pt>
                <c:pt idx="59">
                  <c:v>57.835999999999999</c:v>
                </c:pt>
                <c:pt idx="60">
                  <c:v>61.158000000000001</c:v>
                </c:pt>
                <c:pt idx="61">
                  <c:v>61.548000000000002</c:v>
                </c:pt>
                <c:pt idx="62">
                  <c:v>61.534999999999997</c:v>
                </c:pt>
                <c:pt idx="63">
                  <c:v>61.655999999999999</c:v>
                </c:pt>
                <c:pt idx="64">
                  <c:v>63.323</c:v>
                </c:pt>
                <c:pt idx="65">
                  <c:v>63.531999999999996</c:v>
                </c:pt>
                <c:pt idx="66">
                  <c:v>63.505000000000003</c:v>
                </c:pt>
                <c:pt idx="67">
                  <c:v>62.302999999999997</c:v>
                </c:pt>
                <c:pt idx="68">
                  <c:v>139.83699999999999</c:v>
                </c:pt>
                <c:pt idx="69">
                  <c:v>291.50599999999997</c:v>
                </c:pt>
                <c:pt idx="70">
                  <c:v>507.51799999999997</c:v>
                </c:pt>
                <c:pt idx="71">
                  <c:v>562.91399999999999</c:v>
                </c:pt>
                <c:pt idx="72">
                  <c:v>733.53300000000002</c:v>
                </c:pt>
                <c:pt idx="73">
                  <c:v>821.80100000000004</c:v>
                </c:pt>
                <c:pt idx="74">
                  <c:v>873.28200000000004</c:v>
                </c:pt>
                <c:pt idx="75">
                  <c:v>886.04100000000005</c:v>
                </c:pt>
                <c:pt idx="76">
                  <c:v>900.15099999999995</c:v>
                </c:pt>
                <c:pt idx="77">
                  <c:v>900.67100000000005</c:v>
                </c:pt>
                <c:pt idx="78">
                  <c:v>900.54600000000005</c:v>
                </c:pt>
                <c:pt idx="79">
                  <c:v>900.67</c:v>
                </c:pt>
                <c:pt idx="80">
                  <c:v>912.399</c:v>
                </c:pt>
                <c:pt idx="81">
                  <c:v>913.15800000000002</c:v>
                </c:pt>
                <c:pt idx="82">
                  <c:v>912.61800000000005</c:v>
                </c:pt>
                <c:pt idx="83">
                  <c:v>912.90099999999995</c:v>
                </c:pt>
                <c:pt idx="84">
                  <c:v>914.60199999999998</c:v>
                </c:pt>
                <c:pt idx="85">
                  <c:v>915.03300000000002</c:v>
                </c:pt>
                <c:pt idx="86">
                  <c:v>914.82600000000002</c:v>
                </c:pt>
                <c:pt idx="87">
                  <c:v>914.23699999999997</c:v>
                </c:pt>
                <c:pt idx="88">
                  <c:v>914.53899999999999</c:v>
                </c:pt>
                <c:pt idx="89">
                  <c:v>906.50599999999997</c:v>
                </c:pt>
                <c:pt idx="90">
                  <c:v>910.07600000000002</c:v>
                </c:pt>
                <c:pt idx="91">
                  <c:v>867.26099999999997</c:v>
                </c:pt>
                <c:pt idx="92">
                  <c:v>840.28499999999997</c:v>
                </c:pt>
                <c:pt idx="93">
                  <c:v>841.20399999999995</c:v>
                </c:pt>
                <c:pt idx="94">
                  <c:v>626.95000000000005</c:v>
                </c:pt>
                <c:pt idx="95">
                  <c:v>216.18299999999999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5B-4482-8B16-8421C9325C28}"/>
            </c:ext>
          </c:extLst>
        </c:ser>
        <c:ser>
          <c:idx val="3"/>
          <c:order val="3"/>
          <c:tx>
            <c:strRef>
              <c:f>'9.3'!$E$52</c:f>
              <c:strCache>
                <c:ptCount val="1"/>
                <c:pt idx="0">
                  <c:v>PSE</c:v>
                </c:pt>
              </c:strCache>
            </c:strRef>
          </c:tx>
          <c:spPr>
            <a:solidFill>
              <a:schemeClr val="accent6"/>
            </a:solidFill>
          </c:spPr>
          <c:cat>
            <c:numRef>
              <c:f>'9.3'!$A$54:$A$149</c:f>
              <c:numCache>
                <c:formatCode>h:mm;@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4.1666666666666699E-2</c:v>
                </c:pt>
                <c:pt idx="5">
                  <c:v>5.2083333333333301E-2</c:v>
                </c:pt>
                <c:pt idx="6">
                  <c:v>6.25E-2</c:v>
                </c:pt>
                <c:pt idx="7">
                  <c:v>7.2916666666666699E-2</c:v>
                </c:pt>
                <c:pt idx="8">
                  <c:v>8.3333333333333301E-2</c:v>
                </c:pt>
                <c:pt idx="9">
                  <c:v>9.375E-2</c:v>
                </c:pt>
                <c:pt idx="10">
                  <c:v>0.104166666666667</c:v>
                </c:pt>
                <c:pt idx="11">
                  <c:v>0.114583333333333</c:v>
                </c:pt>
                <c:pt idx="12">
                  <c:v>0.125</c:v>
                </c:pt>
                <c:pt idx="13">
                  <c:v>0.13541666666666699</c:v>
                </c:pt>
                <c:pt idx="14">
                  <c:v>0.14583333333333301</c:v>
                </c:pt>
                <c:pt idx="15">
                  <c:v>0.15625</c:v>
                </c:pt>
                <c:pt idx="16">
                  <c:v>0.16666666666666699</c:v>
                </c:pt>
                <c:pt idx="17">
                  <c:v>0.17708333333333301</c:v>
                </c:pt>
                <c:pt idx="18">
                  <c:v>0.1875</c:v>
                </c:pt>
                <c:pt idx="19">
                  <c:v>0.19791666666666699</c:v>
                </c:pt>
                <c:pt idx="20">
                  <c:v>0.20833333333333301</c:v>
                </c:pt>
                <c:pt idx="21">
                  <c:v>0.21875</c:v>
                </c:pt>
                <c:pt idx="22">
                  <c:v>0.22916666666666699</c:v>
                </c:pt>
                <c:pt idx="23">
                  <c:v>0.23958333333333301</c:v>
                </c:pt>
                <c:pt idx="24">
                  <c:v>0.25</c:v>
                </c:pt>
                <c:pt idx="25">
                  <c:v>0.26041666666666702</c:v>
                </c:pt>
                <c:pt idx="26">
                  <c:v>0.27083333333333298</c:v>
                </c:pt>
                <c:pt idx="27">
                  <c:v>0.28125</c:v>
                </c:pt>
                <c:pt idx="28">
                  <c:v>0.29166666666666702</c:v>
                </c:pt>
                <c:pt idx="29">
                  <c:v>0.30208333333333298</c:v>
                </c:pt>
                <c:pt idx="30">
                  <c:v>0.3125</c:v>
                </c:pt>
                <c:pt idx="31">
                  <c:v>0.32291666666666702</c:v>
                </c:pt>
                <c:pt idx="32">
                  <c:v>0.33333333333333298</c:v>
                </c:pt>
                <c:pt idx="33">
                  <c:v>0.34375</c:v>
                </c:pt>
                <c:pt idx="34">
                  <c:v>0.35416666666666702</c:v>
                </c:pt>
                <c:pt idx="35">
                  <c:v>0.36458333333333298</c:v>
                </c:pt>
                <c:pt idx="36">
                  <c:v>0.375</c:v>
                </c:pt>
                <c:pt idx="37">
                  <c:v>0.38541666666666702</c:v>
                </c:pt>
                <c:pt idx="38">
                  <c:v>0.39583333333333298</c:v>
                </c:pt>
                <c:pt idx="39">
                  <c:v>0.40625</c:v>
                </c:pt>
                <c:pt idx="40">
                  <c:v>0.41666666666666702</c:v>
                </c:pt>
                <c:pt idx="41">
                  <c:v>0.42708333333333298</c:v>
                </c:pt>
                <c:pt idx="42">
                  <c:v>0.4375</c:v>
                </c:pt>
                <c:pt idx="43">
                  <c:v>0.44791666666666702</c:v>
                </c:pt>
                <c:pt idx="44">
                  <c:v>0.45833333333333298</c:v>
                </c:pt>
                <c:pt idx="45">
                  <c:v>0.46875</c:v>
                </c:pt>
                <c:pt idx="46">
                  <c:v>0.47916666666666702</c:v>
                </c:pt>
                <c:pt idx="47">
                  <c:v>0.48958333333333298</c:v>
                </c:pt>
                <c:pt idx="48">
                  <c:v>0.5</c:v>
                </c:pt>
                <c:pt idx="49">
                  <c:v>0.51041666666666696</c:v>
                </c:pt>
                <c:pt idx="50">
                  <c:v>0.52083333333333304</c:v>
                </c:pt>
                <c:pt idx="51">
                  <c:v>0.53125</c:v>
                </c:pt>
                <c:pt idx="52">
                  <c:v>0.54166666666666696</c:v>
                </c:pt>
                <c:pt idx="53">
                  <c:v>0.55208333333333304</c:v>
                </c:pt>
                <c:pt idx="54">
                  <c:v>0.5625</c:v>
                </c:pt>
                <c:pt idx="55">
                  <c:v>0.57291666666666696</c:v>
                </c:pt>
                <c:pt idx="56">
                  <c:v>0.58333333333333304</c:v>
                </c:pt>
                <c:pt idx="57">
                  <c:v>0.59375</c:v>
                </c:pt>
                <c:pt idx="58">
                  <c:v>0.60416666666666696</c:v>
                </c:pt>
                <c:pt idx="59">
                  <c:v>0.61458333333333304</c:v>
                </c:pt>
                <c:pt idx="60">
                  <c:v>0.625</c:v>
                </c:pt>
                <c:pt idx="61">
                  <c:v>0.63541666666666696</c:v>
                </c:pt>
                <c:pt idx="62">
                  <c:v>0.64583333333333304</c:v>
                </c:pt>
                <c:pt idx="63">
                  <c:v>0.65625</c:v>
                </c:pt>
                <c:pt idx="64">
                  <c:v>0.66666666666666696</c:v>
                </c:pt>
                <c:pt idx="65">
                  <c:v>0.67708333333333304</c:v>
                </c:pt>
                <c:pt idx="66">
                  <c:v>0.6875</c:v>
                </c:pt>
                <c:pt idx="67">
                  <c:v>0.69791666666666696</c:v>
                </c:pt>
                <c:pt idx="68">
                  <c:v>0.70833333333333304</c:v>
                </c:pt>
                <c:pt idx="69">
                  <c:v>0.71875</c:v>
                </c:pt>
                <c:pt idx="70">
                  <c:v>0.72916666666666696</c:v>
                </c:pt>
                <c:pt idx="71">
                  <c:v>0.73958333333333304</c:v>
                </c:pt>
                <c:pt idx="72">
                  <c:v>0.75</c:v>
                </c:pt>
                <c:pt idx="73">
                  <c:v>0.76041666666666696</c:v>
                </c:pt>
                <c:pt idx="74">
                  <c:v>0.77083333333333304</c:v>
                </c:pt>
                <c:pt idx="75">
                  <c:v>0.78125</c:v>
                </c:pt>
                <c:pt idx="76">
                  <c:v>0.79166666666666696</c:v>
                </c:pt>
                <c:pt idx="77">
                  <c:v>0.80208333333333304</c:v>
                </c:pt>
                <c:pt idx="78">
                  <c:v>0.8125</c:v>
                </c:pt>
                <c:pt idx="79">
                  <c:v>0.82291666666666696</c:v>
                </c:pt>
                <c:pt idx="80">
                  <c:v>0.83333333333333304</c:v>
                </c:pt>
                <c:pt idx="81">
                  <c:v>0.84375</c:v>
                </c:pt>
                <c:pt idx="82">
                  <c:v>0.85416666666666696</c:v>
                </c:pt>
                <c:pt idx="83">
                  <c:v>0.86458333333333304</c:v>
                </c:pt>
                <c:pt idx="84">
                  <c:v>0.875</c:v>
                </c:pt>
                <c:pt idx="85">
                  <c:v>0.88541666666666696</c:v>
                </c:pt>
                <c:pt idx="86">
                  <c:v>0.89583333333333304</c:v>
                </c:pt>
                <c:pt idx="87">
                  <c:v>0.90625</c:v>
                </c:pt>
                <c:pt idx="88">
                  <c:v>0.91666666666666696</c:v>
                </c:pt>
                <c:pt idx="89">
                  <c:v>0.92708333333333304</c:v>
                </c:pt>
                <c:pt idx="90">
                  <c:v>0.9375</c:v>
                </c:pt>
                <c:pt idx="91">
                  <c:v>0.94791666666666696</c:v>
                </c:pt>
                <c:pt idx="92">
                  <c:v>0.95833333333333304</c:v>
                </c:pt>
                <c:pt idx="93">
                  <c:v>0.96875</c:v>
                </c:pt>
                <c:pt idx="94">
                  <c:v>0.97916666666666696</c:v>
                </c:pt>
                <c:pt idx="95">
                  <c:v>0.98958333333333304</c:v>
                </c:pt>
              </c:numCache>
            </c:numRef>
          </c:cat>
          <c:val>
            <c:numRef>
              <c:f>'9.3'!$E$54:$E$149</c:f>
              <c:numCache>
                <c:formatCode>#,##0</c:formatCode>
                <c:ptCount val="96"/>
                <c:pt idx="0">
                  <c:v>436.399</c:v>
                </c:pt>
                <c:pt idx="1">
                  <c:v>434.78500000000003</c:v>
                </c:pt>
                <c:pt idx="2">
                  <c:v>434.11799999999999</c:v>
                </c:pt>
                <c:pt idx="3">
                  <c:v>435.291</c:v>
                </c:pt>
                <c:pt idx="4">
                  <c:v>440.786</c:v>
                </c:pt>
                <c:pt idx="5">
                  <c:v>442.37799999999999</c:v>
                </c:pt>
                <c:pt idx="6">
                  <c:v>441.54599999999999</c:v>
                </c:pt>
                <c:pt idx="7">
                  <c:v>441.89800000000002</c:v>
                </c:pt>
                <c:pt idx="8">
                  <c:v>431.63600000000002</c:v>
                </c:pt>
                <c:pt idx="9">
                  <c:v>431.29</c:v>
                </c:pt>
                <c:pt idx="10">
                  <c:v>429.66399999999999</c:v>
                </c:pt>
                <c:pt idx="11">
                  <c:v>430.21100000000001</c:v>
                </c:pt>
                <c:pt idx="12">
                  <c:v>437.9</c:v>
                </c:pt>
                <c:pt idx="13">
                  <c:v>439.38499999999999</c:v>
                </c:pt>
                <c:pt idx="14">
                  <c:v>439.15800000000002</c:v>
                </c:pt>
                <c:pt idx="15">
                  <c:v>440.94299999999998</c:v>
                </c:pt>
                <c:pt idx="16">
                  <c:v>457.74400000000003</c:v>
                </c:pt>
                <c:pt idx="17">
                  <c:v>463.06799999999998</c:v>
                </c:pt>
                <c:pt idx="18">
                  <c:v>462.20499999999998</c:v>
                </c:pt>
                <c:pt idx="19">
                  <c:v>467.36500000000001</c:v>
                </c:pt>
                <c:pt idx="20">
                  <c:v>485.37099999999998</c:v>
                </c:pt>
                <c:pt idx="21">
                  <c:v>485.47399999999999</c:v>
                </c:pt>
                <c:pt idx="22">
                  <c:v>487.90499999999997</c:v>
                </c:pt>
                <c:pt idx="23">
                  <c:v>500.94099999999997</c:v>
                </c:pt>
                <c:pt idx="24">
                  <c:v>592.94799999999998</c:v>
                </c:pt>
                <c:pt idx="25">
                  <c:v>609.33100000000002</c:v>
                </c:pt>
                <c:pt idx="26">
                  <c:v>609.31700000000001</c:v>
                </c:pt>
                <c:pt idx="27">
                  <c:v>614.83799999999997</c:v>
                </c:pt>
                <c:pt idx="28">
                  <c:v>624.726</c:v>
                </c:pt>
                <c:pt idx="29">
                  <c:v>630.80200000000002</c:v>
                </c:pt>
                <c:pt idx="30">
                  <c:v>628.36099999999999</c:v>
                </c:pt>
                <c:pt idx="31">
                  <c:v>627.24099999999999</c:v>
                </c:pt>
                <c:pt idx="32">
                  <c:v>595.56600000000003</c:v>
                </c:pt>
                <c:pt idx="33">
                  <c:v>594.59699999999998</c:v>
                </c:pt>
                <c:pt idx="34">
                  <c:v>595.18100000000004</c:v>
                </c:pt>
                <c:pt idx="35">
                  <c:v>590.73299999999995</c:v>
                </c:pt>
                <c:pt idx="36">
                  <c:v>571.72400000000005</c:v>
                </c:pt>
                <c:pt idx="37">
                  <c:v>573.91499999999996</c:v>
                </c:pt>
                <c:pt idx="38">
                  <c:v>570.73599999999999</c:v>
                </c:pt>
                <c:pt idx="39">
                  <c:v>572.56500000000005</c:v>
                </c:pt>
                <c:pt idx="40">
                  <c:v>529.63800000000003</c:v>
                </c:pt>
                <c:pt idx="41">
                  <c:v>520.39099999999996</c:v>
                </c:pt>
                <c:pt idx="42">
                  <c:v>501.90800000000002</c:v>
                </c:pt>
                <c:pt idx="43">
                  <c:v>519.16200000000003</c:v>
                </c:pt>
                <c:pt idx="44">
                  <c:v>507.66899999999998</c:v>
                </c:pt>
                <c:pt idx="45">
                  <c:v>488.90300000000002</c:v>
                </c:pt>
                <c:pt idx="46">
                  <c:v>483.69600000000003</c:v>
                </c:pt>
                <c:pt idx="47">
                  <c:v>484.08699999999999</c:v>
                </c:pt>
                <c:pt idx="48">
                  <c:v>446.49</c:v>
                </c:pt>
                <c:pt idx="49">
                  <c:v>441.02699999999999</c:v>
                </c:pt>
                <c:pt idx="50">
                  <c:v>439.16500000000002</c:v>
                </c:pt>
                <c:pt idx="51">
                  <c:v>440.14600000000002</c:v>
                </c:pt>
                <c:pt idx="52">
                  <c:v>443.27100000000002</c:v>
                </c:pt>
                <c:pt idx="53">
                  <c:v>445.57600000000002</c:v>
                </c:pt>
                <c:pt idx="54">
                  <c:v>445.11</c:v>
                </c:pt>
                <c:pt idx="55">
                  <c:v>444.41500000000002</c:v>
                </c:pt>
                <c:pt idx="56">
                  <c:v>437.64699999999999</c:v>
                </c:pt>
                <c:pt idx="57">
                  <c:v>436.39100000000002</c:v>
                </c:pt>
                <c:pt idx="58">
                  <c:v>435.15300000000002</c:v>
                </c:pt>
                <c:pt idx="59">
                  <c:v>436.267</c:v>
                </c:pt>
                <c:pt idx="60">
                  <c:v>435.916</c:v>
                </c:pt>
                <c:pt idx="61">
                  <c:v>437.44</c:v>
                </c:pt>
                <c:pt idx="62">
                  <c:v>439.95400000000001</c:v>
                </c:pt>
                <c:pt idx="63">
                  <c:v>446.88200000000001</c:v>
                </c:pt>
                <c:pt idx="64">
                  <c:v>509.68400000000003</c:v>
                </c:pt>
                <c:pt idx="65">
                  <c:v>522.94000000000005</c:v>
                </c:pt>
                <c:pt idx="66">
                  <c:v>522.83000000000004</c:v>
                </c:pt>
                <c:pt idx="67">
                  <c:v>524.92100000000005</c:v>
                </c:pt>
                <c:pt idx="68">
                  <c:v>549.91700000000003</c:v>
                </c:pt>
                <c:pt idx="69">
                  <c:v>562.49300000000005</c:v>
                </c:pt>
                <c:pt idx="70">
                  <c:v>565.60900000000004</c:v>
                </c:pt>
                <c:pt idx="71">
                  <c:v>568.23500000000001</c:v>
                </c:pt>
                <c:pt idx="72">
                  <c:v>586.73199999999997</c:v>
                </c:pt>
                <c:pt idx="73">
                  <c:v>589.32600000000002</c:v>
                </c:pt>
                <c:pt idx="74">
                  <c:v>587.553</c:v>
                </c:pt>
                <c:pt idx="75">
                  <c:v>589.97699999999998</c:v>
                </c:pt>
                <c:pt idx="76">
                  <c:v>592.32500000000005</c:v>
                </c:pt>
                <c:pt idx="77">
                  <c:v>593.02499999999998</c:v>
                </c:pt>
                <c:pt idx="78">
                  <c:v>593.22</c:v>
                </c:pt>
                <c:pt idx="79">
                  <c:v>598.58900000000006</c:v>
                </c:pt>
                <c:pt idx="80">
                  <c:v>598.14400000000001</c:v>
                </c:pt>
                <c:pt idx="81">
                  <c:v>600.27599999999995</c:v>
                </c:pt>
                <c:pt idx="82">
                  <c:v>598.02300000000002</c:v>
                </c:pt>
                <c:pt idx="83">
                  <c:v>595.60199999999998</c:v>
                </c:pt>
                <c:pt idx="84">
                  <c:v>586.06200000000001</c:v>
                </c:pt>
                <c:pt idx="85">
                  <c:v>585.79399999999998</c:v>
                </c:pt>
                <c:pt idx="86">
                  <c:v>584.61900000000003</c:v>
                </c:pt>
                <c:pt idx="87">
                  <c:v>576.62599999999998</c:v>
                </c:pt>
                <c:pt idx="88">
                  <c:v>491.08100000000002</c:v>
                </c:pt>
                <c:pt idx="89">
                  <c:v>484.59100000000001</c:v>
                </c:pt>
                <c:pt idx="90">
                  <c:v>483.983</c:v>
                </c:pt>
                <c:pt idx="91">
                  <c:v>480.202</c:v>
                </c:pt>
                <c:pt idx="92">
                  <c:v>449.72399999999999</c:v>
                </c:pt>
                <c:pt idx="93">
                  <c:v>445.44299999999998</c:v>
                </c:pt>
                <c:pt idx="94">
                  <c:v>444.67599999999999</c:v>
                </c:pt>
                <c:pt idx="95">
                  <c:v>443.91500000000002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85B-4482-8B16-8421C9325C28}"/>
            </c:ext>
          </c:extLst>
        </c:ser>
        <c:ser>
          <c:idx val="6"/>
          <c:order val="4"/>
          <c:tx>
            <c:strRef>
              <c:f>'9.3'!$I$52</c:f>
              <c:strCache>
                <c:ptCount val="1"/>
                <c:pt idx="0">
                  <c:v>VTE</c:v>
                </c:pt>
              </c:strCache>
            </c:strRef>
          </c:tx>
          <c:spPr>
            <a:solidFill>
              <a:schemeClr val="accent4"/>
            </a:solidFill>
          </c:spPr>
          <c:cat>
            <c:numRef>
              <c:f>'9.3'!$A$54:$A$149</c:f>
              <c:numCache>
                <c:formatCode>h:mm;@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4.1666666666666699E-2</c:v>
                </c:pt>
                <c:pt idx="5">
                  <c:v>5.2083333333333301E-2</c:v>
                </c:pt>
                <c:pt idx="6">
                  <c:v>6.25E-2</c:v>
                </c:pt>
                <c:pt idx="7">
                  <c:v>7.2916666666666699E-2</c:v>
                </c:pt>
                <c:pt idx="8">
                  <c:v>8.3333333333333301E-2</c:v>
                </c:pt>
                <c:pt idx="9">
                  <c:v>9.375E-2</c:v>
                </c:pt>
                <c:pt idx="10">
                  <c:v>0.104166666666667</c:v>
                </c:pt>
                <c:pt idx="11">
                  <c:v>0.114583333333333</c:v>
                </c:pt>
                <c:pt idx="12">
                  <c:v>0.125</c:v>
                </c:pt>
                <c:pt idx="13">
                  <c:v>0.13541666666666699</c:v>
                </c:pt>
                <c:pt idx="14">
                  <c:v>0.14583333333333301</c:v>
                </c:pt>
                <c:pt idx="15">
                  <c:v>0.15625</c:v>
                </c:pt>
                <c:pt idx="16">
                  <c:v>0.16666666666666699</c:v>
                </c:pt>
                <c:pt idx="17">
                  <c:v>0.17708333333333301</c:v>
                </c:pt>
                <c:pt idx="18">
                  <c:v>0.1875</c:v>
                </c:pt>
                <c:pt idx="19">
                  <c:v>0.19791666666666699</c:v>
                </c:pt>
                <c:pt idx="20">
                  <c:v>0.20833333333333301</c:v>
                </c:pt>
                <c:pt idx="21">
                  <c:v>0.21875</c:v>
                </c:pt>
                <c:pt idx="22">
                  <c:v>0.22916666666666699</c:v>
                </c:pt>
                <c:pt idx="23">
                  <c:v>0.23958333333333301</c:v>
                </c:pt>
                <c:pt idx="24">
                  <c:v>0.25</c:v>
                </c:pt>
                <c:pt idx="25">
                  <c:v>0.26041666666666702</c:v>
                </c:pt>
                <c:pt idx="26">
                  <c:v>0.27083333333333298</c:v>
                </c:pt>
                <c:pt idx="27">
                  <c:v>0.28125</c:v>
                </c:pt>
                <c:pt idx="28">
                  <c:v>0.29166666666666702</c:v>
                </c:pt>
                <c:pt idx="29">
                  <c:v>0.30208333333333298</c:v>
                </c:pt>
                <c:pt idx="30">
                  <c:v>0.3125</c:v>
                </c:pt>
                <c:pt idx="31">
                  <c:v>0.32291666666666702</c:v>
                </c:pt>
                <c:pt idx="32">
                  <c:v>0.33333333333333298</c:v>
                </c:pt>
                <c:pt idx="33">
                  <c:v>0.34375</c:v>
                </c:pt>
                <c:pt idx="34">
                  <c:v>0.35416666666666702</c:v>
                </c:pt>
                <c:pt idx="35">
                  <c:v>0.36458333333333298</c:v>
                </c:pt>
                <c:pt idx="36">
                  <c:v>0.375</c:v>
                </c:pt>
                <c:pt idx="37">
                  <c:v>0.38541666666666702</c:v>
                </c:pt>
                <c:pt idx="38">
                  <c:v>0.39583333333333298</c:v>
                </c:pt>
                <c:pt idx="39">
                  <c:v>0.40625</c:v>
                </c:pt>
                <c:pt idx="40">
                  <c:v>0.41666666666666702</c:v>
                </c:pt>
                <c:pt idx="41">
                  <c:v>0.42708333333333298</c:v>
                </c:pt>
                <c:pt idx="42">
                  <c:v>0.4375</c:v>
                </c:pt>
                <c:pt idx="43">
                  <c:v>0.44791666666666702</c:v>
                </c:pt>
                <c:pt idx="44">
                  <c:v>0.45833333333333298</c:v>
                </c:pt>
                <c:pt idx="45">
                  <c:v>0.46875</c:v>
                </c:pt>
                <c:pt idx="46">
                  <c:v>0.47916666666666702</c:v>
                </c:pt>
                <c:pt idx="47">
                  <c:v>0.48958333333333298</c:v>
                </c:pt>
                <c:pt idx="48">
                  <c:v>0.5</c:v>
                </c:pt>
                <c:pt idx="49">
                  <c:v>0.51041666666666696</c:v>
                </c:pt>
                <c:pt idx="50">
                  <c:v>0.52083333333333304</c:v>
                </c:pt>
                <c:pt idx="51">
                  <c:v>0.53125</c:v>
                </c:pt>
                <c:pt idx="52">
                  <c:v>0.54166666666666696</c:v>
                </c:pt>
                <c:pt idx="53">
                  <c:v>0.55208333333333304</c:v>
                </c:pt>
                <c:pt idx="54">
                  <c:v>0.5625</c:v>
                </c:pt>
                <c:pt idx="55">
                  <c:v>0.57291666666666696</c:v>
                </c:pt>
                <c:pt idx="56">
                  <c:v>0.58333333333333304</c:v>
                </c:pt>
                <c:pt idx="57">
                  <c:v>0.59375</c:v>
                </c:pt>
                <c:pt idx="58">
                  <c:v>0.60416666666666696</c:v>
                </c:pt>
                <c:pt idx="59">
                  <c:v>0.61458333333333304</c:v>
                </c:pt>
                <c:pt idx="60">
                  <c:v>0.625</c:v>
                </c:pt>
                <c:pt idx="61">
                  <c:v>0.63541666666666696</c:v>
                </c:pt>
                <c:pt idx="62">
                  <c:v>0.64583333333333304</c:v>
                </c:pt>
                <c:pt idx="63">
                  <c:v>0.65625</c:v>
                </c:pt>
                <c:pt idx="64">
                  <c:v>0.66666666666666696</c:v>
                </c:pt>
                <c:pt idx="65">
                  <c:v>0.67708333333333304</c:v>
                </c:pt>
                <c:pt idx="66">
                  <c:v>0.6875</c:v>
                </c:pt>
                <c:pt idx="67">
                  <c:v>0.69791666666666696</c:v>
                </c:pt>
                <c:pt idx="68">
                  <c:v>0.70833333333333304</c:v>
                </c:pt>
                <c:pt idx="69">
                  <c:v>0.71875</c:v>
                </c:pt>
                <c:pt idx="70">
                  <c:v>0.72916666666666696</c:v>
                </c:pt>
                <c:pt idx="71">
                  <c:v>0.73958333333333304</c:v>
                </c:pt>
                <c:pt idx="72">
                  <c:v>0.75</c:v>
                </c:pt>
                <c:pt idx="73">
                  <c:v>0.76041666666666696</c:v>
                </c:pt>
                <c:pt idx="74">
                  <c:v>0.77083333333333304</c:v>
                </c:pt>
                <c:pt idx="75">
                  <c:v>0.78125</c:v>
                </c:pt>
                <c:pt idx="76">
                  <c:v>0.79166666666666696</c:v>
                </c:pt>
                <c:pt idx="77">
                  <c:v>0.80208333333333304</c:v>
                </c:pt>
                <c:pt idx="78">
                  <c:v>0.8125</c:v>
                </c:pt>
                <c:pt idx="79">
                  <c:v>0.82291666666666696</c:v>
                </c:pt>
                <c:pt idx="80">
                  <c:v>0.83333333333333304</c:v>
                </c:pt>
                <c:pt idx="81">
                  <c:v>0.84375</c:v>
                </c:pt>
                <c:pt idx="82">
                  <c:v>0.85416666666666696</c:v>
                </c:pt>
                <c:pt idx="83">
                  <c:v>0.86458333333333304</c:v>
                </c:pt>
                <c:pt idx="84">
                  <c:v>0.875</c:v>
                </c:pt>
                <c:pt idx="85">
                  <c:v>0.88541666666666696</c:v>
                </c:pt>
                <c:pt idx="86">
                  <c:v>0.89583333333333304</c:v>
                </c:pt>
                <c:pt idx="87">
                  <c:v>0.90625</c:v>
                </c:pt>
                <c:pt idx="88">
                  <c:v>0.91666666666666696</c:v>
                </c:pt>
                <c:pt idx="89">
                  <c:v>0.92708333333333304</c:v>
                </c:pt>
                <c:pt idx="90">
                  <c:v>0.9375</c:v>
                </c:pt>
                <c:pt idx="91">
                  <c:v>0.94791666666666696</c:v>
                </c:pt>
                <c:pt idx="92">
                  <c:v>0.95833333333333304</c:v>
                </c:pt>
                <c:pt idx="93">
                  <c:v>0.96875</c:v>
                </c:pt>
                <c:pt idx="94">
                  <c:v>0.97916666666666696</c:v>
                </c:pt>
                <c:pt idx="95">
                  <c:v>0.98958333333333304</c:v>
                </c:pt>
              </c:numCache>
            </c:numRef>
          </c:cat>
          <c:val>
            <c:numRef>
              <c:f>'9.3'!$I$54:$I$149</c:f>
              <c:numCache>
                <c:formatCode>#,##0</c:formatCode>
                <c:ptCount val="96"/>
                <c:pt idx="0">
                  <c:v>59.67</c:v>
                </c:pt>
                <c:pt idx="1">
                  <c:v>57.707999999999998</c:v>
                </c:pt>
                <c:pt idx="2">
                  <c:v>56.726999999999997</c:v>
                </c:pt>
                <c:pt idx="3">
                  <c:v>55.405000000000001</c:v>
                </c:pt>
                <c:pt idx="4">
                  <c:v>59.609000000000002</c:v>
                </c:pt>
                <c:pt idx="5">
                  <c:v>56.6</c:v>
                </c:pt>
                <c:pt idx="6">
                  <c:v>56.814999999999998</c:v>
                </c:pt>
                <c:pt idx="7">
                  <c:v>58.499000000000002</c:v>
                </c:pt>
                <c:pt idx="8">
                  <c:v>58.993000000000002</c:v>
                </c:pt>
                <c:pt idx="9">
                  <c:v>55.526000000000003</c:v>
                </c:pt>
                <c:pt idx="10">
                  <c:v>54.350999999999999</c:v>
                </c:pt>
                <c:pt idx="11">
                  <c:v>59.856999999999999</c:v>
                </c:pt>
                <c:pt idx="12">
                  <c:v>62.076999999999998</c:v>
                </c:pt>
                <c:pt idx="13">
                  <c:v>59.158999999999999</c:v>
                </c:pt>
                <c:pt idx="14">
                  <c:v>61.018000000000001</c:v>
                </c:pt>
                <c:pt idx="15">
                  <c:v>61.945999999999998</c:v>
                </c:pt>
                <c:pt idx="16">
                  <c:v>62.244</c:v>
                </c:pt>
                <c:pt idx="17">
                  <c:v>61.237000000000002</c:v>
                </c:pt>
                <c:pt idx="18">
                  <c:v>59.923999999999999</c:v>
                </c:pt>
                <c:pt idx="19">
                  <c:v>58.554000000000002</c:v>
                </c:pt>
                <c:pt idx="20">
                  <c:v>58.779000000000003</c:v>
                </c:pt>
                <c:pt idx="21">
                  <c:v>56.351999999999997</c:v>
                </c:pt>
                <c:pt idx="22">
                  <c:v>54.348999999999997</c:v>
                </c:pt>
                <c:pt idx="23">
                  <c:v>52.621000000000002</c:v>
                </c:pt>
                <c:pt idx="24">
                  <c:v>54.546999999999997</c:v>
                </c:pt>
                <c:pt idx="25">
                  <c:v>53.002000000000002</c:v>
                </c:pt>
                <c:pt idx="26">
                  <c:v>49.536999999999999</c:v>
                </c:pt>
                <c:pt idx="27">
                  <c:v>49.624000000000002</c:v>
                </c:pt>
                <c:pt idx="28">
                  <c:v>48.247</c:v>
                </c:pt>
                <c:pt idx="29">
                  <c:v>46.493000000000002</c:v>
                </c:pt>
                <c:pt idx="30">
                  <c:v>47.978000000000002</c:v>
                </c:pt>
                <c:pt idx="31">
                  <c:v>48.695</c:v>
                </c:pt>
                <c:pt idx="32">
                  <c:v>47.908000000000001</c:v>
                </c:pt>
                <c:pt idx="33">
                  <c:v>43.908000000000001</c:v>
                </c:pt>
                <c:pt idx="34">
                  <c:v>46.408999999999999</c:v>
                </c:pt>
                <c:pt idx="35">
                  <c:v>45.49</c:v>
                </c:pt>
                <c:pt idx="36">
                  <c:v>42.496000000000002</c:v>
                </c:pt>
                <c:pt idx="37">
                  <c:v>42.087000000000003</c:v>
                </c:pt>
                <c:pt idx="38">
                  <c:v>41.003</c:v>
                </c:pt>
                <c:pt idx="39">
                  <c:v>39.156999999999996</c:v>
                </c:pt>
                <c:pt idx="40">
                  <c:v>47.238999999999997</c:v>
                </c:pt>
                <c:pt idx="41">
                  <c:v>47.113999999999997</c:v>
                </c:pt>
                <c:pt idx="42">
                  <c:v>50.122</c:v>
                </c:pt>
                <c:pt idx="43">
                  <c:v>48.576000000000001</c:v>
                </c:pt>
                <c:pt idx="44">
                  <c:v>42.805999999999997</c:v>
                </c:pt>
                <c:pt idx="45">
                  <c:v>45.725000000000001</c:v>
                </c:pt>
                <c:pt idx="46">
                  <c:v>50.896000000000001</c:v>
                </c:pt>
                <c:pt idx="47">
                  <c:v>47.804000000000002</c:v>
                </c:pt>
                <c:pt idx="48">
                  <c:v>49.088000000000001</c:v>
                </c:pt>
                <c:pt idx="49">
                  <c:v>56.399000000000001</c:v>
                </c:pt>
                <c:pt idx="50">
                  <c:v>55.201999999999998</c:v>
                </c:pt>
                <c:pt idx="51">
                  <c:v>53.493000000000002</c:v>
                </c:pt>
                <c:pt idx="52">
                  <c:v>53.204999999999998</c:v>
                </c:pt>
                <c:pt idx="53">
                  <c:v>55.8</c:v>
                </c:pt>
                <c:pt idx="54">
                  <c:v>54.332999999999998</c:v>
                </c:pt>
                <c:pt idx="55">
                  <c:v>55.563000000000002</c:v>
                </c:pt>
                <c:pt idx="56">
                  <c:v>59.792999999999999</c:v>
                </c:pt>
                <c:pt idx="57">
                  <c:v>69.902000000000001</c:v>
                </c:pt>
                <c:pt idx="58">
                  <c:v>70.936999999999998</c:v>
                </c:pt>
                <c:pt idx="59">
                  <c:v>71.233999999999995</c:v>
                </c:pt>
                <c:pt idx="60">
                  <c:v>68.171999999999997</c:v>
                </c:pt>
                <c:pt idx="61">
                  <c:v>72.626999999999995</c:v>
                </c:pt>
                <c:pt idx="62">
                  <c:v>74.954999999999998</c:v>
                </c:pt>
                <c:pt idx="63">
                  <c:v>82.88</c:v>
                </c:pt>
                <c:pt idx="64">
                  <c:v>85.171000000000006</c:v>
                </c:pt>
                <c:pt idx="65">
                  <c:v>89.667000000000002</c:v>
                </c:pt>
                <c:pt idx="66">
                  <c:v>86.671999999999997</c:v>
                </c:pt>
                <c:pt idx="67">
                  <c:v>84.171999999999997</c:v>
                </c:pt>
                <c:pt idx="68">
                  <c:v>87.899000000000001</c:v>
                </c:pt>
                <c:pt idx="69">
                  <c:v>92.861999999999995</c:v>
                </c:pt>
                <c:pt idx="70">
                  <c:v>93.784000000000006</c:v>
                </c:pt>
                <c:pt idx="71">
                  <c:v>94.242999999999995</c:v>
                </c:pt>
                <c:pt idx="72">
                  <c:v>93.641999999999996</c:v>
                </c:pt>
                <c:pt idx="73">
                  <c:v>92.382000000000005</c:v>
                </c:pt>
                <c:pt idx="74">
                  <c:v>92.355999999999995</c:v>
                </c:pt>
                <c:pt idx="75">
                  <c:v>91.69</c:v>
                </c:pt>
                <c:pt idx="76">
                  <c:v>89.965999999999994</c:v>
                </c:pt>
                <c:pt idx="77">
                  <c:v>91.662000000000006</c:v>
                </c:pt>
                <c:pt idx="78">
                  <c:v>91.873000000000005</c:v>
                </c:pt>
                <c:pt idx="79">
                  <c:v>90.426000000000002</c:v>
                </c:pt>
                <c:pt idx="80">
                  <c:v>91.846000000000004</c:v>
                </c:pt>
                <c:pt idx="81">
                  <c:v>100.794</c:v>
                </c:pt>
                <c:pt idx="82">
                  <c:v>102.25</c:v>
                </c:pt>
                <c:pt idx="83">
                  <c:v>103.676</c:v>
                </c:pt>
                <c:pt idx="84">
                  <c:v>106.35299999999999</c:v>
                </c:pt>
                <c:pt idx="85">
                  <c:v>104.431</c:v>
                </c:pt>
                <c:pt idx="86">
                  <c:v>101.875</c:v>
                </c:pt>
                <c:pt idx="87">
                  <c:v>101.875</c:v>
                </c:pt>
                <c:pt idx="88">
                  <c:v>101.848</c:v>
                </c:pt>
                <c:pt idx="89">
                  <c:v>100.43300000000001</c:v>
                </c:pt>
                <c:pt idx="90">
                  <c:v>101.928</c:v>
                </c:pt>
                <c:pt idx="91">
                  <c:v>101.399</c:v>
                </c:pt>
                <c:pt idx="92">
                  <c:v>98.778000000000006</c:v>
                </c:pt>
                <c:pt idx="93">
                  <c:v>96.790999999999997</c:v>
                </c:pt>
                <c:pt idx="94">
                  <c:v>95.45</c:v>
                </c:pt>
                <c:pt idx="95">
                  <c:v>96.891999999999996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85B-4482-8B16-8421C9325C28}"/>
            </c:ext>
          </c:extLst>
        </c:ser>
        <c:ser>
          <c:idx val="7"/>
          <c:order val="5"/>
          <c:tx>
            <c:strRef>
              <c:f>'9.3'!$H$52</c:f>
              <c:strCache>
                <c:ptCount val="1"/>
                <c:pt idx="0">
                  <c:v>FVE</c:v>
                </c:pt>
              </c:strCache>
            </c:strRef>
          </c:tx>
          <c:spPr>
            <a:solidFill>
              <a:srgbClr val="F7C9C7"/>
            </a:solidFill>
            <a:ln w="25400">
              <a:noFill/>
            </a:ln>
          </c:spPr>
          <c:cat>
            <c:numRef>
              <c:f>'9.3'!$A$54:$A$149</c:f>
              <c:numCache>
                <c:formatCode>h:mm;@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4.1666666666666699E-2</c:v>
                </c:pt>
                <c:pt idx="5">
                  <c:v>5.2083333333333301E-2</c:v>
                </c:pt>
                <c:pt idx="6">
                  <c:v>6.25E-2</c:v>
                </c:pt>
                <c:pt idx="7">
                  <c:v>7.2916666666666699E-2</c:v>
                </c:pt>
                <c:pt idx="8">
                  <c:v>8.3333333333333301E-2</c:v>
                </c:pt>
                <c:pt idx="9">
                  <c:v>9.375E-2</c:v>
                </c:pt>
                <c:pt idx="10">
                  <c:v>0.104166666666667</c:v>
                </c:pt>
                <c:pt idx="11">
                  <c:v>0.114583333333333</c:v>
                </c:pt>
                <c:pt idx="12">
                  <c:v>0.125</c:v>
                </c:pt>
                <c:pt idx="13">
                  <c:v>0.13541666666666699</c:v>
                </c:pt>
                <c:pt idx="14">
                  <c:v>0.14583333333333301</c:v>
                </c:pt>
                <c:pt idx="15">
                  <c:v>0.15625</c:v>
                </c:pt>
                <c:pt idx="16">
                  <c:v>0.16666666666666699</c:v>
                </c:pt>
                <c:pt idx="17">
                  <c:v>0.17708333333333301</c:v>
                </c:pt>
                <c:pt idx="18">
                  <c:v>0.1875</c:v>
                </c:pt>
                <c:pt idx="19">
                  <c:v>0.19791666666666699</c:v>
                </c:pt>
                <c:pt idx="20">
                  <c:v>0.20833333333333301</c:v>
                </c:pt>
                <c:pt idx="21">
                  <c:v>0.21875</c:v>
                </c:pt>
                <c:pt idx="22">
                  <c:v>0.22916666666666699</c:v>
                </c:pt>
                <c:pt idx="23">
                  <c:v>0.23958333333333301</c:v>
                </c:pt>
                <c:pt idx="24">
                  <c:v>0.25</c:v>
                </c:pt>
                <c:pt idx="25">
                  <c:v>0.26041666666666702</c:v>
                </c:pt>
                <c:pt idx="26">
                  <c:v>0.27083333333333298</c:v>
                </c:pt>
                <c:pt idx="27">
                  <c:v>0.28125</c:v>
                </c:pt>
                <c:pt idx="28">
                  <c:v>0.29166666666666702</c:v>
                </c:pt>
                <c:pt idx="29">
                  <c:v>0.30208333333333298</c:v>
                </c:pt>
                <c:pt idx="30">
                  <c:v>0.3125</c:v>
                </c:pt>
                <c:pt idx="31">
                  <c:v>0.32291666666666702</c:v>
                </c:pt>
                <c:pt idx="32">
                  <c:v>0.33333333333333298</c:v>
                </c:pt>
                <c:pt idx="33">
                  <c:v>0.34375</c:v>
                </c:pt>
                <c:pt idx="34">
                  <c:v>0.35416666666666702</c:v>
                </c:pt>
                <c:pt idx="35">
                  <c:v>0.36458333333333298</c:v>
                </c:pt>
                <c:pt idx="36">
                  <c:v>0.375</c:v>
                </c:pt>
                <c:pt idx="37">
                  <c:v>0.38541666666666702</c:v>
                </c:pt>
                <c:pt idx="38">
                  <c:v>0.39583333333333298</c:v>
                </c:pt>
                <c:pt idx="39">
                  <c:v>0.40625</c:v>
                </c:pt>
                <c:pt idx="40">
                  <c:v>0.41666666666666702</c:v>
                </c:pt>
                <c:pt idx="41">
                  <c:v>0.42708333333333298</c:v>
                </c:pt>
                <c:pt idx="42">
                  <c:v>0.4375</c:v>
                </c:pt>
                <c:pt idx="43">
                  <c:v>0.44791666666666702</c:v>
                </c:pt>
                <c:pt idx="44">
                  <c:v>0.45833333333333298</c:v>
                </c:pt>
                <c:pt idx="45">
                  <c:v>0.46875</c:v>
                </c:pt>
                <c:pt idx="46">
                  <c:v>0.47916666666666702</c:v>
                </c:pt>
                <c:pt idx="47">
                  <c:v>0.48958333333333298</c:v>
                </c:pt>
                <c:pt idx="48">
                  <c:v>0.5</c:v>
                </c:pt>
                <c:pt idx="49">
                  <c:v>0.51041666666666696</c:v>
                </c:pt>
                <c:pt idx="50">
                  <c:v>0.52083333333333304</c:v>
                </c:pt>
                <c:pt idx="51">
                  <c:v>0.53125</c:v>
                </c:pt>
                <c:pt idx="52">
                  <c:v>0.54166666666666696</c:v>
                </c:pt>
                <c:pt idx="53">
                  <c:v>0.55208333333333304</c:v>
                </c:pt>
                <c:pt idx="54">
                  <c:v>0.5625</c:v>
                </c:pt>
                <c:pt idx="55">
                  <c:v>0.57291666666666696</c:v>
                </c:pt>
                <c:pt idx="56">
                  <c:v>0.58333333333333304</c:v>
                </c:pt>
                <c:pt idx="57">
                  <c:v>0.59375</c:v>
                </c:pt>
                <c:pt idx="58">
                  <c:v>0.60416666666666696</c:v>
                </c:pt>
                <c:pt idx="59">
                  <c:v>0.61458333333333304</c:v>
                </c:pt>
                <c:pt idx="60">
                  <c:v>0.625</c:v>
                </c:pt>
                <c:pt idx="61">
                  <c:v>0.63541666666666696</c:v>
                </c:pt>
                <c:pt idx="62">
                  <c:v>0.64583333333333304</c:v>
                </c:pt>
                <c:pt idx="63">
                  <c:v>0.65625</c:v>
                </c:pt>
                <c:pt idx="64">
                  <c:v>0.66666666666666696</c:v>
                </c:pt>
                <c:pt idx="65">
                  <c:v>0.67708333333333304</c:v>
                </c:pt>
                <c:pt idx="66">
                  <c:v>0.6875</c:v>
                </c:pt>
                <c:pt idx="67">
                  <c:v>0.69791666666666696</c:v>
                </c:pt>
                <c:pt idx="68">
                  <c:v>0.70833333333333304</c:v>
                </c:pt>
                <c:pt idx="69">
                  <c:v>0.71875</c:v>
                </c:pt>
                <c:pt idx="70">
                  <c:v>0.72916666666666696</c:v>
                </c:pt>
                <c:pt idx="71">
                  <c:v>0.73958333333333304</c:v>
                </c:pt>
                <c:pt idx="72">
                  <c:v>0.75</c:v>
                </c:pt>
                <c:pt idx="73">
                  <c:v>0.76041666666666696</c:v>
                </c:pt>
                <c:pt idx="74">
                  <c:v>0.77083333333333304</c:v>
                </c:pt>
                <c:pt idx="75">
                  <c:v>0.78125</c:v>
                </c:pt>
                <c:pt idx="76">
                  <c:v>0.79166666666666696</c:v>
                </c:pt>
                <c:pt idx="77">
                  <c:v>0.80208333333333304</c:v>
                </c:pt>
                <c:pt idx="78">
                  <c:v>0.8125</c:v>
                </c:pt>
                <c:pt idx="79">
                  <c:v>0.82291666666666696</c:v>
                </c:pt>
                <c:pt idx="80">
                  <c:v>0.83333333333333304</c:v>
                </c:pt>
                <c:pt idx="81">
                  <c:v>0.84375</c:v>
                </c:pt>
                <c:pt idx="82">
                  <c:v>0.85416666666666696</c:v>
                </c:pt>
                <c:pt idx="83">
                  <c:v>0.86458333333333304</c:v>
                </c:pt>
                <c:pt idx="84">
                  <c:v>0.875</c:v>
                </c:pt>
                <c:pt idx="85">
                  <c:v>0.88541666666666696</c:v>
                </c:pt>
                <c:pt idx="86">
                  <c:v>0.89583333333333304</c:v>
                </c:pt>
                <c:pt idx="87">
                  <c:v>0.90625</c:v>
                </c:pt>
                <c:pt idx="88">
                  <c:v>0.91666666666666696</c:v>
                </c:pt>
                <c:pt idx="89">
                  <c:v>0.92708333333333304</c:v>
                </c:pt>
                <c:pt idx="90">
                  <c:v>0.9375</c:v>
                </c:pt>
                <c:pt idx="91">
                  <c:v>0.94791666666666696</c:v>
                </c:pt>
                <c:pt idx="92">
                  <c:v>0.95833333333333304</c:v>
                </c:pt>
                <c:pt idx="93">
                  <c:v>0.96875</c:v>
                </c:pt>
                <c:pt idx="94">
                  <c:v>0.97916666666666696</c:v>
                </c:pt>
                <c:pt idx="95">
                  <c:v>0.98958333333333304</c:v>
                </c:pt>
              </c:numCache>
            </c:numRef>
          </c:cat>
          <c:val>
            <c:numRef>
              <c:f>'9.3'!$H$54:$H$149</c:f>
              <c:numCache>
                <c:formatCode>#,##0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18.709</c:v>
                </c:pt>
                <c:pt idx="24">
                  <c:v>27.83</c:v>
                </c:pt>
                <c:pt idx="25">
                  <c:v>28.451000000000001</c:v>
                </c:pt>
                <c:pt idx="26">
                  <c:v>34.277000000000001</c:v>
                </c:pt>
                <c:pt idx="27">
                  <c:v>65.603999999999999</c:v>
                </c:pt>
                <c:pt idx="28">
                  <c:v>120.495</c:v>
                </c:pt>
                <c:pt idx="29">
                  <c:v>205.83799999999999</c:v>
                </c:pt>
                <c:pt idx="30">
                  <c:v>318.19</c:v>
                </c:pt>
                <c:pt idx="31">
                  <c:v>442.40699999999998</c:v>
                </c:pt>
                <c:pt idx="32">
                  <c:v>591.41600000000005</c:v>
                </c:pt>
                <c:pt idx="33">
                  <c:v>741.00599999999997</c:v>
                </c:pt>
                <c:pt idx="34">
                  <c:v>861.66300000000001</c:v>
                </c:pt>
                <c:pt idx="35">
                  <c:v>1018.133</c:v>
                </c:pt>
                <c:pt idx="36">
                  <c:v>1155.473</c:v>
                </c:pt>
                <c:pt idx="37">
                  <c:v>1292.7360000000001</c:v>
                </c:pt>
                <c:pt idx="38">
                  <c:v>1417.7629999999999</c:v>
                </c:pt>
                <c:pt idx="39">
                  <c:v>1456.71</c:v>
                </c:pt>
                <c:pt idx="40">
                  <c:v>1460.7439999999999</c:v>
                </c:pt>
                <c:pt idx="41">
                  <c:v>1485.655</c:v>
                </c:pt>
                <c:pt idx="42">
                  <c:v>1519.46</c:v>
                </c:pt>
                <c:pt idx="43">
                  <c:v>1557.8240000000001</c:v>
                </c:pt>
                <c:pt idx="44">
                  <c:v>1600.6220000000001</c:v>
                </c:pt>
                <c:pt idx="45">
                  <c:v>1711.501</c:v>
                </c:pt>
                <c:pt idx="46">
                  <c:v>1769.1559999999999</c:v>
                </c:pt>
                <c:pt idx="47">
                  <c:v>1885.7670000000001</c:v>
                </c:pt>
                <c:pt idx="48">
                  <c:v>1974.115</c:v>
                </c:pt>
                <c:pt idx="49">
                  <c:v>2068.953</c:v>
                </c:pt>
                <c:pt idx="50">
                  <c:v>2162.6669999999999</c:v>
                </c:pt>
                <c:pt idx="51">
                  <c:v>2281.0970000000002</c:v>
                </c:pt>
                <c:pt idx="52">
                  <c:v>2388.136</c:v>
                </c:pt>
                <c:pt idx="53">
                  <c:v>2412.8719999999998</c:v>
                </c:pt>
                <c:pt idx="54">
                  <c:v>2469.2060000000001</c:v>
                </c:pt>
                <c:pt idx="55">
                  <c:v>2543.9580000000001</c:v>
                </c:pt>
                <c:pt idx="56">
                  <c:v>2624.212</c:v>
                </c:pt>
                <c:pt idx="57">
                  <c:v>2616.8879999999999</c:v>
                </c:pt>
                <c:pt idx="58">
                  <c:v>2613.942</c:v>
                </c:pt>
                <c:pt idx="59">
                  <c:v>2556.1350000000002</c:v>
                </c:pt>
                <c:pt idx="60">
                  <c:v>2478.3359999999998</c:v>
                </c:pt>
                <c:pt idx="61">
                  <c:v>2424.596</c:v>
                </c:pt>
                <c:pt idx="62">
                  <c:v>2289.7890000000002</c:v>
                </c:pt>
                <c:pt idx="63">
                  <c:v>2137.7739999999999</c:v>
                </c:pt>
                <c:pt idx="64">
                  <c:v>1991.6120000000001</c:v>
                </c:pt>
                <c:pt idx="65">
                  <c:v>1782.7339999999999</c:v>
                </c:pt>
                <c:pt idx="66">
                  <c:v>1610.913</c:v>
                </c:pt>
                <c:pt idx="67">
                  <c:v>1444.9390000000001</c:v>
                </c:pt>
                <c:pt idx="68">
                  <c:v>1266.008</c:v>
                </c:pt>
                <c:pt idx="69">
                  <c:v>1073.9770000000001</c:v>
                </c:pt>
                <c:pt idx="70">
                  <c:v>873.05499999999995</c:v>
                </c:pt>
                <c:pt idx="71">
                  <c:v>690.27499999999998</c:v>
                </c:pt>
                <c:pt idx="72">
                  <c:v>501.02100000000002</c:v>
                </c:pt>
                <c:pt idx="73">
                  <c:v>354.726</c:v>
                </c:pt>
                <c:pt idx="74">
                  <c:v>240.85900000000001</c:v>
                </c:pt>
                <c:pt idx="75">
                  <c:v>153.31200000000001</c:v>
                </c:pt>
                <c:pt idx="76">
                  <c:v>91.003</c:v>
                </c:pt>
                <c:pt idx="77">
                  <c:v>53.543999999999997</c:v>
                </c:pt>
                <c:pt idx="78">
                  <c:v>36.857999999999997</c:v>
                </c:pt>
                <c:pt idx="79">
                  <c:v>33.645000000000003</c:v>
                </c:pt>
                <c:pt idx="80">
                  <c:v>31.308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85B-4482-8B16-8421C9325C28}"/>
            </c:ext>
          </c:extLst>
        </c:ser>
        <c:ser>
          <c:idx val="4"/>
          <c:order val="6"/>
          <c:tx>
            <c:strRef>
              <c:f>'9.3'!$F$52</c:f>
              <c:strCache>
                <c:ptCount val="1"/>
                <c:pt idx="0">
                  <c:v>VE</c:v>
                </c:pt>
              </c:strCache>
            </c:strRef>
          </c:tx>
          <c:spPr>
            <a:solidFill>
              <a:schemeClr val="accent3"/>
            </a:solidFill>
          </c:spPr>
          <c:cat>
            <c:numRef>
              <c:f>'9.3'!$A$54:$A$149</c:f>
              <c:numCache>
                <c:formatCode>h:mm;@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4.1666666666666699E-2</c:v>
                </c:pt>
                <c:pt idx="5">
                  <c:v>5.2083333333333301E-2</c:v>
                </c:pt>
                <c:pt idx="6">
                  <c:v>6.25E-2</c:v>
                </c:pt>
                <c:pt idx="7">
                  <c:v>7.2916666666666699E-2</c:v>
                </c:pt>
                <c:pt idx="8">
                  <c:v>8.3333333333333301E-2</c:v>
                </c:pt>
                <c:pt idx="9">
                  <c:v>9.375E-2</c:v>
                </c:pt>
                <c:pt idx="10">
                  <c:v>0.104166666666667</c:v>
                </c:pt>
                <c:pt idx="11">
                  <c:v>0.114583333333333</c:v>
                </c:pt>
                <c:pt idx="12">
                  <c:v>0.125</c:v>
                </c:pt>
                <c:pt idx="13">
                  <c:v>0.13541666666666699</c:v>
                </c:pt>
                <c:pt idx="14">
                  <c:v>0.14583333333333301</c:v>
                </c:pt>
                <c:pt idx="15">
                  <c:v>0.15625</c:v>
                </c:pt>
                <c:pt idx="16">
                  <c:v>0.16666666666666699</c:v>
                </c:pt>
                <c:pt idx="17">
                  <c:v>0.17708333333333301</c:v>
                </c:pt>
                <c:pt idx="18">
                  <c:v>0.1875</c:v>
                </c:pt>
                <c:pt idx="19">
                  <c:v>0.19791666666666699</c:v>
                </c:pt>
                <c:pt idx="20">
                  <c:v>0.20833333333333301</c:v>
                </c:pt>
                <c:pt idx="21">
                  <c:v>0.21875</c:v>
                </c:pt>
                <c:pt idx="22">
                  <c:v>0.22916666666666699</c:v>
                </c:pt>
                <c:pt idx="23">
                  <c:v>0.23958333333333301</c:v>
                </c:pt>
                <c:pt idx="24">
                  <c:v>0.25</c:v>
                </c:pt>
                <c:pt idx="25">
                  <c:v>0.26041666666666702</c:v>
                </c:pt>
                <c:pt idx="26">
                  <c:v>0.27083333333333298</c:v>
                </c:pt>
                <c:pt idx="27">
                  <c:v>0.28125</c:v>
                </c:pt>
                <c:pt idx="28">
                  <c:v>0.29166666666666702</c:v>
                </c:pt>
                <c:pt idx="29">
                  <c:v>0.30208333333333298</c:v>
                </c:pt>
                <c:pt idx="30">
                  <c:v>0.3125</c:v>
                </c:pt>
                <c:pt idx="31">
                  <c:v>0.32291666666666702</c:v>
                </c:pt>
                <c:pt idx="32">
                  <c:v>0.33333333333333298</c:v>
                </c:pt>
                <c:pt idx="33">
                  <c:v>0.34375</c:v>
                </c:pt>
                <c:pt idx="34">
                  <c:v>0.35416666666666702</c:v>
                </c:pt>
                <c:pt idx="35">
                  <c:v>0.36458333333333298</c:v>
                </c:pt>
                <c:pt idx="36">
                  <c:v>0.375</c:v>
                </c:pt>
                <c:pt idx="37">
                  <c:v>0.38541666666666702</c:v>
                </c:pt>
                <c:pt idx="38">
                  <c:v>0.39583333333333298</c:v>
                </c:pt>
                <c:pt idx="39">
                  <c:v>0.40625</c:v>
                </c:pt>
                <c:pt idx="40">
                  <c:v>0.41666666666666702</c:v>
                </c:pt>
                <c:pt idx="41">
                  <c:v>0.42708333333333298</c:v>
                </c:pt>
                <c:pt idx="42">
                  <c:v>0.4375</c:v>
                </c:pt>
                <c:pt idx="43">
                  <c:v>0.44791666666666702</c:v>
                </c:pt>
                <c:pt idx="44">
                  <c:v>0.45833333333333298</c:v>
                </c:pt>
                <c:pt idx="45">
                  <c:v>0.46875</c:v>
                </c:pt>
                <c:pt idx="46">
                  <c:v>0.47916666666666702</c:v>
                </c:pt>
                <c:pt idx="47">
                  <c:v>0.48958333333333298</c:v>
                </c:pt>
                <c:pt idx="48">
                  <c:v>0.5</c:v>
                </c:pt>
                <c:pt idx="49">
                  <c:v>0.51041666666666696</c:v>
                </c:pt>
                <c:pt idx="50">
                  <c:v>0.52083333333333304</c:v>
                </c:pt>
                <c:pt idx="51">
                  <c:v>0.53125</c:v>
                </c:pt>
                <c:pt idx="52">
                  <c:v>0.54166666666666696</c:v>
                </c:pt>
                <c:pt idx="53">
                  <c:v>0.55208333333333304</c:v>
                </c:pt>
                <c:pt idx="54">
                  <c:v>0.5625</c:v>
                </c:pt>
                <c:pt idx="55">
                  <c:v>0.57291666666666696</c:v>
                </c:pt>
                <c:pt idx="56">
                  <c:v>0.58333333333333304</c:v>
                </c:pt>
                <c:pt idx="57">
                  <c:v>0.59375</c:v>
                </c:pt>
                <c:pt idx="58">
                  <c:v>0.60416666666666696</c:v>
                </c:pt>
                <c:pt idx="59">
                  <c:v>0.61458333333333304</c:v>
                </c:pt>
                <c:pt idx="60">
                  <c:v>0.625</c:v>
                </c:pt>
                <c:pt idx="61">
                  <c:v>0.63541666666666696</c:v>
                </c:pt>
                <c:pt idx="62">
                  <c:v>0.64583333333333304</c:v>
                </c:pt>
                <c:pt idx="63">
                  <c:v>0.65625</c:v>
                </c:pt>
                <c:pt idx="64">
                  <c:v>0.66666666666666696</c:v>
                </c:pt>
                <c:pt idx="65">
                  <c:v>0.67708333333333304</c:v>
                </c:pt>
                <c:pt idx="66">
                  <c:v>0.6875</c:v>
                </c:pt>
                <c:pt idx="67">
                  <c:v>0.69791666666666696</c:v>
                </c:pt>
                <c:pt idx="68">
                  <c:v>0.70833333333333304</c:v>
                </c:pt>
                <c:pt idx="69">
                  <c:v>0.71875</c:v>
                </c:pt>
                <c:pt idx="70">
                  <c:v>0.72916666666666696</c:v>
                </c:pt>
                <c:pt idx="71">
                  <c:v>0.73958333333333304</c:v>
                </c:pt>
                <c:pt idx="72">
                  <c:v>0.75</c:v>
                </c:pt>
                <c:pt idx="73">
                  <c:v>0.76041666666666696</c:v>
                </c:pt>
                <c:pt idx="74">
                  <c:v>0.77083333333333304</c:v>
                </c:pt>
                <c:pt idx="75">
                  <c:v>0.78125</c:v>
                </c:pt>
                <c:pt idx="76">
                  <c:v>0.79166666666666696</c:v>
                </c:pt>
                <c:pt idx="77">
                  <c:v>0.80208333333333304</c:v>
                </c:pt>
                <c:pt idx="78">
                  <c:v>0.8125</c:v>
                </c:pt>
                <c:pt idx="79">
                  <c:v>0.82291666666666696</c:v>
                </c:pt>
                <c:pt idx="80">
                  <c:v>0.83333333333333304</c:v>
                </c:pt>
                <c:pt idx="81">
                  <c:v>0.84375</c:v>
                </c:pt>
                <c:pt idx="82">
                  <c:v>0.85416666666666696</c:v>
                </c:pt>
                <c:pt idx="83">
                  <c:v>0.86458333333333304</c:v>
                </c:pt>
                <c:pt idx="84">
                  <c:v>0.875</c:v>
                </c:pt>
                <c:pt idx="85">
                  <c:v>0.88541666666666696</c:v>
                </c:pt>
                <c:pt idx="86">
                  <c:v>0.89583333333333304</c:v>
                </c:pt>
                <c:pt idx="87">
                  <c:v>0.90625</c:v>
                </c:pt>
                <c:pt idx="88">
                  <c:v>0.91666666666666696</c:v>
                </c:pt>
                <c:pt idx="89">
                  <c:v>0.92708333333333304</c:v>
                </c:pt>
                <c:pt idx="90">
                  <c:v>0.9375</c:v>
                </c:pt>
                <c:pt idx="91">
                  <c:v>0.94791666666666696</c:v>
                </c:pt>
                <c:pt idx="92">
                  <c:v>0.95833333333333304</c:v>
                </c:pt>
                <c:pt idx="93">
                  <c:v>0.96875</c:v>
                </c:pt>
                <c:pt idx="94">
                  <c:v>0.97916666666666696</c:v>
                </c:pt>
                <c:pt idx="95">
                  <c:v>0.98958333333333304</c:v>
                </c:pt>
              </c:numCache>
            </c:numRef>
          </c:cat>
          <c:val>
            <c:numRef>
              <c:f>'9.3'!$F$54:$F$149</c:f>
              <c:numCache>
                <c:formatCode>#,##0</c:formatCode>
                <c:ptCount val="96"/>
                <c:pt idx="0">
                  <c:v>142.93100000000001</c:v>
                </c:pt>
                <c:pt idx="1">
                  <c:v>142.95400000000001</c:v>
                </c:pt>
                <c:pt idx="2">
                  <c:v>142.94499999999999</c:v>
                </c:pt>
                <c:pt idx="3">
                  <c:v>142.89599999999999</c:v>
                </c:pt>
                <c:pt idx="4">
                  <c:v>137.35499999999999</c:v>
                </c:pt>
                <c:pt idx="5">
                  <c:v>137.33500000000001</c:v>
                </c:pt>
                <c:pt idx="6">
                  <c:v>137.33600000000001</c:v>
                </c:pt>
                <c:pt idx="7">
                  <c:v>137.33799999999999</c:v>
                </c:pt>
                <c:pt idx="8">
                  <c:v>137.328</c:v>
                </c:pt>
                <c:pt idx="9">
                  <c:v>137.29400000000001</c:v>
                </c:pt>
                <c:pt idx="10">
                  <c:v>137.25299999999999</c:v>
                </c:pt>
                <c:pt idx="11">
                  <c:v>137.23699999999999</c:v>
                </c:pt>
                <c:pt idx="12">
                  <c:v>137.22300000000001</c:v>
                </c:pt>
                <c:pt idx="13">
                  <c:v>137.202</c:v>
                </c:pt>
                <c:pt idx="14">
                  <c:v>137.16200000000001</c:v>
                </c:pt>
                <c:pt idx="15">
                  <c:v>137.12700000000001</c:v>
                </c:pt>
                <c:pt idx="16">
                  <c:v>136.27500000000001</c:v>
                </c:pt>
                <c:pt idx="17">
                  <c:v>136.273</c:v>
                </c:pt>
                <c:pt idx="18">
                  <c:v>136.286</c:v>
                </c:pt>
                <c:pt idx="19">
                  <c:v>136.274</c:v>
                </c:pt>
                <c:pt idx="20">
                  <c:v>139.785</c:v>
                </c:pt>
                <c:pt idx="21">
                  <c:v>140.76499999999999</c:v>
                </c:pt>
                <c:pt idx="22">
                  <c:v>140.92500000000001</c:v>
                </c:pt>
                <c:pt idx="23">
                  <c:v>159.08099999999999</c:v>
                </c:pt>
                <c:pt idx="24">
                  <c:v>529.38300000000004</c:v>
                </c:pt>
                <c:pt idx="25">
                  <c:v>563.00300000000004</c:v>
                </c:pt>
                <c:pt idx="26">
                  <c:v>563.16</c:v>
                </c:pt>
                <c:pt idx="27">
                  <c:v>575.505</c:v>
                </c:pt>
                <c:pt idx="28">
                  <c:v>677.67</c:v>
                </c:pt>
                <c:pt idx="29">
                  <c:v>698.88699999999994</c:v>
                </c:pt>
                <c:pt idx="30">
                  <c:v>699.39800000000002</c:v>
                </c:pt>
                <c:pt idx="31">
                  <c:v>695.25400000000002</c:v>
                </c:pt>
                <c:pt idx="32">
                  <c:v>646.30100000000004</c:v>
                </c:pt>
                <c:pt idx="33">
                  <c:v>639.279</c:v>
                </c:pt>
                <c:pt idx="34">
                  <c:v>639.34299999999996</c:v>
                </c:pt>
                <c:pt idx="35">
                  <c:v>610.82899999999995</c:v>
                </c:pt>
                <c:pt idx="36">
                  <c:v>302.88799999999998</c:v>
                </c:pt>
                <c:pt idx="37">
                  <c:v>279.50400000000002</c:v>
                </c:pt>
                <c:pt idx="38">
                  <c:v>279.49900000000002</c:v>
                </c:pt>
                <c:pt idx="39">
                  <c:v>271.41699999999997</c:v>
                </c:pt>
                <c:pt idx="40">
                  <c:v>168.00700000000001</c:v>
                </c:pt>
                <c:pt idx="41">
                  <c:v>163.67699999999999</c:v>
                </c:pt>
                <c:pt idx="42">
                  <c:v>161.58600000000001</c:v>
                </c:pt>
                <c:pt idx="43">
                  <c:v>159.65</c:v>
                </c:pt>
                <c:pt idx="44">
                  <c:v>139.20099999999999</c:v>
                </c:pt>
                <c:pt idx="45">
                  <c:v>138.511</c:v>
                </c:pt>
                <c:pt idx="46">
                  <c:v>138.47300000000001</c:v>
                </c:pt>
                <c:pt idx="47">
                  <c:v>138.41499999999999</c:v>
                </c:pt>
                <c:pt idx="48">
                  <c:v>135.34200000000001</c:v>
                </c:pt>
                <c:pt idx="49">
                  <c:v>135.363</c:v>
                </c:pt>
                <c:pt idx="50">
                  <c:v>135.352</c:v>
                </c:pt>
                <c:pt idx="51">
                  <c:v>135.30799999999999</c:v>
                </c:pt>
                <c:pt idx="52">
                  <c:v>134.142</c:v>
                </c:pt>
                <c:pt idx="53">
                  <c:v>134.11500000000001</c:v>
                </c:pt>
                <c:pt idx="54">
                  <c:v>134.102</c:v>
                </c:pt>
                <c:pt idx="55">
                  <c:v>134.06899999999999</c:v>
                </c:pt>
                <c:pt idx="56">
                  <c:v>134.58699999999999</c:v>
                </c:pt>
                <c:pt idx="57">
                  <c:v>134.55500000000001</c:v>
                </c:pt>
                <c:pt idx="58">
                  <c:v>134.53100000000001</c:v>
                </c:pt>
                <c:pt idx="59">
                  <c:v>134.51499999999999</c:v>
                </c:pt>
                <c:pt idx="60">
                  <c:v>134.38399999999999</c:v>
                </c:pt>
                <c:pt idx="61">
                  <c:v>134.559</c:v>
                </c:pt>
                <c:pt idx="62">
                  <c:v>134.52600000000001</c:v>
                </c:pt>
                <c:pt idx="63">
                  <c:v>134.48699999999999</c:v>
                </c:pt>
                <c:pt idx="64">
                  <c:v>133.29</c:v>
                </c:pt>
                <c:pt idx="65">
                  <c:v>133.256</c:v>
                </c:pt>
                <c:pt idx="66">
                  <c:v>133.22499999999999</c:v>
                </c:pt>
                <c:pt idx="67">
                  <c:v>133.197</c:v>
                </c:pt>
                <c:pt idx="68">
                  <c:v>149.16999999999999</c:v>
                </c:pt>
                <c:pt idx="69">
                  <c:v>153.554</c:v>
                </c:pt>
                <c:pt idx="70">
                  <c:v>153.35499999999999</c:v>
                </c:pt>
                <c:pt idx="71">
                  <c:v>182.828</c:v>
                </c:pt>
                <c:pt idx="72">
                  <c:v>636.34299999999996</c:v>
                </c:pt>
                <c:pt idx="73">
                  <c:v>701.279</c:v>
                </c:pt>
                <c:pt idx="74">
                  <c:v>700.81100000000004</c:v>
                </c:pt>
                <c:pt idx="75">
                  <c:v>702.47</c:v>
                </c:pt>
                <c:pt idx="76">
                  <c:v>694.22699999999998</c:v>
                </c:pt>
                <c:pt idx="77">
                  <c:v>705.64599999999996</c:v>
                </c:pt>
                <c:pt idx="78">
                  <c:v>705.72199999999998</c:v>
                </c:pt>
                <c:pt idx="79">
                  <c:v>705.38400000000001</c:v>
                </c:pt>
                <c:pt idx="80">
                  <c:v>693.77700000000004</c:v>
                </c:pt>
                <c:pt idx="81">
                  <c:v>692.74199999999996</c:v>
                </c:pt>
                <c:pt idx="82">
                  <c:v>692.75400000000002</c:v>
                </c:pt>
                <c:pt idx="83">
                  <c:v>683.54899999999998</c:v>
                </c:pt>
                <c:pt idx="84">
                  <c:v>568.51499999999999</c:v>
                </c:pt>
                <c:pt idx="85">
                  <c:v>554.52499999999998</c:v>
                </c:pt>
                <c:pt idx="86">
                  <c:v>554.505</c:v>
                </c:pt>
                <c:pt idx="87">
                  <c:v>539.95699999999999</c:v>
                </c:pt>
                <c:pt idx="88">
                  <c:v>305.03199999999998</c:v>
                </c:pt>
                <c:pt idx="89">
                  <c:v>288.51799999999997</c:v>
                </c:pt>
                <c:pt idx="90">
                  <c:v>288.83300000000003</c:v>
                </c:pt>
                <c:pt idx="91">
                  <c:v>281.24700000000001</c:v>
                </c:pt>
                <c:pt idx="92">
                  <c:v>195.179</c:v>
                </c:pt>
                <c:pt idx="93">
                  <c:v>184.94900000000001</c:v>
                </c:pt>
                <c:pt idx="94">
                  <c:v>184.77500000000001</c:v>
                </c:pt>
                <c:pt idx="95">
                  <c:v>179.11500000000001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85B-4482-8B16-8421C9325C28}"/>
            </c:ext>
          </c:extLst>
        </c:ser>
        <c:ser>
          <c:idx val="5"/>
          <c:order val="7"/>
          <c:tx>
            <c:strRef>
              <c:f>'9.3'!$G$52</c:f>
              <c:strCache>
                <c:ptCount val="1"/>
                <c:pt idx="0">
                  <c:v>PVE</c:v>
                </c:pt>
              </c:strCache>
            </c:strRef>
          </c:tx>
          <c:spPr>
            <a:solidFill>
              <a:srgbClr val="F0948F"/>
            </a:solidFill>
          </c:spPr>
          <c:cat>
            <c:numRef>
              <c:f>'9.3'!$A$54:$A$149</c:f>
              <c:numCache>
                <c:formatCode>h:mm;@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4.1666666666666699E-2</c:v>
                </c:pt>
                <c:pt idx="5">
                  <c:v>5.2083333333333301E-2</c:v>
                </c:pt>
                <c:pt idx="6">
                  <c:v>6.25E-2</c:v>
                </c:pt>
                <c:pt idx="7">
                  <c:v>7.2916666666666699E-2</c:v>
                </c:pt>
                <c:pt idx="8">
                  <c:v>8.3333333333333301E-2</c:v>
                </c:pt>
                <c:pt idx="9">
                  <c:v>9.375E-2</c:v>
                </c:pt>
                <c:pt idx="10">
                  <c:v>0.104166666666667</c:v>
                </c:pt>
                <c:pt idx="11">
                  <c:v>0.114583333333333</c:v>
                </c:pt>
                <c:pt idx="12">
                  <c:v>0.125</c:v>
                </c:pt>
                <c:pt idx="13">
                  <c:v>0.13541666666666699</c:v>
                </c:pt>
                <c:pt idx="14">
                  <c:v>0.14583333333333301</c:v>
                </c:pt>
                <c:pt idx="15">
                  <c:v>0.15625</c:v>
                </c:pt>
                <c:pt idx="16">
                  <c:v>0.16666666666666699</c:v>
                </c:pt>
                <c:pt idx="17">
                  <c:v>0.17708333333333301</c:v>
                </c:pt>
                <c:pt idx="18">
                  <c:v>0.1875</c:v>
                </c:pt>
                <c:pt idx="19">
                  <c:v>0.19791666666666699</c:v>
                </c:pt>
                <c:pt idx="20">
                  <c:v>0.20833333333333301</c:v>
                </c:pt>
                <c:pt idx="21">
                  <c:v>0.21875</c:v>
                </c:pt>
                <c:pt idx="22">
                  <c:v>0.22916666666666699</c:v>
                </c:pt>
                <c:pt idx="23">
                  <c:v>0.23958333333333301</c:v>
                </c:pt>
                <c:pt idx="24">
                  <c:v>0.25</c:v>
                </c:pt>
                <c:pt idx="25">
                  <c:v>0.26041666666666702</c:v>
                </c:pt>
                <c:pt idx="26">
                  <c:v>0.27083333333333298</c:v>
                </c:pt>
                <c:pt idx="27">
                  <c:v>0.28125</c:v>
                </c:pt>
                <c:pt idx="28">
                  <c:v>0.29166666666666702</c:v>
                </c:pt>
                <c:pt idx="29">
                  <c:v>0.30208333333333298</c:v>
                </c:pt>
                <c:pt idx="30">
                  <c:v>0.3125</c:v>
                </c:pt>
                <c:pt idx="31">
                  <c:v>0.32291666666666702</c:v>
                </c:pt>
                <c:pt idx="32">
                  <c:v>0.33333333333333298</c:v>
                </c:pt>
                <c:pt idx="33">
                  <c:v>0.34375</c:v>
                </c:pt>
                <c:pt idx="34">
                  <c:v>0.35416666666666702</c:v>
                </c:pt>
                <c:pt idx="35">
                  <c:v>0.36458333333333298</c:v>
                </c:pt>
                <c:pt idx="36">
                  <c:v>0.375</c:v>
                </c:pt>
                <c:pt idx="37">
                  <c:v>0.38541666666666702</c:v>
                </c:pt>
                <c:pt idx="38">
                  <c:v>0.39583333333333298</c:v>
                </c:pt>
                <c:pt idx="39">
                  <c:v>0.40625</c:v>
                </c:pt>
                <c:pt idx="40">
                  <c:v>0.41666666666666702</c:v>
                </c:pt>
                <c:pt idx="41">
                  <c:v>0.42708333333333298</c:v>
                </c:pt>
                <c:pt idx="42">
                  <c:v>0.4375</c:v>
                </c:pt>
                <c:pt idx="43">
                  <c:v>0.44791666666666702</c:v>
                </c:pt>
                <c:pt idx="44">
                  <c:v>0.45833333333333298</c:v>
                </c:pt>
                <c:pt idx="45">
                  <c:v>0.46875</c:v>
                </c:pt>
                <c:pt idx="46">
                  <c:v>0.47916666666666702</c:v>
                </c:pt>
                <c:pt idx="47">
                  <c:v>0.48958333333333298</c:v>
                </c:pt>
                <c:pt idx="48">
                  <c:v>0.5</c:v>
                </c:pt>
                <c:pt idx="49">
                  <c:v>0.51041666666666696</c:v>
                </c:pt>
                <c:pt idx="50">
                  <c:v>0.52083333333333304</c:v>
                </c:pt>
                <c:pt idx="51">
                  <c:v>0.53125</c:v>
                </c:pt>
                <c:pt idx="52">
                  <c:v>0.54166666666666696</c:v>
                </c:pt>
                <c:pt idx="53">
                  <c:v>0.55208333333333304</c:v>
                </c:pt>
                <c:pt idx="54">
                  <c:v>0.5625</c:v>
                </c:pt>
                <c:pt idx="55">
                  <c:v>0.57291666666666696</c:v>
                </c:pt>
                <c:pt idx="56">
                  <c:v>0.58333333333333304</c:v>
                </c:pt>
                <c:pt idx="57">
                  <c:v>0.59375</c:v>
                </c:pt>
                <c:pt idx="58">
                  <c:v>0.60416666666666696</c:v>
                </c:pt>
                <c:pt idx="59">
                  <c:v>0.61458333333333304</c:v>
                </c:pt>
                <c:pt idx="60">
                  <c:v>0.625</c:v>
                </c:pt>
                <c:pt idx="61">
                  <c:v>0.63541666666666696</c:v>
                </c:pt>
                <c:pt idx="62">
                  <c:v>0.64583333333333304</c:v>
                </c:pt>
                <c:pt idx="63">
                  <c:v>0.65625</c:v>
                </c:pt>
                <c:pt idx="64">
                  <c:v>0.66666666666666696</c:v>
                </c:pt>
                <c:pt idx="65">
                  <c:v>0.67708333333333304</c:v>
                </c:pt>
                <c:pt idx="66">
                  <c:v>0.6875</c:v>
                </c:pt>
                <c:pt idx="67">
                  <c:v>0.69791666666666696</c:v>
                </c:pt>
                <c:pt idx="68">
                  <c:v>0.70833333333333304</c:v>
                </c:pt>
                <c:pt idx="69">
                  <c:v>0.71875</c:v>
                </c:pt>
                <c:pt idx="70">
                  <c:v>0.72916666666666696</c:v>
                </c:pt>
                <c:pt idx="71">
                  <c:v>0.73958333333333304</c:v>
                </c:pt>
                <c:pt idx="72">
                  <c:v>0.75</c:v>
                </c:pt>
                <c:pt idx="73">
                  <c:v>0.76041666666666696</c:v>
                </c:pt>
                <c:pt idx="74">
                  <c:v>0.77083333333333304</c:v>
                </c:pt>
                <c:pt idx="75">
                  <c:v>0.78125</c:v>
                </c:pt>
                <c:pt idx="76">
                  <c:v>0.79166666666666696</c:v>
                </c:pt>
                <c:pt idx="77">
                  <c:v>0.80208333333333304</c:v>
                </c:pt>
                <c:pt idx="78">
                  <c:v>0.8125</c:v>
                </c:pt>
                <c:pt idx="79">
                  <c:v>0.82291666666666696</c:v>
                </c:pt>
                <c:pt idx="80">
                  <c:v>0.83333333333333304</c:v>
                </c:pt>
                <c:pt idx="81">
                  <c:v>0.84375</c:v>
                </c:pt>
                <c:pt idx="82">
                  <c:v>0.85416666666666696</c:v>
                </c:pt>
                <c:pt idx="83">
                  <c:v>0.86458333333333304</c:v>
                </c:pt>
                <c:pt idx="84">
                  <c:v>0.875</c:v>
                </c:pt>
                <c:pt idx="85">
                  <c:v>0.88541666666666696</c:v>
                </c:pt>
                <c:pt idx="86">
                  <c:v>0.89583333333333304</c:v>
                </c:pt>
                <c:pt idx="87">
                  <c:v>0.90625</c:v>
                </c:pt>
                <c:pt idx="88">
                  <c:v>0.91666666666666696</c:v>
                </c:pt>
                <c:pt idx="89">
                  <c:v>0.92708333333333304</c:v>
                </c:pt>
                <c:pt idx="90">
                  <c:v>0.9375</c:v>
                </c:pt>
                <c:pt idx="91">
                  <c:v>0.94791666666666696</c:v>
                </c:pt>
                <c:pt idx="92">
                  <c:v>0.95833333333333304</c:v>
                </c:pt>
                <c:pt idx="93">
                  <c:v>0.96875</c:v>
                </c:pt>
                <c:pt idx="94">
                  <c:v>0.97916666666666696</c:v>
                </c:pt>
                <c:pt idx="95">
                  <c:v>0.98958333333333304</c:v>
                </c:pt>
              </c:numCache>
            </c:numRef>
          </c:cat>
          <c:val>
            <c:numRef>
              <c:f>'9.3'!$G$54:$G$149</c:f>
              <c:numCache>
                <c:formatCode>#,##0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8.36</c:v>
                </c:pt>
                <c:pt idx="25">
                  <c:v>376.88099999999997</c:v>
                </c:pt>
                <c:pt idx="26">
                  <c:v>554.00300000000004</c:v>
                </c:pt>
                <c:pt idx="27">
                  <c:v>542.65800000000002</c:v>
                </c:pt>
                <c:pt idx="28">
                  <c:v>810.28800000000001</c:v>
                </c:pt>
                <c:pt idx="29">
                  <c:v>791.64400000000001</c:v>
                </c:pt>
                <c:pt idx="30">
                  <c:v>794.95100000000002</c:v>
                </c:pt>
                <c:pt idx="31">
                  <c:v>799.072</c:v>
                </c:pt>
                <c:pt idx="32">
                  <c:v>810.08799999999997</c:v>
                </c:pt>
                <c:pt idx="33">
                  <c:v>815.197</c:v>
                </c:pt>
                <c:pt idx="34">
                  <c:v>809.82899999999995</c:v>
                </c:pt>
                <c:pt idx="35">
                  <c:v>804.08799999999997</c:v>
                </c:pt>
                <c:pt idx="36">
                  <c:v>590.26800000000003</c:v>
                </c:pt>
                <c:pt idx="37">
                  <c:v>273.51900000000001</c:v>
                </c:pt>
                <c:pt idx="38">
                  <c:v>1.7310000000000001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15.61</c:v>
                </c:pt>
                <c:pt idx="44">
                  <c:v>90.266999999999996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67.59</c:v>
                </c:pt>
                <c:pt idx="73">
                  <c:v>79.353999999999999</c:v>
                </c:pt>
                <c:pt idx="74">
                  <c:v>404.22500000000002</c:v>
                </c:pt>
                <c:pt idx="75">
                  <c:v>413.02199999999999</c:v>
                </c:pt>
                <c:pt idx="76">
                  <c:v>605.51800000000003</c:v>
                </c:pt>
                <c:pt idx="77">
                  <c:v>691.18700000000001</c:v>
                </c:pt>
                <c:pt idx="78">
                  <c:v>696.31200000000001</c:v>
                </c:pt>
                <c:pt idx="79">
                  <c:v>695.24300000000005</c:v>
                </c:pt>
                <c:pt idx="80">
                  <c:v>668.45100000000002</c:v>
                </c:pt>
                <c:pt idx="81">
                  <c:v>767.97199999999998</c:v>
                </c:pt>
                <c:pt idx="82">
                  <c:v>791.48599999999999</c:v>
                </c:pt>
                <c:pt idx="83">
                  <c:v>792.05499999999995</c:v>
                </c:pt>
                <c:pt idx="84">
                  <c:v>813.28300000000002</c:v>
                </c:pt>
                <c:pt idx="85">
                  <c:v>789.803</c:v>
                </c:pt>
                <c:pt idx="86">
                  <c:v>799.00599999999997</c:v>
                </c:pt>
                <c:pt idx="87">
                  <c:v>720.76599999999996</c:v>
                </c:pt>
                <c:pt idx="88">
                  <c:v>566.19100000000003</c:v>
                </c:pt>
                <c:pt idx="89">
                  <c:v>179.67699999999999</c:v>
                </c:pt>
                <c:pt idx="90">
                  <c:v>133.83500000000001</c:v>
                </c:pt>
                <c:pt idx="91">
                  <c:v>141.73400000000001</c:v>
                </c:pt>
                <c:pt idx="92">
                  <c:v>47.244999999999997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85B-4482-8B16-8421C9325C28}"/>
            </c:ext>
          </c:extLst>
        </c:ser>
        <c:ser>
          <c:idx val="10"/>
          <c:order val="10"/>
          <c:tx>
            <c:strRef>
              <c:f>'9.3'!$P$53</c:f>
              <c:strCache>
                <c:ptCount val="1"/>
                <c:pt idx="0">
                  <c:v>+</c:v>
                </c:pt>
              </c:strCache>
            </c:strRef>
          </c:tx>
          <c:spPr>
            <a:solidFill>
              <a:schemeClr val="tx1"/>
            </a:solidFill>
            <a:ln w="25400">
              <a:noFill/>
            </a:ln>
          </c:spPr>
          <c:cat>
            <c:numRef>
              <c:f>'9.3'!$A$54:$A$149</c:f>
              <c:numCache>
                <c:formatCode>h:mm;@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4.1666666666666699E-2</c:v>
                </c:pt>
                <c:pt idx="5">
                  <c:v>5.2083333333333301E-2</c:v>
                </c:pt>
                <c:pt idx="6">
                  <c:v>6.25E-2</c:v>
                </c:pt>
                <c:pt idx="7">
                  <c:v>7.2916666666666699E-2</c:v>
                </c:pt>
                <c:pt idx="8">
                  <c:v>8.3333333333333301E-2</c:v>
                </c:pt>
                <c:pt idx="9">
                  <c:v>9.375E-2</c:v>
                </c:pt>
                <c:pt idx="10">
                  <c:v>0.104166666666667</c:v>
                </c:pt>
                <c:pt idx="11">
                  <c:v>0.114583333333333</c:v>
                </c:pt>
                <c:pt idx="12">
                  <c:v>0.125</c:v>
                </c:pt>
                <c:pt idx="13">
                  <c:v>0.13541666666666699</c:v>
                </c:pt>
                <c:pt idx="14">
                  <c:v>0.14583333333333301</c:v>
                </c:pt>
                <c:pt idx="15">
                  <c:v>0.15625</c:v>
                </c:pt>
                <c:pt idx="16">
                  <c:v>0.16666666666666699</c:v>
                </c:pt>
                <c:pt idx="17">
                  <c:v>0.17708333333333301</c:v>
                </c:pt>
                <c:pt idx="18">
                  <c:v>0.1875</c:v>
                </c:pt>
                <c:pt idx="19">
                  <c:v>0.19791666666666699</c:v>
                </c:pt>
                <c:pt idx="20">
                  <c:v>0.20833333333333301</c:v>
                </c:pt>
                <c:pt idx="21">
                  <c:v>0.21875</c:v>
                </c:pt>
                <c:pt idx="22">
                  <c:v>0.22916666666666699</c:v>
                </c:pt>
                <c:pt idx="23">
                  <c:v>0.23958333333333301</c:v>
                </c:pt>
                <c:pt idx="24">
                  <c:v>0.25</c:v>
                </c:pt>
                <c:pt idx="25">
                  <c:v>0.26041666666666702</c:v>
                </c:pt>
                <c:pt idx="26">
                  <c:v>0.27083333333333298</c:v>
                </c:pt>
                <c:pt idx="27">
                  <c:v>0.28125</c:v>
                </c:pt>
                <c:pt idx="28">
                  <c:v>0.29166666666666702</c:v>
                </c:pt>
                <c:pt idx="29">
                  <c:v>0.30208333333333298</c:v>
                </c:pt>
                <c:pt idx="30">
                  <c:v>0.3125</c:v>
                </c:pt>
                <c:pt idx="31">
                  <c:v>0.32291666666666702</c:v>
                </c:pt>
                <c:pt idx="32">
                  <c:v>0.33333333333333298</c:v>
                </c:pt>
                <c:pt idx="33">
                  <c:v>0.34375</c:v>
                </c:pt>
                <c:pt idx="34">
                  <c:v>0.35416666666666702</c:v>
                </c:pt>
                <c:pt idx="35">
                  <c:v>0.36458333333333298</c:v>
                </c:pt>
                <c:pt idx="36">
                  <c:v>0.375</c:v>
                </c:pt>
                <c:pt idx="37">
                  <c:v>0.38541666666666702</c:v>
                </c:pt>
                <c:pt idx="38">
                  <c:v>0.39583333333333298</c:v>
                </c:pt>
                <c:pt idx="39">
                  <c:v>0.40625</c:v>
                </c:pt>
                <c:pt idx="40">
                  <c:v>0.41666666666666702</c:v>
                </c:pt>
                <c:pt idx="41">
                  <c:v>0.42708333333333298</c:v>
                </c:pt>
                <c:pt idx="42">
                  <c:v>0.4375</c:v>
                </c:pt>
                <c:pt idx="43">
                  <c:v>0.44791666666666702</c:v>
                </c:pt>
                <c:pt idx="44">
                  <c:v>0.45833333333333298</c:v>
                </c:pt>
                <c:pt idx="45">
                  <c:v>0.46875</c:v>
                </c:pt>
                <c:pt idx="46">
                  <c:v>0.47916666666666702</c:v>
                </c:pt>
                <c:pt idx="47">
                  <c:v>0.48958333333333298</c:v>
                </c:pt>
                <c:pt idx="48">
                  <c:v>0.5</c:v>
                </c:pt>
                <c:pt idx="49">
                  <c:v>0.51041666666666696</c:v>
                </c:pt>
                <c:pt idx="50">
                  <c:v>0.52083333333333304</c:v>
                </c:pt>
                <c:pt idx="51">
                  <c:v>0.53125</c:v>
                </c:pt>
                <c:pt idx="52">
                  <c:v>0.54166666666666696</c:v>
                </c:pt>
                <c:pt idx="53">
                  <c:v>0.55208333333333304</c:v>
                </c:pt>
                <c:pt idx="54">
                  <c:v>0.5625</c:v>
                </c:pt>
                <c:pt idx="55">
                  <c:v>0.57291666666666696</c:v>
                </c:pt>
                <c:pt idx="56">
                  <c:v>0.58333333333333304</c:v>
                </c:pt>
                <c:pt idx="57">
                  <c:v>0.59375</c:v>
                </c:pt>
                <c:pt idx="58">
                  <c:v>0.60416666666666696</c:v>
                </c:pt>
                <c:pt idx="59">
                  <c:v>0.61458333333333304</c:v>
                </c:pt>
                <c:pt idx="60">
                  <c:v>0.625</c:v>
                </c:pt>
                <c:pt idx="61">
                  <c:v>0.63541666666666696</c:v>
                </c:pt>
                <c:pt idx="62">
                  <c:v>0.64583333333333304</c:v>
                </c:pt>
                <c:pt idx="63">
                  <c:v>0.65625</c:v>
                </c:pt>
                <c:pt idx="64">
                  <c:v>0.66666666666666696</c:v>
                </c:pt>
                <c:pt idx="65">
                  <c:v>0.67708333333333304</c:v>
                </c:pt>
                <c:pt idx="66">
                  <c:v>0.6875</c:v>
                </c:pt>
                <c:pt idx="67">
                  <c:v>0.69791666666666696</c:v>
                </c:pt>
                <c:pt idx="68">
                  <c:v>0.70833333333333304</c:v>
                </c:pt>
                <c:pt idx="69">
                  <c:v>0.71875</c:v>
                </c:pt>
                <c:pt idx="70">
                  <c:v>0.72916666666666696</c:v>
                </c:pt>
                <c:pt idx="71">
                  <c:v>0.73958333333333304</c:v>
                </c:pt>
                <c:pt idx="72">
                  <c:v>0.75</c:v>
                </c:pt>
                <c:pt idx="73">
                  <c:v>0.76041666666666696</c:v>
                </c:pt>
                <c:pt idx="74">
                  <c:v>0.77083333333333304</c:v>
                </c:pt>
                <c:pt idx="75">
                  <c:v>0.78125</c:v>
                </c:pt>
                <c:pt idx="76">
                  <c:v>0.79166666666666696</c:v>
                </c:pt>
                <c:pt idx="77">
                  <c:v>0.80208333333333304</c:v>
                </c:pt>
                <c:pt idx="78">
                  <c:v>0.8125</c:v>
                </c:pt>
                <c:pt idx="79">
                  <c:v>0.82291666666666696</c:v>
                </c:pt>
                <c:pt idx="80">
                  <c:v>0.83333333333333304</c:v>
                </c:pt>
                <c:pt idx="81">
                  <c:v>0.84375</c:v>
                </c:pt>
                <c:pt idx="82">
                  <c:v>0.85416666666666696</c:v>
                </c:pt>
                <c:pt idx="83">
                  <c:v>0.86458333333333304</c:v>
                </c:pt>
                <c:pt idx="84">
                  <c:v>0.875</c:v>
                </c:pt>
                <c:pt idx="85">
                  <c:v>0.88541666666666696</c:v>
                </c:pt>
                <c:pt idx="86">
                  <c:v>0.89583333333333304</c:v>
                </c:pt>
                <c:pt idx="87">
                  <c:v>0.90625</c:v>
                </c:pt>
                <c:pt idx="88">
                  <c:v>0.91666666666666696</c:v>
                </c:pt>
                <c:pt idx="89">
                  <c:v>0.92708333333333304</c:v>
                </c:pt>
                <c:pt idx="90">
                  <c:v>0.9375</c:v>
                </c:pt>
                <c:pt idx="91">
                  <c:v>0.94791666666666696</c:v>
                </c:pt>
                <c:pt idx="92">
                  <c:v>0.95833333333333304</c:v>
                </c:pt>
                <c:pt idx="93">
                  <c:v>0.96875</c:v>
                </c:pt>
                <c:pt idx="94">
                  <c:v>0.97916666666666696</c:v>
                </c:pt>
                <c:pt idx="95">
                  <c:v>0.98958333333333304</c:v>
                </c:pt>
              </c:numCache>
            </c:numRef>
          </c:cat>
          <c:val>
            <c:numRef>
              <c:f>'9.3'!$P$54:$P$149</c:f>
              <c:numCache>
                <c:formatCode>#,##0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106.09</c:v>
                </c:pt>
                <c:pt idx="48">
                  <c:v>175.85300000000001</c:v>
                </c:pt>
                <c:pt idx="49">
                  <c:v>208.89099999999999</c:v>
                </c:pt>
                <c:pt idx="50">
                  <c:v>207.273</c:v>
                </c:pt>
                <c:pt idx="51">
                  <c:v>182.05799999999999</c:v>
                </c:pt>
                <c:pt idx="52">
                  <c:v>129.328</c:v>
                </c:pt>
                <c:pt idx="53">
                  <c:v>5.0330000000000004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85B-4482-8B16-8421C9325C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771392"/>
        <c:axId val="169772928"/>
      </c:areaChart>
      <c:areaChart>
        <c:grouping val="stacked"/>
        <c:varyColors val="0"/>
        <c:ser>
          <c:idx val="8"/>
          <c:order val="8"/>
          <c:tx>
            <c:strRef>
              <c:f>'9.3'!$J$52</c:f>
              <c:strCache>
                <c:ptCount val="1"/>
                <c:pt idx="0">
                  <c:v>Přeshraniční saldo</c:v>
                </c:pt>
              </c:strCache>
            </c:strRef>
          </c:tx>
          <c:spPr>
            <a:solidFill>
              <a:schemeClr val="tx1"/>
            </a:solidFill>
          </c:spPr>
          <c:cat>
            <c:numLit>
              <c:formatCode>h:mm;@</c:formatCode>
              <c:ptCount val="24"/>
              <c:pt idx="0">
                <c:v>0</c:v>
              </c:pt>
              <c:pt idx="1">
                <c:v>4.1666666666666664E-2</c:v>
              </c:pt>
              <c:pt idx="2">
                <c:v>8.3333333333333301E-2</c:v>
              </c:pt>
              <c:pt idx="3">
                <c:v>0.125</c:v>
              </c:pt>
              <c:pt idx="4">
                <c:v>0.16666666666666699</c:v>
              </c:pt>
              <c:pt idx="5">
                <c:v>0.20833333333333301</c:v>
              </c:pt>
              <c:pt idx="6">
                <c:v>0.25</c:v>
              </c:pt>
              <c:pt idx="7">
                <c:v>0.29166666666666702</c:v>
              </c:pt>
              <c:pt idx="8">
                <c:v>0.33333333333333298</c:v>
              </c:pt>
              <c:pt idx="9">
                <c:v>0.375</c:v>
              </c:pt>
              <c:pt idx="10">
                <c:v>0.41666666666666702</c:v>
              </c:pt>
              <c:pt idx="11">
                <c:v>0.45833333333333298</c:v>
              </c:pt>
              <c:pt idx="12">
                <c:v>0.5</c:v>
              </c:pt>
              <c:pt idx="13">
                <c:v>0.54166666666666696</c:v>
              </c:pt>
              <c:pt idx="14">
                <c:v>0.58333333333333304</c:v>
              </c:pt>
              <c:pt idx="15">
                <c:v>0.625</c:v>
              </c:pt>
              <c:pt idx="16">
                <c:v>0.66666666666666696</c:v>
              </c:pt>
              <c:pt idx="17">
                <c:v>0.70833333333333304</c:v>
              </c:pt>
              <c:pt idx="18">
                <c:v>0.75</c:v>
              </c:pt>
              <c:pt idx="19">
                <c:v>0.79166666666666696</c:v>
              </c:pt>
              <c:pt idx="20">
                <c:v>0.83333333333333304</c:v>
              </c:pt>
              <c:pt idx="21">
                <c:v>0.875</c:v>
              </c:pt>
              <c:pt idx="22">
                <c:v>0.91666666666666696</c:v>
              </c:pt>
              <c:pt idx="23">
                <c:v>0.95833333333333304</c:v>
              </c:pt>
            </c:numLit>
          </c:cat>
          <c:val>
            <c:numRef>
              <c:f>'9.3'!$Q$54:$Q$149</c:f>
              <c:numCache>
                <c:formatCode>#,##0</c:formatCode>
                <c:ptCount val="96"/>
                <c:pt idx="0">
                  <c:v>-1910.175</c:v>
                </c:pt>
                <c:pt idx="1">
                  <c:v>-1980.643</c:v>
                </c:pt>
                <c:pt idx="2">
                  <c:v>-2139.078</c:v>
                </c:pt>
                <c:pt idx="3">
                  <c:v>-2116.0160000000001</c:v>
                </c:pt>
                <c:pt idx="4">
                  <c:v>-2103.9949999999999</c:v>
                </c:pt>
                <c:pt idx="5">
                  <c:v>-1988.7840000000001</c:v>
                </c:pt>
                <c:pt idx="6">
                  <c:v>-2044.575</c:v>
                </c:pt>
                <c:pt idx="7">
                  <c:v>-2036.453</c:v>
                </c:pt>
                <c:pt idx="8">
                  <c:v>-2111.0120000000002</c:v>
                </c:pt>
                <c:pt idx="9">
                  <c:v>-2141.2080000000001</c:v>
                </c:pt>
                <c:pt idx="10">
                  <c:v>-2156.683</c:v>
                </c:pt>
                <c:pt idx="11">
                  <c:v>-2189.665</c:v>
                </c:pt>
                <c:pt idx="12">
                  <c:v>-2250.6689999999999</c:v>
                </c:pt>
                <c:pt idx="13">
                  <c:v>-2323.4969999999998</c:v>
                </c:pt>
                <c:pt idx="14">
                  <c:v>-2397.5329999999999</c:v>
                </c:pt>
                <c:pt idx="15">
                  <c:v>-2415.9769999999999</c:v>
                </c:pt>
                <c:pt idx="16">
                  <c:v>-2345.913</c:v>
                </c:pt>
                <c:pt idx="17">
                  <c:v>-2314.9090000000001</c:v>
                </c:pt>
                <c:pt idx="18">
                  <c:v>-2256.9839999999999</c:v>
                </c:pt>
                <c:pt idx="19">
                  <c:v>-2170.0390000000002</c:v>
                </c:pt>
                <c:pt idx="20">
                  <c:v>-2034.345</c:v>
                </c:pt>
                <c:pt idx="21">
                  <c:v>-1947.6310000000001</c:v>
                </c:pt>
                <c:pt idx="22">
                  <c:v>-1788.672</c:v>
                </c:pt>
                <c:pt idx="23">
                  <c:v>-1627.4770000000001</c:v>
                </c:pt>
                <c:pt idx="24">
                  <c:v>-1596.4390000000001</c:v>
                </c:pt>
                <c:pt idx="25">
                  <c:v>-1767.4770000000001</c:v>
                </c:pt>
                <c:pt idx="26">
                  <c:v>-1747.0429999999999</c:v>
                </c:pt>
                <c:pt idx="27">
                  <c:v>-1636.6690000000001</c:v>
                </c:pt>
                <c:pt idx="28">
                  <c:v>-1957.829</c:v>
                </c:pt>
                <c:pt idx="29">
                  <c:v>-1927.0409999999999</c:v>
                </c:pt>
                <c:pt idx="30">
                  <c:v>-2019.5250000000001</c:v>
                </c:pt>
                <c:pt idx="31">
                  <c:v>-2109.4349999999999</c:v>
                </c:pt>
                <c:pt idx="32">
                  <c:v>-2159.0430000000001</c:v>
                </c:pt>
                <c:pt idx="33">
                  <c:v>-2166.904</c:v>
                </c:pt>
                <c:pt idx="34">
                  <c:v>-2230.576</c:v>
                </c:pt>
                <c:pt idx="35">
                  <c:v>-2302.6590000000001</c:v>
                </c:pt>
                <c:pt idx="36">
                  <c:v>-1845.0509999999999</c:v>
                </c:pt>
                <c:pt idx="37">
                  <c:v>-1623.308</c:v>
                </c:pt>
                <c:pt idx="38">
                  <c:v>-1462.0840000000001</c:v>
                </c:pt>
                <c:pt idx="39">
                  <c:v>-1500.46</c:v>
                </c:pt>
                <c:pt idx="40">
                  <c:v>-1329.4970000000001</c:v>
                </c:pt>
                <c:pt idx="41">
                  <c:v>-1361.8150000000001</c:v>
                </c:pt>
                <c:pt idx="42">
                  <c:v>-1249.673</c:v>
                </c:pt>
                <c:pt idx="43">
                  <c:v>-926.80799999999999</c:v>
                </c:pt>
                <c:pt idx="44">
                  <c:v>-762.37400000000002</c:v>
                </c:pt>
                <c:pt idx="45">
                  <c:v>-286.57299999999998</c:v>
                </c:pt>
                <c:pt idx="46">
                  <c:v>-147.786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-158.316</c:v>
                </c:pt>
                <c:pt idx="55">
                  <c:v>-301.01900000000001</c:v>
                </c:pt>
                <c:pt idx="56">
                  <c:v>-88.575000000000003</c:v>
                </c:pt>
                <c:pt idx="57">
                  <c:v>-218.44800000000001</c:v>
                </c:pt>
                <c:pt idx="58">
                  <c:v>-251.40299999999999</c:v>
                </c:pt>
                <c:pt idx="59">
                  <c:v>-359.83800000000002</c:v>
                </c:pt>
                <c:pt idx="60">
                  <c:v>-339.98</c:v>
                </c:pt>
                <c:pt idx="61">
                  <c:v>-384.56099999999998</c:v>
                </c:pt>
                <c:pt idx="62">
                  <c:v>-303.04700000000003</c:v>
                </c:pt>
                <c:pt idx="63">
                  <c:v>-330.81700000000001</c:v>
                </c:pt>
                <c:pt idx="64">
                  <c:v>-480.38200000000001</c:v>
                </c:pt>
                <c:pt idx="65">
                  <c:v>-296.58199999999999</c:v>
                </c:pt>
                <c:pt idx="66">
                  <c:v>-500.11099999999999</c:v>
                </c:pt>
                <c:pt idx="67">
                  <c:v>-754.83399999999995</c:v>
                </c:pt>
                <c:pt idx="68">
                  <c:v>-767.08500000000004</c:v>
                </c:pt>
                <c:pt idx="69">
                  <c:v>-1212.22</c:v>
                </c:pt>
                <c:pt idx="70">
                  <c:v>-1490.9559999999999</c:v>
                </c:pt>
                <c:pt idx="71">
                  <c:v>-1458.3030000000001</c:v>
                </c:pt>
                <c:pt idx="72">
                  <c:v>-1932.2339999999999</c:v>
                </c:pt>
                <c:pt idx="73">
                  <c:v>-2016.7909999999999</c:v>
                </c:pt>
                <c:pt idx="74">
                  <c:v>-2244.8910000000001</c:v>
                </c:pt>
                <c:pt idx="75">
                  <c:v>-2177.346</c:v>
                </c:pt>
                <c:pt idx="76">
                  <c:v>-2133.8290000000002</c:v>
                </c:pt>
                <c:pt idx="77">
                  <c:v>-2118.9430000000002</c:v>
                </c:pt>
                <c:pt idx="78">
                  <c:v>-2027.2260000000001</c:v>
                </c:pt>
                <c:pt idx="79">
                  <c:v>-1992.377</c:v>
                </c:pt>
                <c:pt idx="80">
                  <c:v>-2154.5169999999998</c:v>
                </c:pt>
                <c:pt idx="81">
                  <c:v>-2340.027</c:v>
                </c:pt>
                <c:pt idx="82">
                  <c:v>-2441.848</c:v>
                </c:pt>
                <c:pt idx="83">
                  <c:v>-2571.0940000000001</c:v>
                </c:pt>
                <c:pt idx="84">
                  <c:v>-2607.7550000000001</c:v>
                </c:pt>
                <c:pt idx="85">
                  <c:v>-2671.5590000000002</c:v>
                </c:pt>
                <c:pt idx="86">
                  <c:v>-2856.4540000000002</c:v>
                </c:pt>
                <c:pt idx="87">
                  <c:v>-2856.9989999999998</c:v>
                </c:pt>
                <c:pt idx="88">
                  <c:v>-2404.1080000000002</c:v>
                </c:pt>
                <c:pt idx="89">
                  <c:v>-1984.8130000000001</c:v>
                </c:pt>
                <c:pt idx="90">
                  <c:v>-2051.067</c:v>
                </c:pt>
                <c:pt idx="91">
                  <c:v>-2050.21</c:v>
                </c:pt>
                <c:pt idx="92">
                  <c:v>-1857.232</c:v>
                </c:pt>
                <c:pt idx="93">
                  <c:v>-1903.95</c:v>
                </c:pt>
                <c:pt idx="94">
                  <c:v>-1678.0709999999999</c:v>
                </c:pt>
                <c:pt idx="95">
                  <c:v>-1352.4680000000001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85B-4482-8B16-8421C9325C28}"/>
            </c:ext>
          </c:extLst>
        </c:ser>
        <c:ser>
          <c:idx val="9"/>
          <c:order val="9"/>
          <c:tx>
            <c:strRef>
              <c:f>'9.3'!$K$52</c:f>
              <c:strCache>
                <c:ptCount val="1"/>
                <c:pt idx="0">
                  <c:v>Čerpání PVE</c:v>
                </c:pt>
              </c:strCache>
            </c:strRef>
          </c:tx>
          <c:spPr>
            <a:solidFill>
              <a:srgbClr val="646363"/>
            </a:solidFill>
            <a:ln w="25400">
              <a:noFill/>
            </a:ln>
          </c:spPr>
          <c:cat>
            <c:numLit>
              <c:formatCode>h:mm;@</c:formatCode>
              <c:ptCount val="24"/>
              <c:pt idx="0">
                <c:v>0</c:v>
              </c:pt>
              <c:pt idx="1">
                <c:v>4.1666666666666664E-2</c:v>
              </c:pt>
              <c:pt idx="2">
                <c:v>8.3333333333333301E-2</c:v>
              </c:pt>
              <c:pt idx="3">
                <c:v>0.125</c:v>
              </c:pt>
              <c:pt idx="4">
                <c:v>0.16666666666666699</c:v>
              </c:pt>
              <c:pt idx="5">
                <c:v>0.20833333333333301</c:v>
              </c:pt>
              <c:pt idx="6">
                <c:v>0.25</c:v>
              </c:pt>
              <c:pt idx="7">
                <c:v>0.29166666666666702</c:v>
              </c:pt>
              <c:pt idx="8">
                <c:v>0.33333333333333298</c:v>
              </c:pt>
              <c:pt idx="9">
                <c:v>0.375</c:v>
              </c:pt>
              <c:pt idx="10">
                <c:v>0.41666666666666702</c:v>
              </c:pt>
              <c:pt idx="11">
                <c:v>0.45833333333333298</c:v>
              </c:pt>
              <c:pt idx="12">
                <c:v>0.5</c:v>
              </c:pt>
              <c:pt idx="13">
                <c:v>0.54166666666666696</c:v>
              </c:pt>
              <c:pt idx="14">
                <c:v>0.58333333333333304</c:v>
              </c:pt>
              <c:pt idx="15">
                <c:v>0.625</c:v>
              </c:pt>
              <c:pt idx="16">
                <c:v>0.66666666666666696</c:v>
              </c:pt>
              <c:pt idx="17">
                <c:v>0.70833333333333304</c:v>
              </c:pt>
              <c:pt idx="18">
                <c:v>0.75</c:v>
              </c:pt>
              <c:pt idx="19">
                <c:v>0.79166666666666696</c:v>
              </c:pt>
              <c:pt idx="20">
                <c:v>0.83333333333333304</c:v>
              </c:pt>
              <c:pt idx="21">
                <c:v>0.875</c:v>
              </c:pt>
              <c:pt idx="22">
                <c:v>0.91666666666666696</c:v>
              </c:pt>
              <c:pt idx="23">
                <c:v>0.95833333333333304</c:v>
              </c:pt>
            </c:numLit>
          </c:cat>
          <c:val>
            <c:numRef>
              <c:f>'9.3'!$K$54:$K$149</c:f>
              <c:numCache>
                <c:formatCode>#,##0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-111.947</c:v>
                </c:pt>
                <c:pt idx="6">
                  <c:v>-112.17700000000001</c:v>
                </c:pt>
                <c:pt idx="7">
                  <c:v>-156.971</c:v>
                </c:pt>
                <c:pt idx="8">
                  <c:v>-163.16</c:v>
                </c:pt>
                <c:pt idx="9">
                  <c:v>-163.11799999999999</c:v>
                </c:pt>
                <c:pt idx="10">
                  <c:v>-163.25</c:v>
                </c:pt>
                <c:pt idx="11">
                  <c:v>-162.96299999999999</c:v>
                </c:pt>
                <c:pt idx="12">
                  <c:v>-133.14400000000001</c:v>
                </c:pt>
                <c:pt idx="13">
                  <c:v>-51.231000000000002</c:v>
                </c:pt>
                <c:pt idx="14">
                  <c:v>-51.116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-125.837</c:v>
                </c:pt>
                <c:pt idx="46">
                  <c:v>-381.75799999999998</c:v>
                </c:pt>
                <c:pt idx="47">
                  <c:v>-744.59100000000001</c:v>
                </c:pt>
                <c:pt idx="48">
                  <c:v>-742.26400000000001</c:v>
                </c:pt>
                <c:pt idx="49">
                  <c:v>-892.93</c:v>
                </c:pt>
                <c:pt idx="50">
                  <c:v>-898.2</c:v>
                </c:pt>
                <c:pt idx="51">
                  <c:v>-898.37099999999998</c:v>
                </c:pt>
                <c:pt idx="52">
                  <c:v>-998.32500000000005</c:v>
                </c:pt>
                <c:pt idx="53">
                  <c:v>-996.69500000000005</c:v>
                </c:pt>
                <c:pt idx="54">
                  <c:v>-995.70299999999997</c:v>
                </c:pt>
                <c:pt idx="55">
                  <c:v>-994.46</c:v>
                </c:pt>
                <c:pt idx="56">
                  <c:v>-1102.723</c:v>
                </c:pt>
                <c:pt idx="57">
                  <c:v>-1099.796</c:v>
                </c:pt>
                <c:pt idx="58">
                  <c:v>-1097.604</c:v>
                </c:pt>
                <c:pt idx="59">
                  <c:v>-1096.5730000000001</c:v>
                </c:pt>
                <c:pt idx="60">
                  <c:v>-1093.433</c:v>
                </c:pt>
                <c:pt idx="61">
                  <c:v>-1091.394</c:v>
                </c:pt>
                <c:pt idx="62">
                  <c:v>-1088.405</c:v>
                </c:pt>
                <c:pt idx="63">
                  <c:v>-1085.2339999999999</c:v>
                </c:pt>
                <c:pt idx="64">
                  <c:v>-1082.039</c:v>
                </c:pt>
                <c:pt idx="65">
                  <c:v>-1076.3599999999999</c:v>
                </c:pt>
                <c:pt idx="66">
                  <c:v>-868.476</c:v>
                </c:pt>
                <c:pt idx="67">
                  <c:v>-602.89400000000001</c:v>
                </c:pt>
                <c:pt idx="68">
                  <c:v>-601.44200000000001</c:v>
                </c:pt>
                <c:pt idx="69">
                  <c:v>-179.15899999999999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85B-4482-8B16-8421C9325C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784448"/>
        <c:axId val="169774464"/>
      </c:areaChart>
      <c:catAx>
        <c:axId val="169771392"/>
        <c:scaling>
          <c:orientation val="minMax"/>
        </c:scaling>
        <c:delete val="0"/>
        <c:axPos val="b"/>
        <c:numFmt formatCode="h:mm;@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900"/>
            </a:pPr>
            <a:endParaRPr lang="cs-CZ"/>
          </a:p>
        </c:txPr>
        <c:crossAx val="16977292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9772928"/>
        <c:scaling>
          <c:orientation val="minMax"/>
          <c:max val="14000"/>
          <c:min val="-4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9771392"/>
        <c:crosses val="autoZero"/>
        <c:crossBetween val="midCat"/>
        <c:majorUnit val="2000"/>
      </c:valAx>
      <c:valAx>
        <c:axId val="169774464"/>
        <c:scaling>
          <c:orientation val="minMax"/>
          <c:max val="10000"/>
          <c:min val="-2000"/>
        </c:scaling>
        <c:delete val="1"/>
        <c:axPos val="r"/>
        <c:numFmt formatCode="#,##0" sourceLinked="1"/>
        <c:majorTickMark val="out"/>
        <c:minorTickMark val="none"/>
        <c:tickLblPos val="nextTo"/>
        <c:crossAx val="169784448"/>
        <c:crosses val="max"/>
        <c:crossBetween val="midCat"/>
      </c:valAx>
      <c:catAx>
        <c:axId val="169784448"/>
        <c:scaling>
          <c:orientation val="minMax"/>
        </c:scaling>
        <c:delete val="1"/>
        <c:axPos val="b"/>
        <c:numFmt formatCode="h:mm;@" sourceLinked="1"/>
        <c:majorTickMark val="out"/>
        <c:minorTickMark val="none"/>
        <c:tickLblPos val="nextTo"/>
        <c:crossAx val="169774464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80095799636243226"/>
          <c:y val="0.1047461831630697"/>
          <c:w val="0.19904200363756794"/>
          <c:h val="0.73036285321245742"/>
        </c:manualLayout>
      </c:layout>
      <c:overlay val="0"/>
      <c:txPr>
        <a:bodyPr/>
        <a:lstStyle/>
        <a:p>
          <a:pPr>
            <a:defRPr sz="900"/>
          </a:pPr>
          <a:endParaRPr lang="cs-CZ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 orientation="portrait"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en-US" sz="1000">
                <a:solidFill>
                  <a:srgbClr val="233060"/>
                </a:solidFill>
              </a:rPr>
              <a:t>Zatížení brutto ve dni maxima</a:t>
            </a:r>
            <a:r>
              <a:rPr lang="cs-CZ" sz="1000">
                <a:solidFill>
                  <a:srgbClr val="233060"/>
                </a:solidFill>
              </a:rPr>
              <a:t> (MW)</a:t>
            </a:r>
            <a:endParaRPr lang="en-US" sz="1000">
              <a:solidFill>
                <a:srgbClr val="233060"/>
              </a:solidFill>
            </a:endParaRPr>
          </a:p>
        </c:rich>
      </c:tx>
      <c:layout>
        <c:manualLayout>
          <c:xMode val="edge"/>
          <c:yMode val="edge"/>
          <c:x val="1.7453646037643082E-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7775777103176827E-2"/>
          <c:y val="0.12478478002378121"/>
          <c:w val="0.71371310811430433"/>
          <c:h val="0.705795141837948"/>
        </c:manualLayout>
      </c:layout>
      <c:areaChart>
        <c:grouping val="stacked"/>
        <c:varyColors val="0"/>
        <c:ser>
          <c:idx val="0"/>
          <c:order val="0"/>
          <c:tx>
            <c:strRef>
              <c:f>'9.3'!$T$52</c:f>
              <c:strCache>
                <c:ptCount val="1"/>
                <c:pt idx="0">
                  <c:v>JE</c:v>
                </c:pt>
              </c:strCache>
            </c:strRef>
          </c:tx>
          <c:spPr>
            <a:solidFill>
              <a:schemeClr val="accent1"/>
            </a:solidFill>
          </c:spPr>
          <c:cat>
            <c:numRef>
              <c:f>'9.3'!$S$54:$S$149</c:f>
              <c:numCache>
                <c:formatCode>h:mm;@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4.1666666666666699E-2</c:v>
                </c:pt>
                <c:pt idx="5">
                  <c:v>5.2083333333333301E-2</c:v>
                </c:pt>
                <c:pt idx="6">
                  <c:v>6.25E-2</c:v>
                </c:pt>
                <c:pt idx="7">
                  <c:v>7.2916666666666699E-2</c:v>
                </c:pt>
                <c:pt idx="8">
                  <c:v>8.3333333333333301E-2</c:v>
                </c:pt>
                <c:pt idx="9">
                  <c:v>9.375E-2</c:v>
                </c:pt>
                <c:pt idx="10">
                  <c:v>0.104166666666667</c:v>
                </c:pt>
                <c:pt idx="11">
                  <c:v>0.114583333333333</c:v>
                </c:pt>
                <c:pt idx="12">
                  <c:v>0.125</c:v>
                </c:pt>
                <c:pt idx="13">
                  <c:v>0.13541666666666699</c:v>
                </c:pt>
                <c:pt idx="14">
                  <c:v>0.14583333333333301</c:v>
                </c:pt>
                <c:pt idx="15">
                  <c:v>0.15625</c:v>
                </c:pt>
                <c:pt idx="16">
                  <c:v>0.16666666666666699</c:v>
                </c:pt>
                <c:pt idx="17">
                  <c:v>0.17708333333333301</c:v>
                </c:pt>
                <c:pt idx="18">
                  <c:v>0.1875</c:v>
                </c:pt>
                <c:pt idx="19">
                  <c:v>0.19791666666666699</c:v>
                </c:pt>
                <c:pt idx="20">
                  <c:v>0.20833333333333301</c:v>
                </c:pt>
                <c:pt idx="21">
                  <c:v>0.21875</c:v>
                </c:pt>
                <c:pt idx="22">
                  <c:v>0.22916666666666699</c:v>
                </c:pt>
                <c:pt idx="23">
                  <c:v>0.23958333333333301</c:v>
                </c:pt>
                <c:pt idx="24">
                  <c:v>0.25</c:v>
                </c:pt>
                <c:pt idx="25">
                  <c:v>0.26041666666666702</c:v>
                </c:pt>
                <c:pt idx="26">
                  <c:v>0.27083333333333298</c:v>
                </c:pt>
                <c:pt idx="27">
                  <c:v>0.28125</c:v>
                </c:pt>
                <c:pt idx="28">
                  <c:v>0.29166666666666702</c:v>
                </c:pt>
                <c:pt idx="29">
                  <c:v>0.30208333333333298</c:v>
                </c:pt>
                <c:pt idx="30">
                  <c:v>0.3125</c:v>
                </c:pt>
                <c:pt idx="31">
                  <c:v>0.32291666666666702</c:v>
                </c:pt>
                <c:pt idx="32">
                  <c:v>0.33333333333333298</c:v>
                </c:pt>
                <c:pt idx="33">
                  <c:v>0.34375</c:v>
                </c:pt>
                <c:pt idx="34">
                  <c:v>0.35416666666666702</c:v>
                </c:pt>
                <c:pt idx="35">
                  <c:v>0.36458333333333298</c:v>
                </c:pt>
                <c:pt idx="36">
                  <c:v>0.375</c:v>
                </c:pt>
                <c:pt idx="37">
                  <c:v>0.38541666666666702</c:v>
                </c:pt>
                <c:pt idx="38">
                  <c:v>0.39583333333333298</c:v>
                </c:pt>
                <c:pt idx="39">
                  <c:v>0.40625</c:v>
                </c:pt>
                <c:pt idx="40">
                  <c:v>0.41666666666666702</c:v>
                </c:pt>
                <c:pt idx="41">
                  <c:v>0.42708333333333298</c:v>
                </c:pt>
                <c:pt idx="42">
                  <c:v>0.4375</c:v>
                </c:pt>
                <c:pt idx="43">
                  <c:v>0.44791666666666702</c:v>
                </c:pt>
                <c:pt idx="44">
                  <c:v>0.45833333333333298</c:v>
                </c:pt>
                <c:pt idx="45">
                  <c:v>0.46875</c:v>
                </c:pt>
                <c:pt idx="46">
                  <c:v>0.47916666666666702</c:v>
                </c:pt>
                <c:pt idx="47">
                  <c:v>0.48958333333333298</c:v>
                </c:pt>
                <c:pt idx="48">
                  <c:v>0.5</c:v>
                </c:pt>
                <c:pt idx="49">
                  <c:v>0.51041666666666696</c:v>
                </c:pt>
                <c:pt idx="50">
                  <c:v>0.52083333333333304</c:v>
                </c:pt>
                <c:pt idx="51">
                  <c:v>0.53125</c:v>
                </c:pt>
                <c:pt idx="52">
                  <c:v>0.54166666666666696</c:v>
                </c:pt>
                <c:pt idx="53">
                  <c:v>0.55208333333333304</c:v>
                </c:pt>
                <c:pt idx="54">
                  <c:v>0.5625</c:v>
                </c:pt>
                <c:pt idx="55">
                  <c:v>0.57291666666666696</c:v>
                </c:pt>
                <c:pt idx="56">
                  <c:v>0.58333333333333304</c:v>
                </c:pt>
                <c:pt idx="57">
                  <c:v>0.59375</c:v>
                </c:pt>
                <c:pt idx="58">
                  <c:v>0.60416666666666696</c:v>
                </c:pt>
                <c:pt idx="59">
                  <c:v>0.61458333333333304</c:v>
                </c:pt>
                <c:pt idx="60">
                  <c:v>0.625</c:v>
                </c:pt>
                <c:pt idx="61">
                  <c:v>0.63541666666666696</c:v>
                </c:pt>
                <c:pt idx="62">
                  <c:v>0.64583333333333304</c:v>
                </c:pt>
                <c:pt idx="63">
                  <c:v>0.65625</c:v>
                </c:pt>
                <c:pt idx="64">
                  <c:v>0.66666666666666696</c:v>
                </c:pt>
                <c:pt idx="65">
                  <c:v>0.67708333333333304</c:v>
                </c:pt>
                <c:pt idx="66">
                  <c:v>0.6875</c:v>
                </c:pt>
                <c:pt idx="67">
                  <c:v>0.69791666666666696</c:v>
                </c:pt>
                <c:pt idx="68">
                  <c:v>0.70833333333333304</c:v>
                </c:pt>
                <c:pt idx="69">
                  <c:v>0.71875</c:v>
                </c:pt>
                <c:pt idx="70">
                  <c:v>0.72916666666666696</c:v>
                </c:pt>
                <c:pt idx="71">
                  <c:v>0.73958333333333304</c:v>
                </c:pt>
                <c:pt idx="72">
                  <c:v>0.75</c:v>
                </c:pt>
                <c:pt idx="73">
                  <c:v>0.76041666666666696</c:v>
                </c:pt>
                <c:pt idx="74">
                  <c:v>0.77083333333333304</c:v>
                </c:pt>
                <c:pt idx="75">
                  <c:v>0.78125</c:v>
                </c:pt>
                <c:pt idx="76">
                  <c:v>0.79166666666666696</c:v>
                </c:pt>
                <c:pt idx="77">
                  <c:v>0.80208333333333304</c:v>
                </c:pt>
                <c:pt idx="78">
                  <c:v>0.8125</c:v>
                </c:pt>
                <c:pt idx="79">
                  <c:v>0.82291666666666696</c:v>
                </c:pt>
                <c:pt idx="80">
                  <c:v>0.83333333333333304</c:v>
                </c:pt>
                <c:pt idx="81">
                  <c:v>0.84375</c:v>
                </c:pt>
                <c:pt idx="82">
                  <c:v>0.85416666666666696</c:v>
                </c:pt>
                <c:pt idx="83">
                  <c:v>0.86458333333333304</c:v>
                </c:pt>
                <c:pt idx="84">
                  <c:v>0.875</c:v>
                </c:pt>
                <c:pt idx="85">
                  <c:v>0.88541666666666696</c:v>
                </c:pt>
                <c:pt idx="86">
                  <c:v>0.89583333333333304</c:v>
                </c:pt>
                <c:pt idx="87">
                  <c:v>0.90625</c:v>
                </c:pt>
                <c:pt idx="88">
                  <c:v>0.91666666666666696</c:v>
                </c:pt>
                <c:pt idx="89">
                  <c:v>0.92708333333333304</c:v>
                </c:pt>
                <c:pt idx="90">
                  <c:v>0.9375</c:v>
                </c:pt>
                <c:pt idx="91">
                  <c:v>0.94791666666666696</c:v>
                </c:pt>
                <c:pt idx="92">
                  <c:v>0.95833333333333304</c:v>
                </c:pt>
                <c:pt idx="93">
                  <c:v>0.96875</c:v>
                </c:pt>
                <c:pt idx="94">
                  <c:v>0.97916666666666696</c:v>
                </c:pt>
                <c:pt idx="95">
                  <c:v>0.98958333333333304</c:v>
                </c:pt>
              </c:numCache>
            </c:numRef>
          </c:cat>
          <c:val>
            <c:numRef>
              <c:f>'9.3'!$T$54:$T$149</c:f>
              <c:numCache>
                <c:formatCode>#,##0</c:formatCode>
                <c:ptCount val="96"/>
                <c:pt idx="0">
                  <c:v>3724.1060000000002</c:v>
                </c:pt>
                <c:pt idx="1">
                  <c:v>3724.317</c:v>
                </c:pt>
                <c:pt idx="2">
                  <c:v>3723.0970000000002</c:v>
                </c:pt>
                <c:pt idx="3">
                  <c:v>3722.3910000000001</c:v>
                </c:pt>
                <c:pt idx="4">
                  <c:v>3720.6979999999999</c:v>
                </c:pt>
                <c:pt idx="5">
                  <c:v>3722.7139999999999</c:v>
                </c:pt>
                <c:pt idx="6">
                  <c:v>3723.0929999999998</c:v>
                </c:pt>
                <c:pt idx="7">
                  <c:v>3722.8589999999999</c:v>
                </c:pt>
                <c:pt idx="8">
                  <c:v>3723.1089999999999</c:v>
                </c:pt>
                <c:pt idx="9">
                  <c:v>3723.9270000000001</c:v>
                </c:pt>
                <c:pt idx="10">
                  <c:v>3723.721</c:v>
                </c:pt>
                <c:pt idx="11">
                  <c:v>3724.28</c:v>
                </c:pt>
                <c:pt idx="12">
                  <c:v>3724.3589999999999</c:v>
                </c:pt>
                <c:pt idx="13">
                  <c:v>3724.069</c:v>
                </c:pt>
                <c:pt idx="14">
                  <c:v>3721.27</c:v>
                </c:pt>
                <c:pt idx="15">
                  <c:v>3721.2579999999998</c:v>
                </c:pt>
                <c:pt idx="16">
                  <c:v>3722.8429999999998</c:v>
                </c:pt>
                <c:pt idx="17">
                  <c:v>3722.498</c:v>
                </c:pt>
                <c:pt idx="18">
                  <c:v>3723.27</c:v>
                </c:pt>
                <c:pt idx="19">
                  <c:v>3723.4180000000001</c:v>
                </c:pt>
                <c:pt idx="20">
                  <c:v>3723.395</c:v>
                </c:pt>
                <c:pt idx="21">
                  <c:v>3722.7159999999999</c:v>
                </c:pt>
                <c:pt idx="22">
                  <c:v>3720.9259999999999</c:v>
                </c:pt>
                <c:pt idx="23">
                  <c:v>3720.7460000000001</c:v>
                </c:pt>
                <c:pt idx="24">
                  <c:v>3720.3110000000001</c:v>
                </c:pt>
                <c:pt idx="25">
                  <c:v>3721.1350000000002</c:v>
                </c:pt>
                <c:pt idx="26">
                  <c:v>3722.0169999999998</c:v>
                </c:pt>
                <c:pt idx="27">
                  <c:v>3721.4229999999998</c:v>
                </c:pt>
                <c:pt idx="28">
                  <c:v>3721.299</c:v>
                </c:pt>
                <c:pt idx="29">
                  <c:v>3722.1030000000001</c:v>
                </c:pt>
                <c:pt idx="30">
                  <c:v>3721.0450000000001</c:v>
                </c:pt>
                <c:pt idx="31">
                  <c:v>3719.7849999999999</c:v>
                </c:pt>
                <c:pt idx="32">
                  <c:v>3720.2950000000001</c:v>
                </c:pt>
                <c:pt idx="33">
                  <c:v>3719.8620000000001</c:v>
                </c:pt>
                <c:pt idx="34">
                  <c:v>3720.4839999999999</c:v>
                </c:pt>
                <c:pt idx="35">
                  <c:v>3719.3209999999999</c:v>
                </c:pt>
                <c:pt idx="36">
                  <c:v>3717.1170000000002</c:v>
                </c:pt>
                <c:pt idx="37">
                  <c:v>3715.79</c:v>
                </c:pt>
                <c:pt idx="38">
                  <c:v>3717.5880000000002</c:v>
                </c:pt>
                <c:pt idx="39">
                  <c:v>3718.7440000000001</c:v>
                </c:pt>
                <c:pt idx="40">
                  <c:v>3718.74</c:v>
                </c:pt>
                <c:pt idx="41">
                  <c:v>3718.1790000000001</c:v>
                </c:pt>
                <c:pt idx="42">
                  <c:v>3717.3180000000002</c:v>
                </c:pt>
                <c:pt idx="43">
                  <c:v>3717.71</c:v>
                </c:pt>
                <c:pt idx="44">
                  <c:v>3716.2269999999999</c:v>
                </c:pt>
                <c:pt idx="45">
                  <c:v>3716.0639999999999</c:v>
                </c:pt>
                <c:pt idx="46">
                  <c:v>3716.22</c:v>
                </c:pt>
                <c:pt idx="47">
                  <c:v>3714.5729999999999</c:v>
                </c:pt>
                <c:pt idx="48">
                  <c:v>3714.3359999999998</c:v>
                </c:pt>
                <c:pt idx="49">
                  <c:v>3711.873</c:v>
                </c:pt>
                <c:pt idx="50">
                  <c:v>3710.8989999999999</c:v>
                </c:pt>
                <c:pt idx="51">
                  <c:v>3711.3069999999998</c:v>
                </c:pt>
                <c:pt idx="52">
                  <c:v>3710.3380000000002</c:v>
                </c:pt>
                <c:pt idx="53">
                  <c:v>3709.5369999999998</c:v>
                </c:pt>
                <c:pt idx="54">
                  <c:v>3708.41</c:v>
                </c:pt>
                <c:pt idx="55">
                  <c:v>3708.6039999999998</c:v>
                </c:pt>
                <c:pt idx="56">
                  <c:v>3709.6680000000001</c:v>
                </c:pt>
                <c:pt idx="57">
                  <c:v>3711.26</c:v>
                </c:pt>
                <c:pt idx="58">
                  <c:v>3710.0889999999999</c:v>
                </c:pt>
                <c:pt idx="59">
                  <c:v>3708.46</c:v>
                </c:pt>
                <c:pt idx="60">
                  <c:v>3707.6660000000002</c:v>
                </c:pt>
                <c:pt idx="61">
                  <c:v>3706.7359999999999</c:v>
                </c:pt>
                <c:pt idx="62">
                  <c:v>3709.748</c:v>
                </c:pt>
                <c:pt idx="63">
                  <c:v>3712.22</c:v>
                </c:pt>
                <c:pt idx="64">
                  <c:v>3712.7620000000002</c:v>
                </c:pt>
                <c:pt idx="65">
                  <c:v>3711.4520000000002</c:v>
                </c:pt>
                <c:pt idx="66">
                  <c:v>3710.43</c:v>
                </c:pt>
                <c:pt idx="67">
                  <c:v>3709.2089999999998</c:v>
                </c:pt>
                <c:pt idx="68">
                  <c:v>3711.087</c:v>
                </c:pt>
                <c:pt idx="69">
                  <c:v>3712.0259999999998</c:v>
                </c:pt>
                <c:pt idx="70">
                  <c:v>3711.2260000000001</c:v>
                </c:pt>
                <c:pt idx="71">
                  <c:v>3710.3530000000001</c:v>
                </c:pt>
                <c:pt idx="72">
                  <c:v>3711.77</c:v>
                </c:pt>
                <c:pt idx="73">
                  <c:v>3713.99</c:v>
                </c:pt>
                <c:pt idx="74">
                  <c:v>3715.1120000000001</c:v>
                </c:pt>
                <c:pt idx="75">
                  <c:v>3717.547</c:v>
                </c:pt>
                <c:pt idx="76">
                  <c:v>3717.616</c:v>
                </c:pt>
                <c:pt idx="77">
                  <c:v>3717.105</c:v>
                </c:pt>
                <c:pt idx="78">
                  <c:v>3716.297</c:v>
                </c:pt>
                <c:pt idx="79">
                  <c:v>3715.5650000000001</c:v>
                </c:pt>
                <c:pt idx="80">
                  <c:v>3716.8879999999999</c:v>
                </c:pt>
                <c:pt idx="81">
                  <c:v>3719.2249999999999</c:v>
                </c:pt>
                <c:pt idx="82">
                  <c:v>3719.7950000000001</c:v>
                </c:pt>
                <c:pt idx="83">
                  <c:v>3718.7559999999999</c:v>
                </c:pt>
                <c:pt idx="84">
                  <c:v>3715.8159999999998</c:v>
                </c:pt>
                <c:pt idx="85">
                  <c:v>3716.538</c:v>
                </c:pt>
                <c:pt idx="86">
                  <c:v>3718.886</c:v>
                </c:pt>
                <c:pt idx="87">
                  <c:v>3720.7440000000001</c:v>
                </c:pt>
                <c:pt idx="88">
                  <c:v>3721.7220000000002</c:v>
                </c:pt>
                <c:pt idx="89">
                  <c:v>3719.63</c:v>
                </c:pt>
                <c:pt idx="90">
                  <c:v>3717.4659999999999</c:v>
                </c:pt>
                <c:pt idx="91">
                  <c:v>3717.0210000000002</c:v>
                </c:pt>
                <c:pt idx="92">
                  <c:v>3718.9479999999999</c:v>
                </c:pt>
                <c:pt idx="93">
                  <c:v>3719.8069999999998</c:v>
                </c:pt>
                <c:pt idx="94">
                  <c:v>3722.569</c:v>
                </c:pt>
                <c:pt idx="95">
                  <c:v>3720.9079999999999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F3-4481-B06F-4E400875D1C5}"/>
            </c:ext>
          </c:extLst>
        </c:ser>
        <c:ser>
          <c:idx val="1"/>
          <c:order val="1"/>
          <c:tx>
            <c:strRef>
              <c:f>'9.3'!$U$52</c:f>
              <c:strCache>
                <c:ptCount val="1"/>
                <c:pt idx="0">
                  <c:v>PE</c:v>
                </c:pt>
              </c:strCache>
            </c:strRef>
          </c:tx>
          <c:spPr>
            <a:solidFill>
              <a:schemeClr val="accent5"/>
            </a:solidFill>
          </c:spPr>
          <c:cat>
            <c:numRef>
              <c:f>'9.3'!$S$54:$S$149</c:f>
              <c:numCache>
                <c:formatCode>h:mm;@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4.1666666666666699E-2</c:v>
                </c:pt>
                <c:pt idx="5">
                  <c:v>5.2083333333333301E-2</c:v>
                </c:pt>
                <c:pt idx="6">
                  <c:v>6.25E-2</c:v>
                </c:pt>
                <c:pt idx="7">
                  <c:v>7.2916666666666699E-2</c:v>
                </c:pt>
                <c:pt idx="8">
                  <c:v>8.3333333333333301E-2</c:v>
                </c:pt>
                <c:pt idx="9">
                  <c:v>9.375E-2</c:v>
                </c:pt>
                <c:pt idx="10">
                  <c:v>0.104166666666667</c:v>
                </c:pt>
                <c:pt idx="11">
                  <c:v>0.114583333333333</c:v>
                </c:pt>
                <c:pt idx="12">
                  <c:v>0.125</c:v>
                </c:pt>
                <c:pt idx="13">
                  <c:v>0.13541666666666699</c:v>
                </c:pt>
                <c:pt idx="14">
                  <c:v>0.14583333333333301</c:v>
                </c:pt>
                <c:pt idx="15">
                  <c:v>0.15625</c:v>
                </c:pt>
                <c:pt idx="16">
                  <c:v>0.16666666666666699</c:v>
                </c:pt>
                <c:pt idx="17">
                  <c:v>0.17708333333333301</c:v>
                </c:pt>
                <c:pt idx="18">
                  <c:v>0.1875</c:v>
                </c:pt>
                <c:pt idx="19">
                  <c:v>0.19791666666666699</c:v>
                </c:pt>
                <c:pt idx="20">
                  <c:v>0.20833333333333301</c:v>
                </c:pt>
                <c:pt idx="21">
                  <c:v>0.21875</c:v>
                </c:pt>
                <c:pt idx="22">
                  <c:v>0.22916666666666699</c:v>
                </c:pt>
                <c:pt idx="23">
                  <c:v>0.23958333333333301</c:v>
                </c:pt>
                <c:pt idx="24">
                  <c:v>0.25</c:v>
                </c:pt>
                <c:pt idx="25">
                  <c:v>0.26041666666666702</c:v>
                </c:pt>
                <c:pt idx="26">
                  <c:v>0.27083333333333298</c:v>
                </c:pt>
                <c:pt idx="27">
                  <c:v>0.28125</c:v>
                </c:pt>
                <c:pt idx="28">
                  <c:v>0.29166666666666702</c:v>
                </c:pt>
                <c:pt idx="29">
                  <c:v>0.30208333333333298</c:v>
                </c:pt>
                <c:pt idx="30">
                  <c:v>0.3125</c:v>
                </c:pt>
                <c:pt idx="31">
                  <c:v>0.32291666666666702</c:v>
                </c:pt>
                <c:pt idx="32">
                  <c:v>0.33333333333333298</c:v>
                </c:pt>
                <c:pt idx="33">
                  <c:v>0.34375</c:v>
                </c:pt>
                <c:pt idx="34">
                  <c:v>0.35416666666666702</c:v>
                </c:pt>
                <c:pt idx="35">
                  <c:v>0.36458333333333298</c:v>
                </c:pt>
                <c:pt idx="36">
                  <c:v>0.375</c:v>
                </c:pt>
                <c:pt idx="37">
                  <c:v>0.38541666666666702</c:v>
                </c:pt>
                <c:pt idx="38">
                  <c:v>0.39583333333333298</c:v>
                </c:pt>
                <c:pt idx="39">
                  <c:v>0.40625</c:v>
                </c:pt>
                <c:pt idx="40">
                  <c:v>0.41666666666666702</c:v>
                </c:pt>
                <c:pt idx="41">
                  <c:v>0.42708333333333298</c:v>
                </c:pt>
                <c:pt idx="42">
                  <c:v>0.4375</c:v>
                </c:pt>
                <c:pt idx="43">
                  <c:v>0.44791666666666702</c:v>
                </c:pt>
                <c:pt idx="44">
                  <c:v>0.45833333333333298</c:v>
                </c:pt>
                <c:pt idx="45">
                  <c:v>0.46875</c:v>
                </c:pt>
                <c:pt idx="46">
                  <c:v>0.47916666666666702</c:v>
                </c:pt>
                <c:pt idx="47">
                  <c:v>0.48958333333333298</c:v>
                </c:pt>
                <c:pt idx="48">
                  <c:v>0.5</c:v>
                </c:pt>
                <c:pt idx="49">
                  <c:v>0.51041666666666696</c:v>
                </c:pt>
                <c:pt idx="50">
                  <c:v>0.52083333333333304</c:v>
                </c:pt>
                <c:pt idx="51">
                  <c:v>0.53125</c:v>
                </c:pt>
                <c:pt idx="52">
                  <c:v>0.54166666666666696</c:v>
                </c:pt>
                <c:pt idx="53">
                  <c:v>0.55208333333333304</c:v>
                </c:pt>
                <c:pt idx="54">
                  <c:v>0.5625</c:v>
                </c:pt>
                <c:pt idx="55">
                  <c:v>0.57291666666666696</c:v>
                </c:pt>
                <c:pt idx="56">
                  <c:v>0.58333333333333304</c:v>
                </c:pt>
                <c:pt idx="57">
                  <c:v>0.59375</c:v>
                </c:pt>
                <c:pt idx="58">
                  <c:v>0.60416666666666696</c:v>
                </c:pt>
                <c:pt idx="59">
                  <c:v>0.61458333333333304</c:v>
                </c:pt>
                <c:pt idx="60">
                  <c:v>0.625</c:v>
                </c:pt>
                <c:pt idx="61">
                  <c:v>0.63541666666666696</c:v>
                </c:pt>
                <c:pt idx="62">
                  <c:v>0.64583333333333304</c:v>
                </c:pt>
                <c:pt idx="63">
                  <c:v>0.65625</c:v>
                </c:pt>
                <c:pt idx="64">
                  <c:v>0.66666666666666696</c:v>
                </c:pt>
                <c:pt idx="65">
                  <c:v>0.67708333333333304</c:v>
                </c:pt>
                <c:pt idx="66">
                  <c:v>0.6875</c:v>
                </c:pt>
                <c:pt idx="67">
                  <c:v>0.69791666666666696</c:v>
                </c:pt>
                <c:pt idx="68">
                  <c:v>0.70833333333333304</c:v>
                </c:pt>
                <c:pt idx="69">
                  <c:v>0.71875</c:v>
                </c:pt>
                <c:pt idx="70">
                  <c:v>0.72916666666666696</c:v>
                </c:pt>
                <c:pt idx="71">
                  <c:v>0.73958333333333304</c:v>
                </c:pt>
                <c:pt idx="72">
                  <c:v>0.75</c:v>
                </c:pt>
                <c:pt idx="73">
                  <c:v>0.76041666666666696</c:v>
                </c:pt>
                <c:pt idx="74">
                  <c:v>0.77083333333333304</c:v>
                </c:pt>
                <c:pt idx="75">
                  <c:v>0.78125</c:v>
                </c:pt>
                <c:pt idx="76">
                  <c:v>0.79166666666666696</c:v>
                </c:pt>
                <c:pt idx="77">
                  <c:v>0.80208333333333304</c:v>
                </c:pt>
                <c:pt idx="78">
                  <c:v>0.8125</c:v>
                </c:pt>
                <c:pt idx="79">
                  <c:v>0.82291666666666696</c:v>
                </c:pt>
                <c:pt idx="80">
                  <c:v>0.83333333333333304</c:v>
                </c:pt>
                <c:pt idx="81">
                  <c:v>0.84375</c:v>
                </c:pt>
                <c:pt idx="82">
                  <c:v>0.85416666666666696</c:v>
                </c:pt>
                <c:pt idx="83">
                  <c:v>0.86458333333333304</c:v>
                </c:pt>
                <c:pt idx="84">
                  <c:v>0.875</c:v>
                </c:pt>
                <c:pt idx="85">
                  <c:v>0.88541666666666696</c:v>
                </c:pt>
                <c:pt idx="86">
                  <c:v>0.89583333333333304</c:v>
                </c:pt>
                <c:pt idx="87">
                  <c:v>0.90625</c:v>
                </c:pt>
                <c:pt idx="88">
                  <c:v>0.91666666666666696</c:v>
                </c:pt>
                <c:pt idx="89">
                  <c:v>0.92708333333333304</c:v>
                </c:pt>
                <c:pt idx="90">
                  <c:v>0.9375</c:v>
                </c:pt>
                <c:pt idx="91">
                  <c:v>0.94791666666666696</c:v>
                </c:pt>
                <c:pt idx="92">
                  <c:v>0.95833333333333304</c:v>
                </c:pt>
                <c:pt idx="93">
                  <c:v>0.96875</c:v>
                </c:pt>
                <c:pt idx="94">
                  <c:v>0.97916666666666696</c:v>
                </c:pt>
                <c:pt idx="95">
                  <c:v>0.98958333333333304</c:v>
                </c:pt>
              </c:numCache>
            </c:numRef>
          </c:cat>
          <c:val>
            <c:numRef>
              <c:f>'9.3'!$U$54:$U$149</c:f>
              <c:numCache>
                <c:formatCode>#,##0</c:formatCode>
                <c:ptCount val="96"/>
                <c:pt idx="0">
                  <c:v>3277.4540000000002</c:v>
                </c:pt>
                <c:pt idx="1">
                  <c:v>3313.2089999999998</c:v>
                </c:pt>
                <c:pt idx="2">
                  <c:v>3182.221</c:v>
                </c:pt>
                <c:pt idx="3">
                  <c:v>3126.6570000000002</c:v>
                </c:pt>
                <c:pt idx="4">
                  <c:v>3128.1320000000001</c:v>
                </c:pt>
                <c:pt idx="5">
                  <c:v>3144.83</c:v>
                </c:pt>
                <c:pt idx="6">
                  <c:v>3136.779</c:v>
                </c:pt>
                <c:pt idx="7">
                  <c:v>3115.8440000000001</c:v>
                </c:pt>
                <c:pt idx="8">
                  <c:v>3125.4789999999998</c:v>
                </c:pt>
                <c:pt idx="9">
                  <c:v>3125.7190000000001</c:v>
                </c:pt>
                <c:pt idx="10">
                  <c:v>3118.7829999999999</c:v>
                </c:pt>
                <c:pt idx="11">
                  <c:v>3101.5039999999999</c:v>
                </c:pt>
                <c:pt idx="12">
                  <c:v>3098.0309999999999</c:v>
                </c:pt>
                <c:pt idx="13">
                  <c:v>3093.8420000000001</c:v>
                </c:pt>
                <c:pt idx="14">
                  <c:v>3099.5740000000001</c:v>
                </c:pt>
                <c:pt idx="15">
                  <c:v>3117.1219999999998</c:v>
                </c:pt>
                <c:pt idx="16">
                  <c:v>3107.2040000000002</c:v>
                </c:pt>
                <c:pt idx="17">
                  <c:v>3108.6439999999998</c:v>
                </c:pt>
                <c:pt idx="18">
                  <c:v>3111.7330000000002</c:v>
                </c:pt>
                <c:pt idx="19">
                  <c:v>3124.8980000000001</c:v>
                </c:pt>
                <c:pt idx="20">
                  <c:v>3197.4360000000001</c:v>
                </c:pt>
                <c:pt idx="21">
                  <c:v>3218.7440000000001</c:v>
                </c:pt>
                <c:pt idx="22">
                  <c:v>3241.431</c:v>
                </c:pt>
                <c:pt idx="23">
                  <c:v>3252.9639999999999</c:v>
                </c:pt>
                <c:pt idx="24">
                  <c:v>3290.855</c:v>
                </c:pt>
                <c:pt idx="25">
                  <c:v>3285.4960000000001</c:v>
                </c:pt>
                <c:pt idx="26">
                  <c:v>3301.5369999999998</c:v>
                </c:pt>
                <c:pt idx="27">
                  <c:v>3312.2249999999999</c:v>
                </c:pt>
                <c:pt idx="28">
                  <c:v>3328.8040000000001</c:v>
                </c:pt>
                <c:pt idx="29">
                  <c:v>3347.3020000000001</c:v>
                </c:pt>
                <c:pt idx="30">
                  <c:v>3345.1680000000001</c:v>
                </c:pt>
                <c:pt idx="31">
                  <c:v>3322.7460000000001</c:v>
                </c:pt>
                <c:pt idx="32">
                  <c:v>3243.739</c:v>
                </c:pt>
                <c:pt idx="33">
                  <c:v>3166.0790000000002</c:v>
                </c:pt>
                <c:pt idx="34">
                  <c:v>3103.5929999999998</c:v>
                </c:pt>
                <c:pt idx="35">
                  <c:v>3008.2060000000001</c:v>
                </c:pt>
                <c:pt idx="36">
                  <c:v>2753.7020000000002</c:v>
                </c:pt>
                <c:pt idx="37">
                  <c:v>2586.0610000000001</c:v>
                </c:pt>
                <c:pt idx="38">
                  <c:v>2263.3939999999998</c:v>
                </c:pt>
                <c:pt idx="39">
                  <c:v>2051.2060000000001</c:v>
                </c:pt>
                <c:pt idx="40">
                  <c:v>2014.4739999999999</c:v>
                </c:pt>
                <c:pt idx="41">
                  <c:v>1999.873</c:v>
                </c:pt>
                <c:pt idx="42">
                  <c:v>2001.8119999999999</c:v>
                </c:pt>
                <c:pt idx="43">
                  <c:v>1987.431</c:v>
                </c:pt>
                <c:pt idx="44">
                  <c:v>1985.2049999999999</c:v>
                </c:pt>
                <c:pt idx="45">
                  <c:v>1992.269</c:v>
                </c:pt>
                <c:pt idx="46">
                  <c:v>1973.0440000000001</c:v>
                </c:pt>
                <c:pt idx="47">
                  <c:v>1984.636</c:v>
                </c:pt>
                <c:pt idx="48">
                  <c:v>1952.1489999999999</c:v>
                </c:pt>
                <c:pt idx="49">
                  <c:v>1945.4380000000001</c:v>
                </c:pt>
                <c:pt idx="50">
                  <c:v>1941.9960000000001</c:v>
                </c:pt>
                <c:pt idx="51">
                  <c:v>1935.9949999999999</c:v>
                </c:pt>
                <c:pt idx="52">
                  <c:v>1943.327</c:v>
                </c:pt>
                <c:pt idx="53">
                  <c:v>1943.213</c:v>
                </c:pt>
                <c:pt idx="54">
                  <c:v>1941.79</c:v>
                </c:pt>
                <c:pt idx="55">
                  <c:v>1943.567</c:v>
                </c:pt>
                <c:pt idx="56">
                  <c:v>1944.91</c:v>
                </c:pt>
                <c:pt idx="57">
                  <c:v>1941.376</c:v>
                </c:pt>
                <c:pt idx="58">
                  <c:v>1946.3030000000001</c:v>
                </c:pt>
                <c:pt idx="59">
                  <c:v>1948.155</c:v>
                </c:pt>
                <c:pt idx="60">
                  <c:v>1964.7660000000001</c:v>
                </c:pt>
                <c:pt idx="61">
                  <c:v>1984.114</c:v>
                </c:pt>
                <c:pt idx="62">
                  <c:v>1962.0160000000001</c:v>
                </c:pt>
                <c:pt idx="63">
                  <c:v>1963.0070000000001</c:v>
                </c:pt>
                <c:pt idx="64">
                  <c:v>2138.0329999999999</c:v>
                </c:pt>
                <c:pt idx="65">
                  <c:v>2379.4070000000002</c:v>
                </c:pt>
                <c:pt idx="66">
                  <c:v>2690.8</c:v>
                </c:pt>
                <c:pt idx="67">
                  <c:v>2758.9389999999999</c:v>
                </c:pt>
                <c:pt idx="68">
                  <c:v>2773.576</c:v>
                </c:pt>
                <c:pt idx="69">
                  <c:v>2991.4549999999999</c:v>
                </c:pt>
                <c:pt idx="70">
                  <c:v>3151.944</c:v>
                </c:pt>
                <c:pt idx="71">
                  <c:v>3262.5880000000002</c:v>
                </c:pt>
                <c:pt idx="72">
                  <c:v>3331.3510000000001</c:v>
                </c:pt>
                <c:pt idx="73">
                  <c:v>3360.058</c:v>
                </c:pt>
                <c:pt idx="74">
                  <c:v>3380.402</c:v>
                </c:pt>
                <c:pt idx="75">
                  <c:v>3378.8670000000002</c:v>
                </c:pt>
                <c:pt idx="76">
                  <c:v>3412.4720000000002</c:v>
                </c:pt>
                <c:pt idx="77">
                  <c:v>3396.056</c:v>
                </c:pt>
                <c:pt idx="78">
                  <c:v>3365.6149999999998</c:v>
                </c:pt>
                <c:pt idx="79">
                  <c:v>3344.3249999999998</c:v>
                </c:pt>
                <c:pt idx="80">
                  <c:v>3281.6390000000001</c:v>
                </c:pt>
                <c:pt idx="81">
                  <c:v>3254.4189999999999</c:v>
                </c:pt>
                <c:pt idx="82">
                  <c:v>3260.384</c:v>
                </c:pt>
                <c:pt idx="83">
                  <c:v>3275.192</c:v>
                </c:pt>
                <c:pt idx="84">
                  <c:v>3264.87</c:v>
                </c:pt>
                <c:pt idx="85">
                  <c:v>3239.0129999999999</c:v>
                </c:pt>
                <c:pt idx="86">
                  <c:v>3238.7449999999999</c:v>
                </c:pt>
                <c:pt idx="87">
                  <c:v>3244.4769999999999</c:v>
                </c:pt>
                <c:pt idx="88">
                  <c:v>3223.9459999999999</c:v>
                </c:pt>
                <c:pt idx="89">
                  <c:v>3236.6390000000001</c:v>
                </c:pt>
                <c:pt idx="90">
                  <c:v>3228.74</c:v>
                </c:pt>
                <c:pt idx="91">
                  <c:v>3216.1680000000001</c:v>
                </c:pt>
                <c:pt idx="92">
                  <c:v>3216.94</c:v>
                </c:pt>
                <c:pt idx="93">
                  <c:v>3182.5529999999999</c:v>
                </c:pt>
                <c:pt idx="94">
                  <c:v>3180.366</c:v>
                </c:pt>
                <c:pt idx="95">
                  <c:v>3197.3069999999998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F3-4481-B06F-4E400875D1C5}"/>
            </c:ext>
          </c:extLst>
        </c:ser>
        <c:ser>
          <c:idx val="2"/>
          <c:order val="2"/>
          <c:tx>
            <c:strRef>
              <c:f>'9.3'!$V$52</c:f>
              <c:strCache>
                <c:ptCount val="1"/>
                <c:pt idx="0">
                  <c:v>PPE</c:v>
                </c:pt>
              </c:strCache>
            </c:strRef>
          </c:tx>
          <c:spPr>
            <a:solidFill>
              <a:schemeClr val="accent2"/>
            </a:solidFill>
          </c:spPr>
          <c:cat>
            <c:numRef>
              <c:f>'9.3'!$S$54:$S$149</c:f>
              <c:numCache>
                <c:formatCode>h:mm;@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4.1666666666666699E-2</c:v>
                </c:pt>
                <c:pt idx="5">
                  <c:v>5.2083333333333301E-2</c:v>
                </c:pt>
                <c:pt idx="6">
                  <c:v>6.25E-2</c:v>
                </c:pt>
                <c:pt idx="7">
                  <c:v>7.2916666666666699E-2</c:v>
                </c:pt>
                <c:pt idx="8">
                  <c:v>8.3333333333333301E-2</c:v>
                </c:pt>
                <c:pt idx="9">
                  <c:v>9.375E-2</c:v>
                </c:pt>
                <c:pt idx="10">
                  <c:v>0.104166666666667</c:v>
                </c:pt>
                <c:pt idx="11">
                  <c:v>0.114583333333333</c:v>
                </c:pt>
                <c:pt idx="12">
                  <c:v>0.125</c:v>
                </c:pt>
                <c:pt idx="13">
                  <c:v>0.13541666666666699</c:v>
                </c:pt>
                <c:pt idx="14">
                  <c:v>0.14583333333333301</c:v>
                </c:pt>
                <c:pt idx="15">
                  <c:v>0.15625</c:v>
                </c:pt>
                <c:pt idx="16">
                  <c:v>0.16666666666666699</c:v>
                </c:pt>
                <c:pt idx="17">
                  <c:v>0.17708333333333301</c:v>
                </c:pt>
                <c:pt idx="18">
                  <c:v>0.1875</c:v>
                </c:pt>
                <c:pt idx="19">
                  <c:v>0.19791666666666699</c:v>
                </c:pt>
                <c:pt idx="20">
                  <c:v>0.20833333333333301</c:v>
                </c:pt>
                <c:pt idx="21">
                  <c:v>0.21875</c:v>
                </c:pt>
                <c:pt idx="22">
                  <c:v>0.22916666666666699</c:v>
                </c:pt>
                <c:pt idx="23">
                  <c:v>0.23958333333333301</c:v>
                </c:pt>
                <c:pt idx="24">
                  <c:v>0.25</c:v>
                </c:pt>
                <c:pt idx="25">
                  <c:v>0.26041666666666702</c:v>
                </c:pt>
                <c:pt idx="26">
                  <c:v>0.27083333333333298</c:v>
                </c:pt>
                <c:pt idx="27">
                  <c:v>0.28125</c:v>
                </c:pt>
                <c:pt idx="28">
                  <c:v>0.29166666666666702</c:v>
                </c:pt>
                <c:pt idx="29">
                  <c:v>0.30208333333333298</c:v>
                </c:pt>
                <c:pt idx="30">
                  <c:v>0.3125</c:v>
                </c:pt>
                <c:pt idx="31">
                  <c:v>0.32291666666666702</c:v>
                </c:pt>
                <c:pt idx="32">
                  <c:v>0.33333333333333298</c:v>
                </c:pt>
                <c:pt idx="33">
                  <c:v>0.34375</c:v>
                </c:pt>
                <c:pt idx="34">
                  <c:v>0.35416666666666702</c:v>
                </c:pt>
                <c:pt idx="35">
                  <c:v>0.36458333333333298</c:v>
                </c:pt>
                <c:pt idx="36">
                  <c:v>0.375</c:v>
                </c:pt>
                <c:pt idx="37">
                  <c:v>0.38541666666666702</c:v>
                </c:pt>
                <c:pt idx="38">
                  <c:v>0.39583333333333298</c:v>
                </c:pt>
                <c:pt idx="39">
                  <c:v>0.40625</c:v>
                </c:pt>
                <c:pt idx="40">
                  <c:v>0.41666666666666702</c:v>
                </c:pt>
                <c:pt idx="41">
                  <c:v>0.42708333333333298</c:v>
                </c:pt>
                <c:pt idx="42">
                  <c:v>0.4375</c:v>
                </c:pt>
                <c:pt idx="43">
                  <c:v>0.44791666666666702</c:v>
                </c:pt>
                <c:pt idx="44">
                  <c:v>0.45833333333333298</c:v>
                </c:pt>
                <c:pt idx="45">
                  <c:v>0.46875</c:v>
                </c:pt>
                <c:pt idx="46">
                  <c:v>0.47916666666666702</c:v>
                </c:pt>
                <c:pt idx="47">
                  <c:v>0.48958333333333298</c:v>
                </c:pt>
                <c:pt idx="48">
                  <c:v>0.5</c:v>
                </c:pt>
                <c:pt idx="49">
                  <c:v>0.51041666666666696</c:v>
                </c:pt>
                <c:pt idx="50">
                  <c:v>0.52083333333333304</c:v>
                </c:pt>
                <c:pt idx="51">
                  <c:v>0.53125</c:v>
                </c:pt>
                <c:pt idx="52">
                  <c:v>0.54166666666666696</c:v>
                </c:pt>
                <c:pt idx="53">
                  <c:v>0.55208333333333304</c:v>
                </c:pt>
                <c:pt idx="54">
                  <c:v>0.5625</c:v>
                </c:pt>
                <c:pt idx="55">
                  <c:v>0.57291666666666696</c:v>
                </c:pt>
                <c:pt idx="56">
                  <c:v>0.58333333333333304</c:v>
                </c:pt>
                <c:pt idx="57">
                  <c:v>0.59375</c:v>
                </c:pt>
                <c:pt idx="58">
                  <c:v>0.60416666666666696</c:v>
                </c:pt>
                <c:pt idx="59">
                  <c:v>0.61458333333333304</c:v>
                </c:pt>
                <c:pt idx="60">
                  <c:v>0.625</c:v>
                </c:pt>
                <c:pt idx="61">
                  <c:v>0.63541666666666696</c:v>
                </c:pt>
                <c:pt idx="62">
                  <c:v>0.64583333333333304</c:v>
                </c:pt>
                <c:pt idx="63">
                  <c:v>0.65625</c:v>
                </c:pt>
                <c:pt idx="64">
                  <c:v>0.66666666666666696</c:v>
                </c:pt>
                <c:pt idx="65">
                  <c:v>0.67708333333333304</c:v>
                </c:pt>
                <c:pt idx="66">
                  <c:v>0.6875</c:v>
                </c:pt>
                <c:pt idx="67">
                  <c:v>0.69791666666666696</c:v>
                </c:pt>
                <c:pt idx="68">
                  <c:v>0.70833333333333304</c:v>
                </c:pt>
                <c:pt idx="69">
                  <c:v>0.71875</c:v>
                </c:pt>
                <c:pt idx="70">
                  <c:v>0.72916666666666696</c:v>
                </c:pt>
                <c:pt idx="71">
                  <c:v>0.73958333333333304</c:v>
                </c:pt>
                <c:pt idx="72">
                  <c:v>0.75</c:v>
                </c:pt>
                <c:pt idx="73">
                  <c:v>0.76041666666666696</c:v>
                </c:pt>
                <c:pt idx="74">
                  <c:v>0.77083333333333304</c:v>
                </c:pt>
                <c:pt idx="75">
                  <c:v>0.78125</c:v>
                </c:pt>
                <c:pt idx="76">
                  <c:v>0.79166666666666696</c:v>
                </c:pt>
                <c:pt idx="77">
                  <c:v>0.80208333333333304</c:v>
                </c:pt>
                <c:pt idx="78">
                  <c:v>0.8125</c:v>
                </c:pt>
                <c:pt idx="79">
                  <c:v>0.82291666666666696</c:v>
                </c:pt>
                <c:pt idx="80">
                  <c:v>0.83333333333333304</c:v>
                </c:pt>
                <c:pt idx="81">
                  <c:v>0.84375</c:v>
                </c:pt>
                <c:pt idx="82">
                  <c:v>0.85416666666666696</c:v>
                </c:pt>
                <c:pt idx="83">
                  <c:v>0.86458333333333304</c:v>
                </c:pt>
                <c:pt idx="84">
                  <c:v>0.875</c:v>
                </c:pt>
                <c:pt idx="85">
                  <c:v>0.88541666666666696</c:v>
                </c:pt>
                <c:pt idx="86">
                  <c:v>0.89583333333333304</c:v>
                </c:pt>
                <c:pt idx="87">
                  <c:v>0.90625</c:v>
                </c:pt>
                <c:pt idx="88">
                  <c:v>0.91666666666666696</c:v>
                </c:pt>
                <c:pt idx="89">
                  <c:v>0.92708333333333304</c:v>
                </c:pt>
                <c:pt idx="90">
                  <c:v>0.9375</c:v>
                </c:pt>
                <c:pt idx="91">
                  <c:v>0.94791666666666696</c:v>
                </c:pt>
                <c:pt idx="92">
                  <c:v>0.95833333333333304</c:v>
                </c:pt>
                <c:pt idx="93">
                  <c:v>0.96875</c:v>
                </c:pt>
                <c:pt idx="94">
                  <c:v>0.97916666666666696</c:v>
                </c:pt>
                <c:pt idx="95">
                  <c:v>0.98958333333333304</c:v>
                </c:pt>
              </c:numCache>
            </c:numRef>
          </c:cat>
          <c:val>
            <c:numRef>
              <c:f>'9.3'!$V$54:$V$149</c:f>
              <c:numCache>
                <c:formatCode>#,##0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7.4610000000000003</c:v>
                </c:pt>
                <c:pt idx="57">
                  <c:v>29.908999999999999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F3-4481-B06F-4E400875D1C5}"/>
            </c:ext>
          </c:extLst>
        </c:ser>
        <c:ser>
          <c:idx val="3"/>
          <c:order val="3"/>
          <c:tx>
            <c:strRef>
              <c:f>'9.3'!$W$52</c:f>
              <c:strCache>
                <c:ptCount val="1"/>
                <c:pt idx="0">
                  <c:v>PSE</c:v>
                </c:pt>
              </c:strCache>
            </c:strRef>
          </c:tx>
          <c:spPr>
            <a:solidFill>
              <a:schemeClr val="accent6"/>
            </a:solidFill>
          </c:spPr>
          <c:cat>
            <c:numRef>
              <c:f>'9.3'!$S$54:$S$149</c:f>
              <c:numCache>
                <c:formatCode>h:mm;@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4.1666666666666699E-2</c:v>
                </c:pt>
                <c:pt idx="5">
                  <c:v>5.2083333333333301E-2</c:v>
                </c:pt>
                <c:pt idx="6">
                  <c:v>6.25E-2</c:v>
                </c:pt>
                <c:pt idx="7">
                  <c:v>7.2916666666666699E-2</c:v>
                </c:pt>
                <c:pt idx="8">
                  <c:v>8.3333333333333301E-2</c:v>
                </c:pt>
                <c:pt idx="9">
                  <c:v>9.375E-2</c:v>
                </c:pt>
                <c:pt idx="10">
                  <c:v>0.104166666666667</c:v>
                </c:pt>
                <c:pt idx="11">
                  <c:v>0.114583333333333</c:v>
                </c:pt>
                <c:pt idx="12">
                  <c:v>0.125</c:v>
                </c:pt>
                <c:pt idx="13">
                  <c:v>0.13541666666666699</c:v>
                </c:pt>
                <c:pt idx="14">
                  <c:v>0.14583333333333301</c:v>
                </c:pt>
                <c:pt idx="15">
                  <c:v>0.15625</c:v>
                </c:pt>
                <c:pt idx="16">
                  <c:v>0.16666666666666699</c:v>
                </c:pt>
                <c:pt idx="17">
                  <c:v>0.17708333333333301</c:v>
                </c:pt>
                <c:pt idx="18">
                  <c:v>0.1875</c:v>
                </c:pt>
                <c:pt idx="19">
                  <c:v>0.19791666666666699</c:v>
                </c:pt>
                <c:pt idx="20">
                  <c:v>0.20833333333333301</c:v>
                </c:pt>
                <c:pt idx="21">
                  <c:v>0.21875</c:v>
                </c:pt>
                <c:pt idx="22">
                  <c:v>0.22916666666666699</c:v>
                </c:pt>
                <c:pt idx="23">
                  <c:v>0.23958333333333301</c:v>
                </c:pt>
                <c:pt idx="24">
                  <c:v>0.25</c:v>
                </c:pt>
                <c:pt idx="25">
                  <c:v>0.26041666666666702</c:v>
                </c:pt>
                <c:pt idx="26">
                  <c:v>0.27083333333333298</c:v>
                </c:pt>
                <c:pt idx="27">
                  <c:v>0.28125</c:v>
                </c:pt>
                <c:pt idx="28">
                  <c:v>0.29166666666666702</c:v>
                </c:pt>
                <c:pt idx="29">
                  <c:v>0.30208333333333298</c:v>
                </c:pt>
                <c:pt idx="30">
                  <c:v>0.3125</c:v>
                </c:pt>
                <c:pt idx="31">
                  <c:v>0.32291666666666702</c:v>
                </c:pt>
                <c:pt idx="32">
                  <c:v>0.33333333333333298</c:v>
                </c:pt>
                <c:pt idx="33">
                  <c:v>0.34375</c:v>
                </c:pt>
                <c:pt idx="34">
                  <c:v>0.35416666666666702</c:v>
                </c:pt>
                <c:pt idx="35">
                  <c:v>0.36458333333333298</c:v>
                </c:pt>
                <c:pt idx="36">
                  <c:v>0.375</c:v>
                </c:pt>
                <c:pt idx="37">
                  <c:v>0.38541666666666702</c:v>
                </c:pt>
                <c:pt idx="38">
                  <c:v>0.39583333333333298</c:v>
                </c:pt>
                <c:pt idx="39">
                  <c:v>0.40625</c:v>
                </c:pt>
                <c:pt idx="40">
                  <c:v>0.41666666666666702</c:v>
                </c:pt>
                <c:pt idx="41">
                  <c:v>0.42708333333333298</c:v>
                </c:pt>
                <c:pt idx="42">
                  <c:v>0.4375</c:v>
                </c:pt>
                <c:pt idx="43">
                  <c:v>0.44791666666666702</c:v>
                </c:pt>
                <c:pt idx="44">
                  <c:v>0.45833333333333298</c:v>
                </c:pt>
                <c:pt idx="45">
                  <c:v>0.46875</c:v>
                </c:pt>
                <c:pt idx="46">
                  <c:v>0.47916666666666702</c:v>
                </c:pt>
                <c:pt idx="47">
                  <c:v>0.48958333333333298</c:v>
                </c:pt>
                <c:pt idx="48">
                  <c:v>0.5</c:v>
                </c:pt>
                <c:pt idx="49">
                  <c:v>0.51041666666666696</c:v>
                </c:pt>
                <c:pt idx="50">
                  <c:v>0.52083333333333304</c:v>
                </c:pt>
                <c:pt idx="51">
                  <c:v>0.53125</c:v>
                </c:pt>
                <c:pt idx="52">
                  <c:v>0.54166666666666696</c:v>
                </c:pt>
                <c:pt idx="53">
                  <c:v>0.55208333333333304</c:v>
                </c:pt>
                <c:pt idx="54">
                  <c:v>0.5625</c:v>
                </c:pt>
                <c:pt idx="55">
                  <c:v>0.57291666666666696</c:v>
                </c:pt>
                <c:pt idx="56">
                  <c:v>0.58333333333333304</c:v>
                </c:pt>
                <c:pt idx="57">
                  <c:v>0.59375</c:v>
                </c:pt>
                <c:pt idx="58">
                  <c:v>0.60416666666666696</c:v>
                </c:pt>
                <c:pt idx="59">
                  <c:v>0.61458333333333304</c:v>
                </c:pt>
                <c:pt idx="60">
                  <c:v>0.625</c:v>
                </c:pt>
                <c:pt idx="61">
                  <c:v>0.63541666666666696</c:v>
                </c:pt>
                <c:pt idx="62">
                  <c:v>0.64583333333333304</c:v>
                </c:pt>
                <c:pt idx="63">
                  <c:v>0.65625</c:v>
                </c:pt>
                <c:pt idx="64">
                  <c:v>0.66666666666666696</c:v>
                </c:pt>
                <c:pt idx="65">
                  <c:v>0.67708333333333304</c:v>
                </c:pt>
                <c:pt idx="66">
                  <c:v>0.6875</c:v>
                </c:pt>
                <c:pt idx="67">
                  <c:v>0.69791666666666696</c:v>
                </c:pt>
                <c:pt idx="68">
                  <c:v>0.70833333333333304</c:v>
                </c:pt>
                <c:pt idx="69">
                  <c:v>0.71875</c:v>
                </c:pt>
                <c:pt idx="70">
                  <c:v>0.72916666666666696</c:v>
                </c:pt>
                <c:pt idx="71">
                  <c:v>0.73958333333333304</c:v>
                </c:pt>
                <c:pt idx="72">
                  <c:v>0.75</c:v>
                </c:pt>
                <c:pt idx="73">
                  <c:v>0.76041666666666696</c:v>
                </c:pt>
                <c:pt idx="74">
                  <c:v>0.77083333333333304</c:v>
                </c:pt>
                <c:pt idx="75">
                  <c:v>0.78125</c:v>
                </c:pt>
                <c:pt idx="76">
                  <c:v>0.79166666666666696</c:v>
                </c:pt>
                <c:pt idx="77">
                  <c:v>0.80208333333333304</c:v>
                </c:pt>
                <c:pt idx="78">
                  <c:v>0.8125</c:v>
                </c:pt>
                <c:pt idx="79">
                  <c:v>0.82291666666666696</c:v>
                </c:pt>
                <c:pt idx="80">
                  <c:v>0.83333333333333304</c:v>
                </c:pt>
                <c:pt idx="81">
                  <c:v>0.84375</c:v>
                </c:pt>
                <c:pt idx="82">
                  <c:v>0.85416666666666696</c:v>
                </c:pt>
                <c:pt idx="83">
                  <c:v>0.86458333333333304</c:v>
                </c:pt>
                <c:pt idx="84">
                  <c:v>0.875</c:v>
                </c:pt>
                <c:pt idx="85">
                  <c:v>0.88541666666666696</c:v>
                </c:pt>
                <c:pt idx="86">
                  <c:v>0.89583333333333304</c:v>
                </c:pt>
                <c:pt idx="87">
                  <c:v>0.90625</c:v>
                </c:pt>
                <c:pt idx="88">
                  <c:v>0.91666666666666696</c:v>
                </c:pt>
                <c:pt idx="89">
                  <c:v>0.92708333333333304</c:v>
                </c:pt>
                <c:pt idx="90">
                  <c:v>0.9375</c:v>
                </c:pt>
                <c:pt idx="91">
                  <c:v>0.94791666666666696</c:v>
                </c:pt>
                <c:pt idx="92">
                  <c:v>0.95833333333333304</c:v>
                </c:pt>
                <c:pt idx="93">
                  <c:v>0.96875</c:v>
                </c:pt>
                <c:pt idx="94">
                  <c:v>0.97916666666666696</c:v>
                </c:pt>
                <c:pt idx="95">
                  <c:v>0.98958333333333304</c:v>
                </c:pt>
              </c:numCache>
            </c:numRef>
          </c:cat>
          <c:val>
            <c:numRef>
              <c:f>'9.3'!$W$54:$W$149</c:f>
              <c:numCache>
                <c:formatCode>#,##0</c:formatCode>
                <c:ptCount val="96"/>
                <c:pt idx="0">
                  <c:v>371.40899999999999</c:v>
                </c:pt>
                <c:pt idx="1">
                  <c:v>372.80700000000002</c:v>
                </c:pt>
                <c:pt idx="2">
                  <c:v>374.95600000000002</c:v>
                </c:pt>
                <c:pt idx="3">
                  <c:v>369.72199999999998</c:v>
                </c:pt>
                <c:pt idx="4">
                  <c:v>363.858</c:v>
                </c:pt>
                <c:pt idx="5">
                  <c:v>363.82100000000003</c:v>
                </c:pt>
                <c:pt idx="6">
                  <c:v>364.32499999999999</c:v>
                </c:pt>
                <c:pt idx="7">
                  <c:v>364.28</c:v>
                </c:pt>
                <c:pt idx="8">
                  <c:v>361.71499999999997</c:v>
                </c:pt>
                <c:pt idx="9">
                  <c:v>361.52800000000002</c:v>
                </c:pt>
                <c:pt idx="10">
                  <c:v>362.77300000000002</c:v>
                </c:pt>
                <c:pt idx="11">
                  <c:v>364.44099999999997</c:v>
                </c:pt>
                <c:pt idx="12">
                  <c:v>367.40899999999999</c:v>
                </c:pt>
                <c:pt idx="13">
                  <c:v>369.40899999999999</c:v>
                </c:pt>
                <c:pt idx="14">
                  <c:v>369.84899999999999</c:v>
                </c:pt>
                <c:pt idx="15">
                  <c:v>369.71699999999998</c:v>
                </c:pt>
                <c:pt idx="16">
                  <c:v>372.48500000000001</c:v>
                </c:pt>
                <c:pt idx="17">
                  <c:v>372.363</c:v>
                </c:pt>
                <c:pt idx="18">
                  <c:v>374.40600000000001</c:v>
                </c:pt>
                <c:pt idx="19">
                  <c:v>375.78500000000003</c:v>
                </c:pt>
                <c:pt idx="20">
                  <c:v>398.34300000000002</c:v>
                </c:pt>
                <c:pt idx="21">
                  <c:v>404.988</c:v>
                </c:pt>
                <c:pt idx="22">
                  <c:v>405.38900000000001</c:v>
                </c:pt>
                <c:pt idx="23">
                  <c:v>410.22300000000001</c:v>
                </c:pt>
                <c:pt idx="24">
                  <c:v>475.673</c:v>
                </c:pt>
                <c:pt idx="25">
                  <c:v>484.33</c:v>
                </c:pt>
                <c:pt idx="26">
                  <c:v>485.74200000000002</c:v>
                </c:pt>
                <c:pt idx="27">
                  <c:v>485.64699999999999</c:v>
                </c:pt>
                <c:pt idx="28">
                  <c:v>483.29700000000003</c:v>
                </c:pt>
                <c:pt idx="29">
                  <c:v>490.14</c:v>
                </c:pt>
                <c:pt idx="30">
                  <c:v>491.05200000000002</c:v>
                </c:pt>
                <c:pt idx="31">
                  <c:v>487.59699999999998</c:v>
                </c:pt>
                <c:pt idx="32">
                  <c:v>449.56900000000002</c:v>
                </c:pt>
                <c:pt idx="33">
                  <c:v>442.03199999999998</c:v>
                </c:pt>
                <c:pt idx="34">
                  <c:v>441.13900000000001</c:v>
                </c:pt>
                <c:pt idx="35">
                  <c:v>432.27100000000002</c:v>
                </c:pt>
                <c:pt idx="36">
                  <c:v>383.404</c:v>
                </c:pt>
                <c:pt idx="37">
                  <c:v>379.17099999999999</c:v>
                </c:pt>
                <c:pt idx="38">
                  <c:v>376.64699999999999</c:v>
                </c:pt>
                <c:pt idx="39">
                  <c:v>369.81400000000002</c:v>
                </c:pt>
                <c:pt idx="40">
                  <c:v>350.005</c:v>
                </c:pt>
                <c:pt idx="41">
                  <c:v>348.02499999999998</c:v>
                </c:pt>
                <c:pt idx="42">
                  <c:v>349.60300000000001</c:v>
                </c:pt>
                <c:pt idx="43">
                  <c:v>349.99200000000002</c:v>
                </c:pt>
                <c:pt idx="44">
                  <c:v>347.67200000000003</c:v>
                </c:pt>
                <c:pt idx="45">
                  <c:v>350.22399999999999</c:v>
                </c:pt>
                <c:pt idx="46">
                  <c:v>347.97800000000001</c:v>
                </c:pt>
                <c:pt idx="47">
                  <c:v>348.29500000000002</c:v>
                </c:pt>
                <c:pt idx="48">
                  <c:v>346.76600000000002</c:v>
                </c:pt>
                <c:pt idx="49">
                  <c:v>346.291</c:v>
                </c:pt>
                <c:pt idx="50">
                  <c:v>346.59199999999998</c:v>
                </c:pt>
                <c:pt idx="51">
                  <c:v>344.83499999999998</c:v>
                </c:pt>
                <c:pt idx="52">
                  <c:v>344.447</c:v>
                </c:pt>
                <c:pt idx="53">
                  <c:v>346.96699999999998</c:v>
                </c:pt>
                <c:pt idx="54">
                  <c:v>347.01600000000002</c:v>
                </c:pt>
                <c:pt idx="55">
                  <c:v>347.09699999999998</c:v>
                </c:pt>
                <c:pt idx="56">
                  <c:v>347.70600000000002</c:v>
                </c:pt>
                <c:pt idx="57">
                  <c:v>347.92</c:v>
                </c:pt>
                <c:pt idx="58">
                  <c:v>348.46100000000001</c:v>
                </c:pt>
                <c:pt idx="59">
                  <c:v>348.68799999999999</c:v>
                </c:pt>
                <c:pt idx="60">
                  <c:v>343.67500000000001</c:v>
                </c:pt>
                <c:pt idx="61">
                  <c:v>347.863</c:v>
                </c:pt>
                <c:pt idx="62">
                  <c:v>350.33</c:v>
                </c:pt>
                <c:pt idx="63">
                  <c:v>350.50200000000001</c:v>
                </c:pt>
                <c:pt idx="64">
                  <c:v>358.73399999999998</c:v>
                </c:pt>
                <c:pt idx="65">
                  <c:v>364.66399999999999</c:v>
                </c:pt>
                <c:pt idx="66">
                  <c:v>362.678</c:v>
                </c:pt>
                <c:pt idx="67">
                  <c:v>364.08</c:v>
                </c:pt>
                <c:pt idx="68">
                  <c:v>374.79700000000003</c:v>
                </c:pt>
                <c:pt idx="69">
                  <c:v>380.714</c:v>
                </c:pt>
                <c:pt idx="70">
                  <c:v>382.58100000000002</c:v>
                </c:pt>
                <c:pt idx="71">
                  <c:v>384.76499999999999</c:v>
                </c:pt>
                <c:pt idx="72">
                  <c:v>406.721</c:v>
                </c:pt>
                <c:pt idx="73">
                  <c:v>414.59100000000001</c:v>
                </c:pt>
                <c:pt idx="74">
                  <c:v>411.91800000000001</c:v>
                </c:pt>
                <c:pt idx="75">
                  <c:v>418.10700000000003</c:v>
                </c:pt>
                <c:pt idx="76">
                  <c:v>485.399</c:v>
                </c:pt>
                <c:pt idx="77">
                  <c:v>495.80099999999999</c:v>
                </c:pt>
                <c:pt idx="78">
                  <c:v>502.72300000000001</c:v>
                </c:pt>
                <c:pt idx="79">
                  <c:v>504.14800000000002</c:v>
                </c:pt>
                <c:pt idx="80">
                  <c:v>508.17700000000002</c:v>
                </c:pt>
                <c:pt idx="81">
                  <c:v>513.79499999999996</c:v>
                </c:pt>
                <c:pt idx="82">
                  <c:v>513.90899999999999</c:v>
                </c:pt>
                <c:pt idx="83">
                  <c:v>513.85299999999995</c:v>
                </c:pt>
                <c:pt idx="84">
                  <c:v>506.15199999999999</c:v>
                </c:pt>
                <c:pt idx="85">
                  <c:v>497.81099999999998</c:v>
                </c:pt>
                <c:pt idx="86">
                  <c:v>488.53399999999999</c:v>
                </c:pt>
                <c:pt idx="87">
                  <c:v>474.44200000000001</c:v>
                </c:pt>
                <c:pt idx="88">
                  <c:v>395.79500000000002</c:v>
                </c:pt>
                <c:pt idx="89">
                  <c:v>392.32799999999997</c:v>
                </c:pt>
                <c:pt idx="90">
                  <c:v>399.01499999999999</c:v>
                </c:pt>
                <c:pt idx="91">
                  <c:v>394.78300000000002</c:v>
                </c:pt>
                <c:pt idx="92">
                  <c:v>386.52300000000002</c:v>
                </c:pt>
                <c:pt idx="93">
                  <c:v>383.86700000000002</c:v>
                </c:pt>
                <c:pt idx="94">
                  <c:v>384.12200000000001</c:v>
                </c:pt>
                <c:pt idx="95">
                  <c:v>384.72500000000002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7F3-4481-B06F-4E400875D1C5}"/>
            </c:ext>
          </c:extLst>
        </c:ser>
        <c:ser>
          <c:idx val="6"/>
          <c:order val="4"/>
          <c:tx>
            <c:strRef>
              <c:f>'9.3'!$AA$52</c:f>
              <c:strCache>
                <c:ptCount val="1"/>
                <c:pt idx="0">
                  <c:v>VTE</c:v>
                </c:pt>
              </c:strCache>
            </c:strRef>
          </c:tx>
          <c:spPr>
            <a:solidFill>
              <a:schemeClr val="accent4"/>
            </a:solidFill>
          </c:spPr>
          <c:cat>
            <c:numRef>
              <c:f>'9.3'!$S$54:$S$149</c:f>
              <c:numCache>
                <c:formatCode>h:mm;@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4.1666666666666699E-2</c:v>
                </c:pt>
                <c:pt idx="5">
                  <c:v>5.2083333333333301E-2</c:v>
                </c:pt>
                <c:pt idx="6">
                  <c:v>6.25E-2</c:v>
                </c:pt>
                <c:pt idx="7">
                  <c:v>7.2916666666666699E-2</c:v>
                </c:pt>
                <c:pt idx="8">
                  <c:v>8.3333333333333301E-2</c:v>
                </c:pt>
                <c:pt idx="9">
                  <c:v>9.375E-2</c:v>
                </c:pt>
                <c:pt idx="10">
                  <c:v>0.104166666666667</c:v>
                </c:pt>
                <c:pt idx="11">
                  <c:v>0.114583333333333</c:v>
                </c:pt>
                <c:pt idx="12">
                  <c:v>0.125</c:v>
                </c:pt>
                <c:pt idx="13">
                  <c:v>0.13541666666666699</c:v>
                </c:pt>
                <c:pt idx="14">
                  <c:v>0.14583333333333301</c:v>
                </c:pt>
                <c:pt idx="15">
                  <c:v>0.15625</c:v>
                </c:pt>
                <c:pt idx="16">
                  <c:v>0.16666666666666699</c:v>
                </c:pt>
                <c:pt idx="17">
                  <c:v>0.17708333333333301</c:v>
                </c:pt>
                <c:pt idx="18">
                  <c:v>0.1875</c:v>
                </c:pt>
                <c:pt idx="19">
                  <c:v>0.19791666666666699</c:v>
                </c:pt>
                <c:pt idx="20">
                  <c:v>0.20833333333333301</c:v>
                </c:pt>
                <c:pt idx="21">
                  <c:v>0.21875</c:v>
                </c:pt>
                <c:pt idx="22">
                  <c:v>0.22916666666666699</c:v>
                </c:pt>
                <c:pt idx="23">
                  <c:v>0.23958333333333301</c:v>
                </c:pt>
                <c:pt idx="24">
                  <c:v>0.25</c:v>
                </c:pt>
                <c:pt idx="25">
                  <c:v>0.26041666666666702</c:v>
                </c:pt>
                <c:pt idx="26">
                  <c:v>0.27083333333333298</c:v>
                </c:pt>
                <c:pt idx="27">
                  <c:v>0.28125</c:v>
                </c:pt>
                <c:pt idx="28">
                  <c:v>0.29166666666666702</c:v>
                </c:pt>
                <c:pt idx="29">
                  <c:v>0.30208333333333298</c:v>
                </c:pt>
                <c:pt idx="30">
                  <c:v>0.3125</c:v>
                </c:pt>
                <c:pt idx="31">
                  <c:v>0.32291666666666702</c:v>
                </c:pt>
                <c:pt idx="32">
                  <c:v>0.33333333333333298</c:v>
                </c:pt>
                <c:pt idx="33">
                  <c:v>0.34375</c:v>
                </c:pt>
                <c:pt idx="34">
                  <c:v>0.35416666666666702</c:v>
                </c:pt>
                <c:pt idx="35">
                  <c:v>0.36458333333333298</c:v>
                </c:pt>
                <c:pt idx="36">
                  <c:v>0.375</c:v>
                </c:pt>
                <c:pt idx="37">
                  <c:v>0.38541666666666702</c:v>
                </c:pt>
                <c:pt idx="38">
                  <c:v>0.39583333333333298</c:v>
                </c:pt>
                <c:pt idx="39">
                  <c:v>0.40625</c:v>
                </c:pt>
                <c:pt idx="40">
                  <c:v>0.41666666666666702</c:v>
                </c:pt>
                <c:pt idx="41">
                  <c:v>0.42708333333333298</c:v>
                </c:pt>
                <c:pt idx="42">
                  <c:v>0.4375</c:v>
                </c:pt>
                <c:pt idx="43">
                  <c:v>0.44791666666666702</c:v>
                </c:pt>
                <c:pt idx="44">
                  <c:v>0.45833333333333298</c:v>
                </c:pt>
                <c:pt idx="45">
                  <c:v>0.46875</c:v>
                </c:pt>
                <c:pt idx="46">
                  <c:v>0.47916666666666702</c:v>
                </c:pt>
                <c:pt idx="47">
                  <c:v>0.48958333333333298</c:v>
                </c:pt>
                <c:pt idx="48">
                  <c:v>0.5</c:v>
                </c:pt>
                <c:pt idx="49">
                  <c:v>0.51041666666666696</c:v>
                </c:pt>
                <c:pt idx="50">
                  <c:v>0.52083333333333304</c:v>
                </c:pt>
                <c:pt idx="51">
                  <c:v>0.53125</c:v>
                </c:pt>
                <c:pt idx="52">
                  <c:v>0.54166666666666696</c:v>
                </c:pt>
                <c:pt idx="53">
                  <c:v>0.55208333333333304</c:v>
                </c:pt>
                <c:pt idx="54">
                  <c:v>0.5625</c:v>
                </c:pt>
                <c:pt idx="55">
                  <c:v>0.57291666666666696</c:v>
                </c:pt>
                <c:pt idx="56">
                  <c:v>0.58333333333333304</c:v>
                </c:pt>
                <c:pt idx="57">
                  <c:v>0.59375</c:v>
                </c:pt>
                <c:pt idx="58">
                  <c:v>0.60416666666666696</c:v>
                </c:pt>
                <c:pt idx="59">
                  <c:v>0.61458333333333304</c:v>
                </c:pt>
                <c:pt idx="60">
                  <c:v>0.625</c:v>
                </c:pt>
                <c:pt idx="61">
                  <c:v>0.63541666666666696</c:v>
                </c:pt>
                <c:pt idx="62">
                  <c:v>0.64583333333333304</c:v>
                </c:pt>
                <c:pt idx="63">
                  <c:v>0.65625</c:v>
                </c:pt>
                <c:pt idx="64">
                  <c:v>0.66666666666666696</c:v>
                </c:pt>
                <c:pt idx="65">
                  <c:v>0.67708333333333304</c:v>
                </c:pt>
                <c:pt idx="66">
                  <c:v>0.6875</c:v>
                </c:pt>
                <c:pt idx="67">
                  <c:v>0.69791666666666696</c:v>
                </c:pt>
                <c:pt idx="68">
                  <c:v>0.70833333333333304</c:v>
                </c:pt>
                <c:pt idx="69">
                  <c:v>0.71875</c:v>
                </c:pt>
                <c:pt idx="70">
                  <c:v>0.72916666666666696</c:v>
                </c:pt>
                <c:pt idx="71">
                  <c:v>0.73958333333333304</c:v>
                </c:pt>
                <c:pt idx="72">
                  <c:v>0.75</c:v>
                </c:pt>
                <c:pt idx="73">
                  <c:v>0.76041666666666696</c:v>
                </c:pt>
                <c:pt idx="74">
                  <c:v>0.77083333333333304</c:v>
                </c:pt>
                <c:pt idx="75">
                  <c:v>0.78125</c:v>
                </c:pt>
                <c:pt idx="76">
                  <c:v>0.79166666666666696</c:v>
                </c:pt>
                <c:pt idx="77">
                  <c:v>0.80208333333333304</c:v>
                </c:pt>
                <c:pt idx="78">
                  <c:v>0.8125</c:v>
                </c:pt>
                <c:pt idx="79">
                  <c:v>0.82291666666666696</c:v>
                </c:pt>
                <c:pt idx="80">
                  <c:v>0.83333333333333304</c:v>
                </c:pt>
                <c:pt idx="81">
                  <c:v>0.84375</c:v>
                </c:pt>
                <c:pt idx="82">
                  <c:v>0.85416666666666696</c:v>
                </c:pt>
                <c:pt idx="83">
                  <c:v>0.86458333333333304</c:v>
                </c:pt>
                <c:pt idx="84">
                  <c:v>0.875</c:v>
                </c:pt>
                <c:pt idx="85">
                  <c:v>0.88541666666666696</c:v>
                </c:pt>
                <c:pt idx="86">
                  <c:v>0.89583333333333304</c:v>
                </c:pt>
                <c:pt idx="87">
                  <c:v>0.90625</c:v>
                </c:pt>
                <c:pt idx="88">
                  <c:v>0.91666666666666696</c:v>
                </c:pt>
                <c:pt idx="89">
                  <c:v>0.92708333333333304</c:v>
                </c:pt>
                <c:pt idx="90">
                  <c:v>0.9375</c:v>
                </c:pt>
                <c:pt idx="91">
                  <c:v>0.94791666666666696</c:v>
                </c:pt>
                <c:pt idx="92">
                  <c:v>0.95833333333333304</c:v>
                </c:pt>
                <c:pt idx="93">
                  <c:v>0.96875</c:v>
                </c:pt>
                <c:pt idx="94">
                  <c:v>0.97916666666666696</c:v>
                </c:pt>
                <c:pt idx="95">
                  <c:v>0.98958333333333304</c:v>
                </c:pt>
              </c:numCache>
            </c:numRef>
          </c:cat>
          <c:val>
            <c:numRef>
              <c:f>'9.3'!$AA$54:$AA$149</c:f>
              <c:numCache>
                <c:formatCode>#,##0</c:formatCode>
                <c:ptCount val="96"/>
                <c:pt idx="0">
                  <c:v>127.218</c:v>
                </c:pt>
                <c:pt idx="1">
                  <c:v>107.82599999999999</c:v>
                </c:pt>
                <c:pt idx="2">
                  <c:v>117.203</c:v>
                </c:pt>
                <c:pt idx="3">
                  <c:v>125.267</c:v>
                </c:pt>
                <c:pt idx="4">
                  <c:v>118.655</c:v>
                </c:pt>
                <c:pt idx="5">
                  <c:v>122.249</c:v>
                </c:pt>
                <c:pt idx="6">
                  <c:v>137.33799999999999</c:v>
                </c:pt>
                <c:pt idx="7">
                  <c:v>133.858</c:v>
                </c:pt>
                <c:pt idx="8">
                  <c:v>139.89400000000001</c:v>
                </c:pt>
                <c:pt idx="9">
                  <c:v>138.636</c:v>
                </c:pt>
                <c:pt idx="10">
                  <c:v>137.053</c:v>
                </c:pt>
                <c:pt idx="11">
                  <c:v>137.23599999999999</c:v>
                </c:pt>
                <c:pt idx="12">
                  <c:v>140.666</c:v>
                </c:pt>
                <c:pt idx="13">
                  <c:v>143.71</c:v>
                </c:pt>
                <c:pt idx="14">
                  <c:v>144.12799999999999</c:v>
                </c:pt>
                <c:pt idx="15">
                  <c:v>125.86</c:v>
                </c:pt>
                <c:pt idx="16">
                  <c:v>133.96100000000001</c:v>
                </c:pt>
                <c:pt idx="17">
                  <c:v>138.76300000000001</c:v>
                </c:pt>
                <c:pt idx="18">
                  <c:v>150.30600000000001</c:v>
                </c:pt>
                <c:pt idx="19">
                  <c:v>155.01900000000001</c:v>
                </c:pt>
                <c:pt idx="20">
                  <c:v>155.43299999999999</c:v>
                </c:pt>
                <c:pt idx="21">
                  <c:v>150.80500000000001</c:v>
                </c:pt>
                <c:pt idx="22">
                  <c:v>148.76300000000001</c:v>
                </c:pt>
                <c:pt idx="23">
                  <c:v>160.82400000000001</c:v>
                </c:pt>
                <c:pt idx="24">
                  <c:v>165.755</c:v>
                </c:pt>
                <c:pt idx="25">
                  <c:v>164.76499999999999</c:v>
                </c:pt>
                <c:pt idx="26">
                  <c:v>153.95599999999999</c:v>
                </c:pt>
                <c:pt idx="27">
                  <c:v>155.64099999999999</c:v>
                </c:pt>
                <c:pt idx="28">
                  <c:v>164.017</c:v>
                </c:pt>
                <c:pt idx="29">
                  <c:v>162.77600000000001</c:v>
                </c:pt>
                <c:pt idx="30">
                  <c:v>163.89400000000001</c:v>
                </c:pt>
                <c:pt idx="31">
                  <c:v>159.45699999999999</c:v>
                </c:pt>
                <c:pt idx="32">
                  <c:v>159.20400000000001</c:v>
                </c:pt>
                <c:pt idx="33">
                  <c:v>166.48400000000001</c:v>
                </c:pt>
                <c:pt idx="34">
                  <c:v>174.90799999999999</c:v>
                </c:pt>
                <c:pt idx="35">
                  <c:v>190.46199999999999</c:v>
                </c:pt>
                <c:pt idx="36">
                  <c:v>199.43700000000001</c:v>
                </c:pt>
                <c:pt idx="37">
                  <c:v>198.703</c:v>
                </c:pt>
                <c:pt idx="38">
                  <c:v>187.435</c:v>
                </c:pt>
                <c:pt idx="39">
                  <c:v>180.161</c:v>
                </c:pt>
                <c:pt idx="40">
                  <c:v>164.333</c:v>
                </c:pt>
                <c:pt idx="41">
                  <c:v>168.09200000000001</c:v>
                </c:pt>
                <c:pt idx="42">
                  <c:v>157.63200000000001</c:v>
                </c:pt>
                <c:pt idx="43">
                  <c:v>158.05699999999999</c:v>
                </c:pt>
                <c:pt idx="44">
                  <c:v>167.214</c:v>
                </c:pt>
                <c:pt idx="45">
                  <c:v>171.322</c:v>
                </c:pt>
                <c:pt idx="46">
                  <c:v>170.751</c:v>
                </c:pt>
                <c:pt idx="47">
                  <c:v>154.661</c:v>
                </c:pt>
                <c:pt idx="48">
                  <c:v>146.018</c:v>
                </c:pt>
                <c:pt idx="49">
                  <c:v>149.691</c:v>
                </c:pt>
                <c:pt idx="50">
                  <c:v>144.61699999999999</c:v>
                </c:pt>
                <c:pt idx="51">
                  <c:v>155.178</c:v>
                </c:pt>
                <c:pt idx="52">
                  <c:v>165.63</c:v>
                </c:pt>
                <c:pt idx="53">
                  <c:v>156.375</c:v>
                </c:pt>
                <c:pt idx="54">
                  <c:v>148.39699999999999</c:v>
                </c:pt>
                <c:pt idx="55">
                  <c:v>150.40100000000001</c:v>
                </c:pt>
                <c:pt idx="56">
                  <c:v>152.17599999999999</c:v>
                </c:pt>
                <c:pt idx="57">
                  <c:v>144.03299999999999</c:v>
                </c:pt>
                <c:pt idx="58">
                  <c:v>126.73399999999999</c:v>
                </c:pt>
                <c:pt idx="59">
                  <c:v>130.113</c:v>
                </c:pt>
                <c:pt idx="60">
                  <c:v>116.128</c:v>
                </c:pt>
                <c:pt idx="61">
                  <c:v>115.437</c:v>
                </c:pt>
                <c:pt idx="62">
                  <c:v>109.071</c:v>
                </c:pt>
                <c:pt idx="63">
                  <c:v>100.15300000000001</c:v>
                </c:pt>
                <c:pt idx="64">
                  <c:v>92.584000000000003</c:v>
                </c:pt>
                <c:pt idx="65">
                  <c:v>90.927999999999997</c:v>
                </c:pt>
                <c:pt idx="66">
                  <c:v>93.495999999999995</c:v>
                </c:pt>
                <c:pt idx="67">
                  <c:v>85.019000000000005</c:v>
                </c:pt>
                <c:pt idx="68">
                  <c:v>77.283000000000001</c:v>
                </c:pt>
                <c:pt idx="69">
                  <c:v>77.816999999999993</c:v>
                </c:pt>
                <c:pt idx="70">
                  <c:v>74.304000000000002</c:v>
                </c:pt>
                <c:pt idx="71">
                  <c:v>83.733000000000004</c:v>
                </c:pt>
                <c:pt idx="72">
                  <c:v>85.775000000000006</c:v>
                </c:pt>
                <c:pt idx="73">
                  <c:v>96.010999999999996</c:v>
                </c:pt>
                <c:pt idx="74">
                  <c:v>71.158000000000001</c:v>
                </c:pt>
                <c:pt idx="75">
                  <c:v>54.323</c:v>
                </c:pt>
                <c:pt idx="76">
                  <c:v>42.722999999999999</c:v>
                </c:pt>
                <c:pt idx="77">
                  <c:v>31.571999999999999</c:v>
                </c:pt>
                <c:pt idx="78">
                  <c:v>37.357999999999997</c:v>
                </c:pt>
                <c:pt idx="79">
                  <c:v>31.72</c:v>
                </c:pt>
                <c:pt idx="80">
                  <c:v>28.114999999999998</c:v>
                </c:pt>
                <c:pt idx="81">
                  <c:v>23.997</c:v>
                </c:pt>
                <c:pt idx="82">
                  <c:v>24.763999999999999</c:v>
                </c:pt>
                <c:pt idx="83">
                  <c:v>24.571000000000002</c:v>
                </c:pt>
                <c:pt idx="84">
                  <c:v>27.634</c:v>
                </c:pt>
                <c:pt idx="85">
                  <c:v>32.246000000000002</c:v>
                </c:pt>
                <c:pt idx="86">
                  <c:v>40.515999999999998</c:v>
                </c:pt>
                <c:pt idx="87">
                  <c:v>46.59</c:v>
                </c:pt>
                <c:pt idx="88">
                  <c:v>39.466999999999999</c:v>
                </c:pt>
                <c:pt idx="89">
                  <c:v>42.26</c:v>
                </c:pt>
                <c:pt idx="90">
                  <c:v>39.683999999999997</c:v>
                </c:pt>
                <c:pt idx="91">
                  <c:v>40.747</c:v>
                </c:pt>
                <c:pt idx="92">
                  <c:v>43.95</c:v>
                </c:pt>
                <c:pt idx="93">
                  <c:v>43.430999999999997</c:v>
                </c:pt>
                <c:pt idx="94">
                  <c:v>52.021000000000001</c:v>
                </c:pt>
                <c:pt idx="95">
                  <c:v>37.972999999999999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7F3-4481-B06F-4E400875D1C5}"/>
            </c:ext>
          </c:extLst>
        </c:ser>
        <c:ser>
          <c:idx val="7"/>
          <c:order val="5"/>
          <c:tx>
            <c:strRef>
              <c:f>'9.3'!$Z$52</c:f>
              <c:strCache>
                <c:ptCount val="1"/>
                <c:pt idx="0">
                  <c:v>FVE</c:v>
                </c:pt>
              </c:strCache>
            </c:strRef>
          </c:tx>
          <c:spPr>
            <a:solidFill>
              <a:srgbClr val="F7C9C7"/>
            </a:solidFill>
            <a:ln w="25400">
              <a:noFill/>
            </a:ln>
          </c:spPr>
          <c:cat>
            <c:numRef>
              <c:f>'9.3'!$S$54:$S$149</c:f>
              <c:numCache>
                <c:formatCode>h:mm;@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4.1666666666666699E-2</c:v>
                </c:pt>
                <c:pt idx="5">
                  <c:v>5.2083333333333301E-2</c:v>
                </c:pt>
                <c:pt idx="6">
                  <c:v>6.25E-2</c:v>
                </c:pt>
                <c:pt idx="7">
                  <c:v>7.2916666666666699E-2</c:v>
                </c:pt>
                <c:pt idx="8">
                  <c:v>8.3333333333333301E-2</c:v>
                </c:pt>
                <c:pt idx="9">
                  <c:v>9.375E-2</c:v>
                </c:pt>
                <c:pt idx="10">
                  <c:v>0.104166666666667</c:v>
                </c:pt>
                <c:pt idx="11">
                  <c:v>0.114583333333333</c:v>
                </c:pt>
                <c:pt idx="12">
                  <c:v>0.125</c:v>
                </c:pt>
                <c:pt idx="13">
                  <c:v>0.13541666666666699</c:v>
                </c:pt>
                <c:pt idx="14">
                  <c:v>0.14583333333333301</c:v>
                </c:pt>
                <c:pt idx="15">
                  <c:v>0.15625</c:v>
                </c:pt>
                <c:pt idx="16">
                  <c:v>0.16666666666666699</c:v>
                </c:pt>
                <c:pt idx="17">
                  <c:v>0.17708333333333301</c:v>
                </c:pt>
                <c:pt idx="18">
                  <c:v>0.1875</c:v>
                </c:pt>
                <c:pt idx="19">
                  <c:v>0.19791666666666699</c:v>
                </c:pt>
                <c:pt idx="20">
                  <c:v>0.20833333333333301</c:v>
                </c:pt>
                <c:pt idx="21">
                  <c:v>0.21875</c:v>
                </c:pt>
                <c:pt idx="22">
                  <c:v>0.22916666666666699</c:v>
                </c:pt>
                <c:pt idx="23">
                  <c:v>0.23958333333333301</c:v>
                </c:pt>
                <c:pt idx="24">
                  <c:v>0.25</c:v>
                </c:pt>
                <c:pt idx="25">
                  <c:v>0.26041666666666702</c:v>
                </c:pt>
                <c:pt idx="26">
                  <c:v>0.27083333333333298</c:v>
                </c:pt>
                <c:pt idx="27">
                  <c:v>0.28125</c:v>
                </c:pt>
                <c:pt idx="28">
                  <c:v>0.29166666666666702</c:v>
                </c:pt>
                <c:pt idx="29">
                  <c:v>0.30208333333333298</c:v>
                </c:pt>
                <c:pt idx="30">
                  <c:v>0.3125</c:v>
                </c:pt>
                <c:pt idx="31">
                  <c:v>0.32291666666666702</c:v>
                </c:pt>
                <c:pt idx="32">
                  <c:v>0.33333333333333298</c:v>
                </c:pt>
                <c:pt idx="33">
                  <c:v>0.34375</c:v>
                </c:pt>
                <c:pt idx="34">
                  <c:v>0.35416666666666702</c:v>
                </c:pt>
                <c:pt idx="35">
                  <c:v>0.36458333333333298</c:v>
                </c:pt>
                <c:pt idx="36">
                  <c:v>0.375</c:v>
                </c:pt>
                <c:pt idx="37">
                  <c:v>0.38541666666666702</c:v>
                </c:pt>
                <c:pt idx="38">
                  <c:v>0.39583333333333298</c:v>
                </c:pt>
                <c:pt idx="39">
                  <c:v>0.40625</c:v>
                </c:pt>
                <c:pt idx="40">
                  <c:v>0.41666666666666702</c:v>
                </c:pt>
                <c:pt idx="41">
                  <c:v>0.42708333333333298</c:v>
                </c:pt>
                <c:pt idx="42">
                  <c:v>0.4375</c:v>
                </c:pt>
                <c:pt idx="43">
                  <c:v>0.44791666666666702</c:v>
                </c:pt>
                <c:pt idx="44">
                  <c:v>0.45833333333333298</c:v>
                </c:pt>
                <c:pt idx="45">
                  <c:v>0.46875</c:v>
                </c:pt>
                <c:pt idx="46">
                  <c:v>0.47916666666666702</c:v>
                </c:pt>
                <c:pt idx="47">
                  <c:v>0.48958333333333298</c:v>
                </c:pt>
                <c:pt idx="48">
                  <c:v>0.5</c:v>
                </c:pt>
                <c:pt idx="49">
                  <c:v>0.51041666666666696</c:v>
                </c:pt>
                <c:pt idx="50">
                  <c:v>0.52083333333333304</c:v>
                </c:pt>
                <c:pt idx="51">
                  <c:v>0.53125</c:v>
                </c:pt>
                <c:pt idx="52">
                  <c:v>0.54166666666666696</c:v>
                </c:pt>
                <c:pt idx="53">
                  <c:v>0.55208333333333304</c:v>
                </c:pt>
                <c:pt idx="54">
                  <c:v>0.5625</c:v>
                </c:pt>
                <c:pt idx="55">
                  <c:v>0.57291666666666696</c:v>
                </c:pt>
                <c:pt idx="56">
                  <c:v>0.58333333333333304</c:v>
                </c:pt>
                <c:pt idx="57">
                  <c:v>0.59375</c:v>
                </c:pt>
                <c:pt idx="58">
                  <c:v>0.60416666666666696</c:v>
                </c:pt>
                <c:pt idx="59">
                  <c:v>0.61458333333333304</c:v>
                </c:pt>
                <c:pt idx="60">
                  <c:v>0.625</c:v>
                </c:pt>
                <c:pt idx="61">
                  <c:v>0.63541666666666696</c:v>
                </c:pt>
                <c:pt idx="62">
                  <c:v>0.64583333333333304</c:v>
                </c:pt>
                <c:pt idx="63">
                  <c:v>0.65625</c:v>
                </c:pt>
                <c:pt idx="64">
                  <c:v>0.66666666666666696</c:v>
                </c:pt>
                <c:pt idx="65">
                  <c:v>0.67708333333333304</c:v>
                </c:pt>
                <c:pt idx="66">
                  <c:v>0.6875</c:v>
                </c:pt>
                <c:pt idx="67">
                  <c:v>0.69791666666666696</c:v>
                </c:pt>
                <c:pt idx="68">
                  <c:v>0.70833333333333304</c:v>
                </c:pt>
                <c:pt idx="69">
                  <c:v>0.71875</c:v>
                </c:pt>
                <c:pt idx="70">
                  <c:v>0.72916666666666696</c:v>
                </c:pt>
                <c:pt idx="71">
                  <c:v>0.73958333333333304</c:v>
                </c:pt>
                <c:pt idx="72">
                  <c:v>0.75</c:v>
                </c:pt>
                <c:pt idx="73">
                  <c:v>0.76041666666666696</c:v>
                </c:pt>
                <c:pt idx="74">
                  <c:v>0.77083333333333304</c:v>
                </c:pt>
                <c:pt idx="75">
                  <c:v>0.78125</c:v>
                </c:pt>
                <c:pt idx="76">
                  <c:v>0.79166666666666696</c:v>
                </c:pt>
                <c:pt idx="77">
                  <c:v>0.80208333333333304</c:v>
                </c:pt>
                <c:pt idx="78">
                  <c:v>0.8125</c:v>
                </c:pt>
                <c:pt idx="79">
                  <c:v>0.82291666666666696</c:v>
                </c:pt>
                <c:pt idx="80">
                  <c:v>0.83333333333333304</c:v>
                </c:pt>
                <c:pt idx="81">
                  <c:v>0.84375</c:v>
                </c:pt>
                <c:pt idx="82">
                  <c:v>0.85416666666666696</c:v>
                </c:pt>
                <c:pt idx="83">
                  <c:v>0.86458333333333304</c:v>
                </c:pt>
                <c:pt idx="84">
                  <c:v>0.875</c:v>
                </c:pt>
                <c:pt idx="85">
                  <c:v>0.88541666666666696</c:v>
                </c:pt>
                <c:pt idx="86">
                  <c:v>0.89583333333333304</c:v>
                </c:pt>
                <c:pt idx="87">
                  <c:v>0.90625</c:v>
                </c:pt>
                <c:pt idx="88">
                  <c:v>0.91666666666666696</c:v>
                </c:pt>
                <c:pt idx="89">
                  <c:v>0.92708333333333304</c:v>
                </c:pt>
                <c:pt idx="90">
                  <c:v>0.9375</c:v>
                </c:pt>
                <c:pt idx="91">
                  <c:v>0.94791666666666696</c:v>
                </c:pt>
                <c:pt idx="92">
                  <c:v>0.95833333333333304</c:v>
                </c:pt>
                <c:pt idx="93">
                  <c:v>0.96875</c:v>
                </c:pt>
                <c:pt idx="94">
                  <c:v>0.97916666666666696</c:v>
                </c:pt>
                <c:pt idx="95">
                  <c:v>0.98958333333333304</c:v>
                </c:pt>
              </c:numCache>
            </c:numRef>
          </c:cat>
          <c:val>
            <c:numRef>
              <c:f>'9.3'!$Z$54:$Z$149</c:f>
              <c:numCache>
                <c:formatCode>#,##0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21.698</c:v>
                </c:pt>
                <c:pt idx="18">
                  <c:v>46.453000000000003</c:v>
                </c:pt>
                <c:pt idx="19">
                  <c:v>46.417999999999999</c:v>
                </c:pt>
                <c:pt idx="20">
                  <c:v>46.362000000000002</c:v>
                </c:pt>
                <c:pt idx="21">
                  <c:v>46.878999999999998</c:v>
                </c:pt>
                <c:pt idx="22">
                  <c:v>53.167999999999999</c:v>
                </c:pt>
                <c:pt idx="23">
                  <c:v>72.325000000000003</c:v>
                </c:pt>
                <c:pt idx="24">
                  <c:v>104.386</c:v>
                </c:pt>
                <c:pt idx="25">
                  <c:v>145.37700000000001</c:v>
                </c:pt>
                <c:pt idx="26">
                  <c:v>199.279</c:v>
                </c:pt>
                <c:pt idx="27">
                  <c:v>247.197</c:v>
                </c:pt>
                <c:pt idx="28">
                  <c:v>322.00599999999997</c:v>
                </c:pt>
                <c:pt idx="29">
                  <c:v>379.34800000000001</c:v>
                </c:pt>
                <c:pt idx="30">
                  <c:v>453.28899999999999</c:v>
                </c:pt>
                <c:pt idx="31">
                  <c:v>586.73500000000001</c:v>
                </c:pt>
                <c:pt idx="32">
                  <c:v>694.98099999999999</c:v>
                </c:pt>
                <c:pt idx="33">
                  <c:v>796.53200000000004</c:v>
                </c:pt>
                <c:pt idx="34">
                  <c:v>878.42600000000004</c:v>
                </c:pt>
                <c:pt idx="35">
                  <c:v>938.40599999999995</c:v>
                </c:pt>
                <c:pt idx="36">
                  <c:v>1018.7380000000001</c:v>
                </c:pt>
                <c:pt idx="37">
                  <c:v>1182.8340000000001</c:v>
                </c:pt>
                <c:pt idx="38">
                  <c:v>1313.2360000000001</c:v>
                </c:pt>
                <c:pt idx="39">
                  <c:v>1479.75</c:v>
                </c:pt>
                <c:pt idx="40">
                  <c:v>1681.6690000000001</c:v>
                </c:pt>
                <c:pt idx="41">
                  <c:v>1718.2460000000001</c:v>
                </c:pt>
                <c:pt idx="42">
                  <c:v>1784.5889999999999</c:v>
                </c:pt>
                <c:pt idx="43">
                  <c:v>1813.739</c:v>
                </c:pt>
                <c:pt idx="44">
                  <c:v>1993.6120000000001</c:v>
                </c:pt>
                <c:pt idx="45">
                  <c:v>2101.7869999999998</c:v>
                </c:pt>
                <c:pt idx="46">
                  <c:v>2256.5439999999999</c:v>
                </c:pt>
                <c:pt idx="47">
                  <c:v>2282.2330000000002</c:v>
                </c:pt>
                <c:pt idx="48">
                  <c:v>2281.7429999999999</c:v>
                </c:pt>
                <c:pt idx="49">
                  <c:v>2242.277</c:v>
                </c:pt>
                <c:pt idx="50">
                  <c:v>2211.2449999999999</c:v>
                </c:pt>
                <c:pt idx="51">
                  <c:v>2263.721</c:v>
                </c:pt>
                <c:pt idx="52">
                  <c:v>2332.6999999999998</c:v>
                </c:pt>
                <c:pt idx="53">
                  <c:v>2370.1610000000001</c:v>
                </c:pt>
                <c:pt idx="54">
                  <c:v>2384.009</c:v>
                </c:pt>
                <c:pt idx="55">
                  <c:v>2351.0059999999999</c:v>
                </c:pt>
                <c:pt idx="56">
                  <c:v>2358.6080000000002</c:v>
                </c:pt>
                <c:pt idx="57">
                  <c:v>2257.8220000000001</c:v>
                </c:pt>
                <c:pt idx="58">
                  <c:v>2233.96</c:v>
                </c:pt>
                <c:pt idx="59">
                  <c:v>2124.759</c:v>
                </c:pt>
                <c:pt idx="60">
                  <c:v>1850.3879999999999</c:v>
                </c:pt>
                <c:pt idx="61">
                  <c:v>1697.644</c:v>
                </c:pt>
                <c:pt idx="62">
                  <c:v>1597.47</c:v>
                </c:pt>
                <c:pt idx="63">
                  <c:v>1503.1679999999999</c:v>
                </c:pt>
                <c:pt idx="64">
                  <c:v>1274.328</c:v>
                </c:pt>
                <c:pt idx="65">
                  <c:v>1233.6510000000001</c:v>
                </c:pt>
                <c:pt idx="66">
                  <c:v>1133.171</c:v>
                </c:pt>
                <c:pt idx="67">
                  <c:v>1006.569</c:v>
                </c:pt>
                <c:pt idx="68">
                  <c:v>909.505</c:v>
                </c:pt>
                <c:pt idx="69">
                  <c:v>762.024</c:v>
                </c:pt>
                <c:pt idx="70">
                  <c:v>654.33799999999997</c:v>
                </c:pt>
                <c:pt idx="71">
                  <c:v>580.79300000000001</c:v>
                </c:pt>
                <c:pt idx="72">
                  <c:v>480.10300000000001</c:v>
                </c:pt>
                <c:pt idx="73">
                  <c:v>404.32799999999997</c:v>
                </c:pt>
                <c:pt idx="74">
                  <c:v>329.81900000000002</c:v>
                </c:pt>
                <c:pt idx="75">
                  <c:v>291.03899999999999</c:v>
                </c:pt>
                <c:pt idx="76">
                  <c:v>225.43100000000001</c:v>
                </c:pt>
                <c:pt idx="77">
                  <c:v>174.17599999999999</c:v>
                </c:pt>
                <c:pt idx="78">
                  <c:v>147.291</c:v>
                </c:pt>
                <c:pt idx="79">
                  <c:v>115.52800000000001</c:v>
                </c:pt>
                <c:pt idx="80">
                  <c:v>88.861000000000004</c:v>
                </c:pt>
                <c:pt idx="81">
                  <c:v>74.751999999999995</c:v>
                </c:pt>
                <c:pt idx="82">
                  <c:v>70.594999999999999</c:v>
                </c:pt>
                <c:pt idx="83">
                  <c:v>69.207999999999998</c:v>
                </c:pt>
                <c:pt idx="84">
                  <c:v>68.739999999999995</c:v>
                </c:pt>
                <c:pt idx="85">
                  <c:v>55.012999999999998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F3-4481-B06F-4E400875D1C5}"/>
            </c:ext>
          </c:extLst>
        </c:ser>
        <c:ser>
          <c:idx val="4"/>
          <c:order val="6"/>
          <c:tx>
            <c:strRef>
              <c:f>'9.3'!$X$52</c:f>
              <c:strCache>
                <c:ptCount val="1"/>
                <c:pt idx="0">
                  <c:v>VE</c:v>
                </c:pt>
              </c:strCache>
            </c:strRef>
          </c:tx>
          <c:spPr>
            <a:solidFill>
              <a:schemeClr val="accent3"/>
            </a:solidFill>
          </c:spPr>
          <c:cat>
            <c:numRef>
              <c:f>'9.3'!$S$54:$S$149</c:f>
              <c:numCache>
                <c:formatCode>h:mm;@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4.1666666666666699E-2</c:v>
                </c:pt>
                <c:pt idx="5">
                  <c:v>5.2083333333333301E-2</c:v>
                </c:pt>
                <c:pt idx="6">
                  <c:v>6.25E-2</c:v>
                </c:pt>
                <c:pt idx="7">
                  <c:v>7.2916666666666699E-2</c:v>
                </c:pt>
                <c:pt idx="8">
                  <c:v>8.3333333333333301E-2</c:v>
                </c:pt>
                <c:pt idx="9">
                  <c:v>9.375E-2</c:v>
                </c:pt>
                <c:pt idx="10">
                  <c:v>0.104166666666667</c:v>
                </c:pt>
                <c:pt idx="11">
                  <c:v>0.114583333333333</c:v>
                </c:pt>
                <c:pt idx="12">
                  <c:v>0.125</c:v>
                </c:pt>
                <c:pt idx="13">
                  <c:v>0.13541666666666699</c:v>
                </c:pt>
                <c:pt idx="14">
                  <c:v>0.14583333333333301</c:v>
                </c:pt>
                <c:pt idx="15">
                  <c:v>0.15625</c:v>
                </c:pt>
                <c:pt idx="16">
                  <c:v>0.16666666666666699</c:v>
                </c:pt>
                <c:pt idx="17">
                  <c:v>0.17708333333333301</c:v>
                </c:pt>
                <c:pt idx="18">
                  <c:v>0.1875</c:v>
                </c:pt>
                <c:pt idx="19">
                  <c:v>0.19791666666666699</c:v>
                </c:pt>
                <c:pt idx="20">
                  <c:v>0.20833333333333301</c:v>
                </c:pt>
                <c:pt idx="21">
                  <c:v>0.21875</c:v>
                </c:pt>
                <c:pt idx="22">
                  <c:v>0.22916666666666699</c:v>
                </c:pt>
                <c:pt idx="23">
                  <c:v>0.23958333333333301</c:v>
                </c:pt>
                <c:pt idx="24">
                  <c:v>0.25</c:v>
                </c:pt>
                <c:pt idx="25">
                  <c:v>0.26041666666666702</c:v>
                </c:pt>
                <c:pt idx="26">
                  <c:v>0.27083333333333298</c:v>
                </c:pt>
                <c:pt idx="27">
                  <c:v>0.28125</c:v>
                </c:pt>
                <c:pt idx="28">
                  <c:v>0.29166666666666702</c:v>
                </c:pt>
                <c:pt idx="29">
                  <c:v>0.30208333333333298</c:v>
                </c:pt>
                <c:pt idx="30">
                  <c:v>0.3125</c:v>
                </c:pt>
                <c:pt idx="31">
                  <c:v>0.32291666666666702</c:v>
                </c:pt>
                <c:pt idx="32">
                  <c:v>0.33333333333333298</c:v>
                </c:pt>
                <c:pt idx="33">
                  <c:v>0.34375</c:v>
                </c:pt>
                <c:pt idx="34">
                  <c:v>0.35416666666666702</c:v>
                </c:pt>
                <c:pt idx="35">
                  <c:v>0.36458333333333298</c:v>
                </c:pt>
                <c:pt idx="36">
                  <c:v>0.375</c:v>
                </c:pt>
                <c:pt idx="37">
                  <c:v>0.38541666666666702</c:v>
                </c:pt>
                <c:pt idx="38">
                  <c:v>0.39583333333333298</c:v>
                </c:pt>
                <c:pt idx="39">
                  <c:v>0.40625</c:v>
                </c:pt>
                <c:pt idx="40">
                  <c:v>0.41666666666666702</c:v>
                </c:pt>
                <c:pt idx="41">
                  <c:v>0.42708333333333298</c:v>
                </c:pt>
                <c:pt idx="42">
                  <c:v>0.4375</c:v>
                </c:pt>
                <c:pt idx="43">
                  <c:v>0.44791666666666702</c:v>
                </c:pt>
                <c:pt idx="44">
                  <c:v>0.45833333333333298</c:v>
                </c:pt>
                <c:pt idx="45">
                  <c:v>0.46875</c:v>
                </c:pt>
                <c:pt idx="46">
                  <c:v>0.47916666666666702</c:v>
                </c:pt>
                <c:pt idx="47">
                  <c:v>0.48958333333333298</c:v>
                </c:pt>
                <c:pt idx="48">
                  <c:v>0.5</c:v>
                </c:pt>
                <c:pt idx="49">
                  <c:v>0.51041666666666696</c:v>
                </c:pt>
                <c:pt idx="50">
                  <c:v>0.52083333333333304</c:v>
                </c:pt>
                <c:pt idx="51">
                  <c:v>0.53125</c:v>
                </c:pt>
                <c:pt idx="52">
                  <c:v>0.54166666666666696</c:v>
                </c:pt>
                <c:pt idx="53">
                  <c:v>0.55208333333333304</c:v>
                </c:pt>
                <c:pt idx="54">
                  <c:v>0.5625</c:v>
                </c:pt>
                <c:pt idx="55">
                  <c:v>0.57291666666666696</c:v>
                </c:pt>
                <c:pt idx="56">
                  <c:v>0.58333333333333304</c:v>
                </c:pt>
                <c:pt idx="57">
                  <c:v>0.59375</c:v>
                </c:pt>
                <c:pt idx="58">
                  <c:v>0.60416666666666696</c:v>
                </c:pt>
                <c:pt idx="59">
                  <c:v>0.61458333333333304</c:v>
                </c:pt>
                <c:pt idx="60">
                  <c:v>0.625</c:v>
                </c:pt>
                <c:pt idx="61">
                  <c:v>0.63541666666666696</c:v>
                </c:pt>
                <c:pt idx="62">
                  <c:v>0.64583333333333304</c:v>
                </c:pt>
                <c:pt idx="63">
                  <c:v>0.65625</c:v>
                </c:pt>
                <c:pt idx="64">
                  <c:v>0.66666666666666696</c:v>
                </c:pt>
                <c:pt idx="65">
                  <c:v>0.67708333333333304</c:v>
                </c:pt>
                <c:pt idx="66">
                  <c:v>0.6875</c:v>
                </c:pt>
                <c:pt idx="67">
                  <c:v>0.69791666666666696</c:v>
                </c:pt>
                <c:pt idx="68">
                  <c:v>0.70833333333333304</c:v>
                </c:pt>
                <c:pt idx="69">
                  <c:v>0.71875</c:v>
                </c:pt>
                <c:pt idx="70">
                  <c:v>0.72916666666666696</c:v>
                </c:pt>
                <c:pt idx="71">
                  <c:v>0.73958333333333304</c:v>
                </c:pt>
                <c:pt idx="72">
                  <c:v>0.75</c:v>
                </c:pt>
                <c:pt idx="73">
                  <c:v>0.76041666666666696</c:v>
                </c:pt>
                <c:pt idx="74">
                  <c:v>0.77083333333333304</c:v>
                </c:pt>
                <c:pt idx="75">
                  <c:v>0.78125</c:v>
                </c:pt>
                <c:pt idx="76">
                  <c:v>0.79166666666666696</c:v>
                </c:pt>
                <c:pt idx="77">
                  <c:v>0.80208333333333304</c:v>
                </c:pt>
                <c:pt idx="78">
                  <c:v>0.8125</c:v>
                </c:pt>
                <c:pt idx="79">
                  <c:v>0.82291666666666696</c:v>
                </c:pt>
                <c:pt idx="80">
                  <c:v>0.83333333333333304</c:v>
                </c:pt>
                <c:pt idx="81">
                  <c:v>0.84375</c:v>
                </c:pt>
                <c:pt idx="82">
                  <c:v>0.85416666666666696</c:v>
                </c:pt>
                <c:pt idx="83">
                  <c:v>0.86458333333333304</c:v>
                </c:pt>
                <c:pt idx="84">
                  <c:v>0.875</c:v>
                </c:pt>
                <c:pt idx="85">
                  <c:v>0.88541666666666696</c:v>
                </c:pt>
                <c:pt idx="86">
                  <c:v>0.89583333333333304</c:v>
                </c:pt>
                <c:pt idx="87">
                  <c:v>0.90625</c:v>
                </c:pt>
                <c:pt idx="88">
                  <c:v>0.91666666666666696</c:v>
                </c:pt>
                <c:pt idx="89">
                  <c:v>0.92708333333333304</c:v>
                </c:pt>
                <c:pt idx="90">
                  <c:v>0.9375</c:v>
                </c:pt>
                <c:pt idx="91">
                  <c:v>0.94791666666666696</c:v>
                </c:pt>
                <c:pt idx="92">
                  <c:v>0.95833333333333304</c:v>
                </c:pt>
                <c:pt idx="93">
                  <c:v>0.96875</c:v>
                </c:pt>
                <c:pt idx="94">
                  <c:v>0.97916666666666696</c:v>
                </c:pt>
                <c:pt idx="95">
                  <c:v>0.98958333333333304</c:v>
                </c:pt>
              </c:numCache>
            </c:numRef>
          </c:cat>
          <c:val>
            <c:numRef>
              <c:f>'9.3'!$X$54:$X$149</c:f>
              <c:numCache>
                <c:formatCode>#,##0</c:formatCode>
                <c:ptCount val="96"/>
                <c:pt idx="0">
                  <c:v>92.792000000000002</c:v>
                </c:pt>
                <c:pt idx="1">
                  <c:v>90.906000000000006</c:v>
                </c:pt>
                <c:pt idx="2">
                  <c:v>90.908000000000001</c:v>
                </c:pt>
                <c:pt idx="3">
                  <c:v>89.977000000000004</c:v>
                </c:pt>
                <c:pt idx="4">
                  <c:v>90.787999999999997</c:v>
                </c:pt>
                <c:pt idx="5">
                  <c:v>90.790999999999997</c:v>
                </c:pt>
                <c:pt idx="6">
                  <c:v>90.795000000000002</c:v>
                </c:pt>
                <c:pt idx="7">
                  <c:v>90.786000000000001</c:v>
                </c:pt>
                <c:pt idx="8">
                  <c:v>95.754999999999995</c:v>
                </c:pt>
                <c:pt idx="9">
                  <c:v>96.105000000000004</c:v>
                </c:pt>
                <c:pt idx="10">
                  <c:v>96.058999999999997</c:v>
                </c:pt>
                <c:pt idx="11">
                  <c:v>96.085999999999999</c:v>
                </c:pt>
                <c:pt idx="12">
                  <c:v>91.075000000000003</c:v>
                </c:pt>
                <c:pt idx="13">
                  <c:v>90.725999999999999</c:v>
                </c:pt>
                <c:pt idx="14">
                  <c:v>90.700999999999993</c:v>
                </c:pt>
                <c:pt idx="15">
                  <c:v>90.686000000000007</c:v>
                </c:pt>
                <c:pt idx="16">
                  <c:v>91.492000000000004</c:v>
                </c:pt>
                <c:pt idx="17">
                  <c:v>91.507000000000005</c:v>
                </c:pt>
                <c:pt idx="18">
                  <c:v>91.483999999999995</c:v>
                </c:pt>
                <c:pt idx="19">
                  <c:v>91.486999999999995</c:v>
                </c:pt>
                <c:pt idx="20">
                  <c:v>88.381</c:v>
                </c:pt>
                <c:pt idx="21">
                  <c:v>88.144999999999996</c:v>
                </c:pt>
                <c:pt idx="22">
                  <c:v>88.137</c:v>
                </c:pt>
                <c:pt idx="23">
                  <c:v>88.116</c:v>
                </c:pt>
                <c:pt idx="24">
                  <c:v>90.370999999999995</c:v>
                </c:pt>
                <c:pt idx="25">
                  <c:v>90.611000000000004</c:v>
                </c:pt>
                <c:pt idx="26">
                  <c:v>90.6</c:v>
                </c:pt>
                <c:pt idx="27">
                  <c:v>90.584999999999994</c:v>
                </c:pt>
                <c:pt idx="28">
                  <c:v>99.072000000000003</c:v>
                </c:pt>
                <c:pt idx="29">
                  <c:v>99.069000000000003</c:v>
                </c:pt>
                <c:pt idx="30">
                  <c:v>99.066000000000003</c:v>
                </c:pt>
                <c:pt idx="31">
                  <c:v>99.055999999999997</c:v>
                </c:pt>
                <c:pt idx="32">
                  <c:v>95.209000000000003</c:v>
                </c:pt>
                <c:pt idx="33">
                  <c:v>95.194000000000003</c:v>
                </c:pt>
                <c:pt idx="34">
                  <c:v>95.191000000000003</c:v>
                </c:pt>
                <c:pt idx="35">
                  <c:v>95.177000000000007</c:v>
                </c:pt>
                <c:pt idx="36">
                  <c:v>92.971999999999994</c:v>
                </c:pt>
                <c:pt idx="37">
                  <c:v>93.646000000000001</c:v>
                </c:pt>
                <c:pt idx="38">
                  <c:v>93.885000000000005</c:v>
                </c:pt>
                <c:pt idx="39">
                  <c:v>93.882000000000005</c:v>
                </c:pt>
                <c:pt idx="40">
                  <c:v>93.873999999999995</c:v>
                </c:pt>
                <c:pt idx="41">
                  <c:v>93.852000000000004</c:v>
                </c:pt>
                <c:pt idx="42">
                  <c:v>93.796000000000006</c:v>
                </c:pt>
                <c:pt idx="43">
                  <c:v>93.793999999999997</c:v>
                </c:pt>
                <c:pt idx="44">
                  <c:v>91.322999999999993</c:v>
                </c:pt>
                <c:pt idx="45">
                  <c:v>91.311999999999998</c:v>
                </c:pt>
                <c:pt idx="46">
                  <c:v>91.311000000000007</c:v>
                </c:pt>
                <c:pt idx="47">
                  <c:v>91.302999999999997</c:v>
                </c:pt>
                <c:pt idx="48">
                  <c:v>86.509</c:v>
                </c:pt>
                <c:pt idx="49">
                  <c:v>86.391999999999996</c:v>
                </c:pt>
                <c:pt idx="50">
                  <c:v>86.385999999999996</c:v>
                </c:pt>
                <c:pt idx="51">
                  <c:v>86.378</c:v>
                </c:pt>
                <c:pt idx="52">
                  <c:v>87.19</c:v>
                </c:pt>
                <c:pt idx="53">
                  <c:v>87.191999999999993</c:v>
                </c:pt>
                <c:pt idx="54">
                  <c:v>87.191999999999993</c:v>
                </c:pt>
                <c:pt idx="55">
                  <c:v>87.182000000000002</c:v>
                </c:pt>
                <c:pt idx="56">
                  <c:v>88.534999999999997</c:v>
                </c:pt>
                <c:pt idx="57">
                  <c:v>88.518000000000001</c:v>
                </c:pt>
                <c:pt idx="58">
                  <c:v>88.527000000000001</c:v>
                </c:pt>
                <c:pt idx="59">
                  <c:v>88.522999999999996</c:v>
                </c:pt>
                <c:pt idx="60">
                  <c:v>89.453000000000003</c:v>
                </c:pt>
                <c:pt idx="61">
                  <c:v>89.063999999999993</c:v>
                </c:pt>
                <c:pt idx="62">
                  <c:v>89.727000000000004</c:v>
                </c:pt>
                <c:pt idx="63">
                  <c:v>89.304000000000002</c:v>
                </c:pt>
                <c:pt idx="64">
                  <c:v>89.301000000000002</c:v>
                </c:pt>
                <c:pt idx="65">
                  <c:v>89.293000000000006</c:v>
                </c:pt>
                <c:pt idx="66">
                  <c:v>89.28</c:v>
                </c:pt>
                <c:pt idx="67">
                  <c:v>89.277000000000001</c:v>
                </c:pt>
                <c:pt idx="68">
                  <c:v>90.92</c:v>
                </c:pt>
                <c:pt idx="69">
                  <c:v>90.91</c:v>
                </c:pt>
                <c:pt idx="70">
                  <c:v>90.903999999999996</c:v>
                </c:pt>
                <c:pt idx="71">
                  <c:v>90.894000000000005</c:v>
                </c:pt>
                <c:pt idx="72">
                  <c:v>90.611999999999995</c:v>
                </c:pt>
                <c:pt idx="73">
                  <c:v>90.605000000000004</c:v>
                </c:pt>
                <c:pt idx="74">
                  <c:v>90.600999999999999</c:v>
                </c:pt>
                <c:pt idx="75">
                  <c:v>90.915999999999997</c:v>
                </c:pt>
                <c:pt idx="76">
                  <c:v>101.11499999999999</c:v>
                </c:pt>
                <c:pt idx="77">
                  <c:v>102.663</c:v>
                </c:pt>
                <c:pt idx="78">
                  <c:v>102.68899999999999</c:v>
                </c:pt>
                <c:pt idx="79">
                  <c:v>112.077</c:v>
                </c:pt>
                <c:pt idx="80">
                  <c:v>295.262</c:v>
                </c:pt>
                <c:pt idx="81">
                  <c:v>304.81799999999998</c:v>
                </c:pt>
                <c:pt idx="82">
                  <c:v>304.72500000000002</c:v>
                </c:pt>
                <c:pt idx="83">
                  <c:v>305.05599999999998</c:v>
                </c:pt>
                <c:pt idx="84">
                  <c:v>267.78500000000003</c:v>
                </c:pt>
                <c:pt idx="85">
                  <c:v>272.375</c:v>
                </c:pt>
                <c:pt idx="86">
                  <c:v>272.44499999999999</c:v>
                </c:pt>
                <c:pt idx="87">
                  <c:v>265.09699999999998</c:v>
                </c:pt>
                <c:pt idx="88">
                  <c:v>162.38800000000001</c:v>
                </c:pt>
                <c:pt idx="89">
                  <c:v>151.667</c:v>
                </c:pt>
                <c:pt idx="90">
                  <c:v>151.47200000000001</c:v>
                </c:pt>
                <c:pt idx="91">
                  <c:v>150.91800000000001</c:v>
                </c:pt>
                <c:pt idx="92">
                  <c:v>128.86000000000001</c:v>
                </c:pt>
                <c:pt idx="93">
                  <c:v>127.01</c:v>
                </c:pt>
                <c:pt idx="94">
                  <c:v>126.91800000000001</c:v>
                </c:pt>
                <c:pt idx="95">
                  <c:v>125.169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7F3-4481-B06F-4E400875D1C5}"/>
            </c:ext>
          </c:extLst>
        </c:ser>
        <c:ser>
          <c:idx val="5"/>
          <c:order val="7"/>
          <c:tx>
            <c:strRef>
              <c:f>'9.3'!$Y$52</c:f>
              <c:strCache>
                <c:ptCount val="1"/>
                <c:pt idx="0">
                  <c:v>PVE</c:v>
                </c:pt>
              </c:strCache>
            </c:strRef>
          </c:tx>
          <c:spPr>
            <a:solidFill>
              <a:srgbClr val="F0948F"/>
            </a:solidFill>
          </c:spPr>
          <c:cat>
            <c:numRef>
              <c:f>'9.3'!$S$54:$S$149</c:f>
              <c:numCache>
                <c:formatCode>h:mm;@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4.1666666666666699E-2</c:v>
                </c:pt>
                <c:pt idx="5">
                  <c:v>5.2083333333333301E-2</c:v>
                </c:pt>
                <c:pt idx="6">
                  <c:v>6.25E-2</c:v>
                </c:pt>
                <c:pt idx="7">
                  <c:v>7.2916666666666699E-2</c:v>
                </c:pt>
                <c:pt idx="8">
                  <c:v>8.3333333333333301E-2</c:v>
                </c:pt>
                <c:pt idx="9">
                  <c:v>9.375E-2</c:v>
                </c:pt>
                <c:pt idx="10">
                  <c:v>0.104166666666667</c:v>
                </c:pt>
                <c:pt idx="11">
                  <c:v>0.114583333333333</c:v>
                </c:pt>
                <c:pt idx="12">
                  <c:v>0.125</c:v>
                </c:pt>
                <c:pt idx="13">
                  <c:v>0.13541666666666699</c:v>
                </c:pt>
                <c:pt idx="14">
                  <c:v>0.14583333333333301</c:v>
                </c:pt>
                <c:pt idx="15">
                  <c:v>0.15625</c:v>
                </c:pt>
                <c:pt idx="16">
                  <c:v>0.16666666666666699</c:v>
                </c:pt>
                <c:pt idx="17">
                  <c:v>0.17708333333333301</c:v>
                </c:pt>
                <c:pt idx="18">
                  <c:v>0.1875</c:v>
                </c:pt>
                <c:pt idx="19">
                  <c:v>0.19791666666666699</c:v>
                </c:pt>
                <c:pt idx="20">
                  <c:v>0.20833333333333301</c:v>
                </c:pt>
                <c:pt idx="21">
                  <c:v>0.21875</c:v>
                </c:pt>
                <c:pt idx="22">
                  <c:v>0.22916666666666699</c:v>
                </c:pt>
                <c:pt idx="23">
                  <c:v>0.23958333333333301</c:v>
                </c:pt>
                <c:pt idx="24">
                  <c:v>0.25</c:v>
                </c:pt>
                <c:pt idx="25">
                  <c:v>0.26041666666666702</c:v>
                </c:pt>
                <c:pt idx="26">
                  <c:v>0.27083333333333298</c:v>
                </c:pt>
                <c:pt idx="27">
                  <c:v>0.28125</c:v>
                </c:pt>
                <c:pt idx="28">
                  <c:v>0.29166666666666702</c:v>
                </c:pt>
                <c:pt idx="29">
                  <c:v>0.30208333333333298</c:v>
                </c:pt>
                <c:pt idx="30">
                  <c:v>0.3125</c:v>
                </c:pt>
                <c:pt idx="31">
                  <c:v>0.32291666666666702</c:v>
                </c:pt>
                <c:pt idx="32">
                  <c:v>0.33333333333333298</c:v>
                </c:pt>
                <c:pt idx="33">
                  <c:v>0.34375</c:v>
                </c:pt>
                <c:pt idx="34">
                  <c:v>0.35416666666666702</c:v>
                </c:pt>
                <c:pt idx="35">
                  <c:v>0.36458333333333298</c:v>
                </c:pt>
                <c:pt idx="36">
                  <c:v>0.375</c:v>
                </c:pt>
                <c:pt idx="37">
                  <c:v>0.38541666666666702</c:v>
                </c:pt>
                <c:pt idx="38">
                  <c:v>0.39583333333333298</c:v>
                </c:pt>
                <c:pt idx="39">
                  <c:v>0.40625</c:v>
                </c:pt>
                <c:pt idx="40">
                  <c:v>0.41666666666666702</c:v>
                </c:pt>
                <c:pt idx="41">
                  <c:v>0.42708333333333298</c:v>
                </c:pt>
                <c:pt idx="42">
                  <c:v>0.4375</c:v>
                </c:pt>
                <c:pt idx="43">
                  <c:v>0.44791666666666702</c:v>
                </c:pt>
                <c:pt idx="44">
                  <c:v>0.45833333333333298</c:v>
                </c:pt>
                <c:pt idx="45">
                  <c:v>0.46875</c:v>
                </c:pt>
                <c:pt idx="46">
                  <c:v>0.47916666666666702</c:v>
                </c:pt>
                <c:pt idx="47">
                  <c:v>0.48958333333333298</c:v>
                </c:pt>
                <c:pt idx="48">
                  <c:v>0.5</c:v>
                </c:pt>
                <c:pt idx="49">
                  <c:v>0.51041666666666696</c:v>
                </c:pt>
                <c:pt idx="50">
                  <c:v>0.52083333333333304</c:v>
                </c:pt>
                <c:pt idx="51">
                  <c:v>0.53125</c:v>
                </c:pt>
                <c:pt idx="52">
                  <c:v>0.54166666666666696</c:v>
                </c:pt>
                <c:pt idx="53">
                  <c:v>0.55208333333333304</c:v>
                </c:pt>
                <c:pt idx="54">
                  <c:v>0.5625</c:v>
                </c:pt>
                <c:pt idx="55">
                  <c:v>0.57291666666666696</c:v>
                </c:pt>
                <c:pt idx="56">
                  <c:v>0.58333333333333304</c:v>
                </c:pt>
                <c:pt idx="57">
                  <c:v>0.59375</c:v>
                </c:pt>
                <c:pt idx="58">
                  <c:v>0.60416666666666696</c:v>
                </c:pt>
                <c:pt idx="59">
                  <c:v>0.61458333333333304</c:v>
                </c:pt>
                <c:pt idx="60">
                  <c:v>0.625</c:v>
                </c:pt>
                <c:pt idx="61">
                  <c:v>0.63541666666666696</c:v>
                </c:pt>
                <c:pt idx="62">
                  <c:v>0.64583333333333304</c:v>
                </c:pt>
                <c:pt idx="63">
                  <c:v>0.65625</c:v>
                </c:pt>
                <c:pt idx="64">
                  <c:v>0.66666666666666696</c:v>
                </c:pt>
                <c:pt idx="65">
                  <c:v>0.67708333333333304</c:v>
                </c:pt>
                <c:pt idx="66">
                  <c:v>0.6875</c:v>
                </c:pt>
                <c:pt idx="67">
                  <c:v>0.69791666666666696</c:v>
                </c:pt>
                <c:pt idx="68">
                  <c:v>0.70833333333333304</c:v>
                </c:pt>
                <c:pt idx="69">
                  <c:v>0.71875</c:v>
                </c:pt>
                <c:pt idx="70">
                  <c:v>0.72916666666666696</c:v>
                </c:pt>
                <c:pt idx="71">
                  <c:v>0.73958333333333304</c:v>
                </c:pt>
                <c:pt idx="72">
                  <c:v>0.75</c:v>
                </c:pt>
                <c:pt idx="73">
                  <c:v>0.76041666666666696</c:v>
                </c:pt>
                <c:pt idx="74">
                  <c:v>0.77083333333333304</c:v>
                </c:pt>
                <c:pt idx="75">
                  <c:v>0.78125</c:v>
                </c:pt>
                <c:pt idx="76">
                  <c:v>0.79166666666666696</c:v>
                </c:pt>
                <c:pt idx="77">
                  <c:v>0.80208333333333304</c:v>
                </c:pt>
                <c:pt idx="78">
                  <c:v>0.8125</c:v>
                </c:pt>
                <c:pt idx="79">
                  <c:v>0.82291666666666696</c:v>
                </c:pt>
                <c:pt idx="80">
                  <c:v>0.83333333333333304</c:v>
                </c:pt>
                <c:pt idx="81">
                  <c:v>0.84375</c:v>
                </c:pt>
                <c:pt idx="82">
                  <c:v>0.85416666666666696</c:v>
                </c:pt>
                <c:pt idx="83">
                  <c:v>0.86458333333333304</c:v>
                </c:pt>
                <c:pt idx="84">
                  <c:v>0.875</c:v>
                </c:pt>
                <c:pt idx="85">
                  <c:v>0.88541666666666696</c:v>
                </c:pt>
                <c:pt idx="86">
                  <c:v>0.89583333333333304</c:v>
                </c:pt>
                <c:pt idx="87">
                  <c:v>0.90625</c:v>
                </c:pt>
                <c:pt idx="88">
                  <c:v>0.91666666666666696</c:v>
                </c:pt>
                <c:pt idx="89">
                  <c:v>0.92708333333333304</c:v>
                </c:pt>
                <c:pt idx="90">
                  <c:v>0.9375</c:v>
                </c:pt>
                <c:pt idx="91">
                  <c:v>0.94791666666666696</c:v>
                </c:pt>
                <c:pt idx="92">
                  <c:v>0.95833333333333304</c:v>
                </c:pt>
                <c:pt idx="93">
                  <c:v>0.96875</c:v>
                </c:pt>
                <c:pt idx="94">
                  <c:v>0.97916666666666696</c:v>
                </c:pt>
                <c:pt idx="95">
                  <c:v>0.98958333333333304</c:v>
                </c:pt>
              </c:numCache>
            </c:numRef>
          </c:cat>
          <c:val>
            <c:numRef>
              <c:f>'9.3'!$Y$54:$Y$149</c:f>
              <c:numCache>
                <c:formatCode>#,##0</c:formatCode>
                <c:ptCount val="96"/>
                <c:pt idx="0">
                  <c:v>26.469000000000001</c:v>
                </c:pt>
                <c:pt idx="1">
                  <c:v>0</c:v>
                </c:pt>
                <c:pt idx="2">
                  <c:v>134.54</c:v>
                </c:pt>
                <c:pt idx="3">
                  <c:v>163.58600000000001</c:v>
                </c:pt>
                <c:pt idx="4">
                  <c:v>161.22200000000001</c:v>
                </c:pt>
                <c:pt idx="5">
                  <c:v>158.357</c:v>
                </c:pt>
                <c:pt idx="6">
                  <c:v>161.30600000000001</c:v>
                </c:pt>
                <c:pt idx="7">
                  <c:v>172.19200000000001</c:v>
                </c:pt>
                <c:pt idx="8">
                  <c:v>186.036</c:v>
                </c:pt>
                <c:pt idx="9">
                  <c:v>171.76400000000001</c:v>
                </c:pt>
                <c:pt idx="10">
                  <c:v>181.83</c:v>
                </c:pt>
                <c:pt idx="11">
                  <c:v>181.84899999999999</c:v>
                </c:pt>
                <c:pt idx="12">
                  <c:v>7.4829999999999997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103.50700000000001</c:v>
                </c:pt>
                <c:pt idx="73">
                  <c:v>70.119</c:v>
                </c:pt>
                <c:pt idx="74">
                  <c:v>65.751000000000005</c:v>
                </c:pt>
                <c:pt idx="75">
                  <c:v>122.563</c:v>
                </c:pt>
                <c:pt idx="76">
                  <c:v>499.75200000000001</c:v>
                </c:pt>
                <c:pt idx="77">
                  <c:v>566.33900000000006</c:v>
                </c:pt>
                <c:pt idx="78">
                  <c:v>675.58199999999999</c:v>
                </c:pt>
                <c:pt idx="79">
                  <c:v>684.11599999999999</c:v>
                </c:pt>
                <c:pt idx="80">
                  <c:v>631.505</c:v>
                </c:pt>
                <c:pt idx="81">
                  <c:v>657.79399999999998</c:v>
                </c:pt>
                <c:pt idx="82">
                  <c:v>649.58399999999995</c:v>
                </c:pt>
                <c:pt idx="83">
                  <c:v>656.03200000000004</c:v>
                </c:pt>
                <c:pt idx="84">
                  <c:v>658.94299999999998</c:v>
                </c:pt>
                <c:pt idx="85">
                  <c:v>633.54999999999995</c:v>
                </c:pt>
                <c:pt idx="86">
                  <c:v>641.16200000000003</c:v>
                </c:pt>
                <c:pt idx="87">
                  <c:v>638.202</c:v>
                </c:pt>
                <c:pt idx="88">
                  <c:v>584.93899999999996</c:v>
                </c:pt>
                <c:pt idx="89">
                  <c:v>583.25</c:v>
                </c:pt>
                <c:pt idx="90">
                  <c:v>592.93299999999999</c:v>
                </c:pt>
                <c:pt idx="91">
                  <c:v>593.94200000000001</c:v>
                </c:pt>
                <c:pt idx="92">
                  <c:v>599.14499999999998</c:v>
                </c:pt>
                <c:pt idx="93">
                  <c:v>610.81399999999996</c:v>
                </c:pt>
                <c:pt idx="94">
                  <c:v>612.59799999999996</c:v>
                </c:pt>
                <c:pt idx="95">
                  <c:v>614.50699999999995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7F3-4481-B06F-4E400875D1C5}"/>
            </c:ext>
          </c:extLst>
        </c:ser>
        <c:ser>
          <c:idx val="10"/>
          <c:order val="10"/>
          <c:tx>
            <c:strRef>
              <c:f>'9.3'!$AH$53</c:f>
              <c:strCache>
                <c:ptCount val="1"/>
                <c:pt idx="0">
                  <c:v>+</c:v>
                </c:pt>
              </c:strCache>
            </c:strRef>
          </c:tx>
          <c:spPr>
            <a:solidFill>
              <a:schemeClr val="tx1"/>
            </a:solidFill>
            <a:ln w="25400">
              <a:noFill/>
            </a:ln>
          </c:spPr>
          <c:cat>
            <c:numRef>
              <c:f>'9.3'!$S$54:$S$149</c:f>
              <c:numCache>
                <c:formatCode>h:mm;@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4.1666666666666699E-2</c:v>
                </c:pt>
                <c:pt idx="5">
                  <c:v>5.2083333333333301E-2</c:v>
                </c:pt>
                <c:pt idx="6">
                  <c:v>6.25E-2</c:v>
                </c:pt>
                <c:pt idx="7">
                  <c:v>7.2916666666666699E-2</c:v>
                </c:pt>
                <c:pt idx="8">
                  <c:v>8.3333333333333301E-2</c:v>
                </c:pt>
                <c:pt idx="9">
                  <c:v>9.375E-2</c:v>
                </c:pt>
                <c:pt idx="10">
                  <c:v>0.104166666666667</c:v>
                </c:pt>
                <c:pt idx="11">
                  <c:v>0.114583333333333</c:v>
                </c:pt>
                <c:pt idx="12">
                  <c:v>0.125</c:v>
                </c:pt>
                <c:pt idx="13">
                  <c:v>0.13541666666666699</c:v>
                </c:pt>
                <c:pt idx="14">
                  <c:v>0.14583333333333301</c:v>
                </c:pt>
                <c:pt idx="15">
                  <c:v>0.15625</c:v>
                </c:pt>
                <c:pt idx="16">
                  <c:v>0.16666666666666699</c:v>
                </c:pt>
                <c:pt idx="17">
                  <c:v>0.17708333333333301</c:v>
                </c:pt>
                <c:pt idx="18">
                  <c:v>0.1875</c:v>
                </c:pt>
                <c:pt idx="19">
                  <c:v>0.19791666666666699</c:v>
                </c:pt>
                <c:pt idx="20">
                  <c:v>0.20833333333333301</c:v>
                </c:pt>
                <c:pt idx="21">
                  <c:v>0.21875</c:v>
                </c:pt>
                <c:pt idx="22">
                  <c:v>0.22916666666666699</c:v>
                </c:pt>
                <c:pt idx="23">
                  <c:v>0.23958333333333301</c:v>
                </c:pt>
                <c:pt idx="24">
                  <c:v>0.25</c:v>
                </c:pt>
                <c:pt idx="25">
                  <c:v>0.26041666666666702</c:v>
                </c:pt>
                <c:pt idx="26">
                  <c:v>0.27083333333333298</c:v>
                </c:pt>
                <c:pt idx="27">
                  <c:v>0.28125</c:v>
                </c:pt>
                <c:pt idx="28">
                  <c:v>0.29166666666666702</c:v>
                </c:pt>
                <c:pt idx="29">
                  <c:v>0.30208333333333298</c:v>
                </c:pt>
                <c:pt idx="30">
                  <c:v>0.3125</c:v>
                </c:pt>
                <c:pt idx="31">
                  <c:v>0.32291666666666702</c:v>
                </c:pt>
                <c:pt idx="32">
                  <c:v>0.33333333333333298</c:v>
                </c:pt>
                <c:pt idx="33">
                  <c:v>0.34375</c:v>
                </c:pt>
                <c:pt idx="34">
                  <c:v>0.35416666666666702</c:v>
                </c:pt>
                <c:pt idx="35">
                  <c:v>0.36458333333333298</c:v>
                </c:pt>
                <c:pt idx="36">
                  <c:v>0.375</c:v>
                </c:pt>
                <c:pt idx="37">
                  <c:v>0.38541666666666702</c:v>
                </c:pt>
                <c:pt idx="38">
                  <c:v>0.39583333333333298</c:v>
                </c:pt>
                <c:pt idx="39">
                  <c:v>0.40625</c:v>
                </c:pt>
                <c:pt idx="40">
                  <c:v>0.41666666666666702</c:v>
                </c:pt>
                <c:pt idx="41">
                  <c:v>0.42708333333333298</c:v>
                </c:pt>
                <c:pt idx="42">
                  <c:v>0.4375</c:v>
                </c:pt>
                <c:pt idx="43">
                  <c:v>0.44791666666666702</c:v>
                </c:pt>
                <c:pt idx="44">
                  <c:v>0.45833333333333298</c:v>
                </c:pt>
                <c:pt idx="45">
                  <c:v>0.46875</c:v>
                </c:pt>
                <c:pt idx="46">
                  <c:v>0.47916666666666702</c:v>
                </c:pt>
                <c:pt idx="47">
                  <c:v>0.48958333333333298</c:v>
                </c:pt>
                <c:pt idx="48">
                  <c:v>0.5</c:v>
                </c:pt>
                <c:pt idx="49">
                  <c:v>0.51041666666666696</c:v>
                </c:pt>
                <c:pt idx="50">
                  <c:v>0.52083333333333304</c:v>
                </c:pt>
                <c:pt idx="51">
                  <c:v>0.53125</c:v>
                </c:pt>
                <c:pt idx="52">
                  <c:v>0.54166666666666696</c:v>
                </c:pt>
                <c:pt idx="53">
                  <c:v>0.55208333333333304</c:v>
                </c:pt>
                <c:pt idx="54">
                  <c:v>0.5625</c:v>
                </c:pt>
                <c:pt idx="55">
                  <c:v>0.57291666666666696</c:v>
                </c:pt>
                <c:pt idx="56">
                  <c:v>0.58333333333333304</c:v>
                </c:pt>
                <c:pt idx="57">
                  <c:v>0.59375</c:v>
                </c:pt>
                <c:pt idx="58">
                  <c:v>0.60416666666666696</c:v>
                </c:pt>
                <c:pt idx="59">
                  <c:v>0.61458333333333304</c:v>
                </c:pt>
                <c:pt idx="60">
                  <c:v>0.625</c:v>
                </c:pt>
                <c:pt idx="61">
                  <c:v>0.63541666666666696</c:v>
                </c:pt>
                <c:pt idx="62">
                  <c:v>0.64583333333333304</c:v>
                </c:pt>
                <c:pt idx="63">
                  <c:v>0.65625</c:v>
                </c:pt>
                <c:pt idx="64">
                  <c:v>0.66666666666666696</c:v>
                </c:pt>
                <c:pt idx="65">
                  <c:v>0.67708333333333304</c:v>
                </c:pt>
                <c:pt idx="66">
                  <c:v>0.6875</c:v>
                </c:pt>
                <c:pt idx="67">
                  <c:v>0.69791666666666696</c:v>
                </c:pt>
                <c:pt idx="68">
                  <c:v>0.70833333333333304</c:v>
                </c:pt>
                <c:pt idx="69">
                  <c:v>0.71875</c:v>
                </c:pt>
                <c:pt idx="70">
                  <c:v>0.72916666666666696</c:v>
                </c:pt>
                <c:pt idx="71">
                  <c:v>0.73958333333333304</c:v>
                </c:pt>
                <c:pt idx="72">
                  <c:v>0.75</c:v>
                </c:pt>
                <c:pt idx="73">
                  <c:v>0.76041666666666696</c:v>
                </c:pt>
                <c:pt idx="74">
                  <c:v>0.77083333333333304</c:v>
                </c:pt>
                <c:pt idx="75">
                  <c:v>0.78125</c:v>
                </c:pt>
                <c:pt idx="76">
                  <c:v>0.79166666666666696</c:v>
                </c:pt>
                <c:pt idx="77">
                  <c:v>0.80208333333333304</c:v>
                </c:pt>
                <c:pt idx="78">
                  <c:v>0.8125</c:v>
                </c:pt>
                <c:pt idx="79">
                  <c:v>0.82291666666666696</c:v>
                </c:pt>
                <c:pt idx="80">
                  <c:v>0.83333333333333304</c:v>
                </c:pt>
                <c:pt idx="81">
                  <c:v>0.84375</c:v>
                </c:pt>
                <c:pt idx="82">
                  <c:v>0.85416666666666696</c:v>
                </c:pt>
                <c:pt idx="83">
                  <c:v>0.86458333333333304</c:v>
                </c:pt>
                <c:pt idx="84">
                  <c:v>0.875</c:v>
                </c:pt>
                <c:pt idx="85">
                  <c:v>0.88541666666666696</c:v>
                </c:pt>
                <c:pt idx="86">
                  <c:v>0.89583333333333304</c:v>
                </c:pt>
                <c:pt idx="87">
                  <c:v>0.90625</c:v>
                </c:pt>
                <c:pt idx="88">
                  <c:v>0.91666666666666696</c:v>
                </c:pt>
                <c:pt idx="89">
                  <c:v>0.92708333333333304</c:v>
                </c:pt>
                <c:pt idx="90">
                  <c:v>0.9375</c:v>
                </c:pt>
                <c:pt idx="91">
                  <c:v>0.94791666666666696</c:v>
                </c:pt>
                <c:pt idx="92">
                  <c:v>0.95833333333333304</c:v>
                </c:pt>
                <c:pt idx="93">
                  <c:v>0.96875</c:v>
                </c:pt>
                <c:pt idx="94">
                  <c:v>0.97916666666666696</c:v>
                </c:pt>
                <c:pt idx="95">
                  <c:v>0.98958333333333304</c:v>
                </c:pt>
              </c:numCache>
            </c:numRef>
          </c:cat>
          <c:val>
            <c:numRef>
              <c:f>'9.3'!$AH$54:$AH$149</c:f>
              <c:numCache>
                <c:formatCode>#,##0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83.391999999999996</c:v>
                </c:pt>
                <c:pt idx="27">
                  <c:v>116.928</c:v>
                </c:pt>
                <c:pt idx="28">
                  <c:v>233.07499999999999</c:v>
                </c:pt>
                <c:pt idx="29">
                  <c:v>246.77099999999999</c:v>
                </c:pt>
                <c:pt idx="30">
                  <c:v>230.227</c:v>
                </c:pt>
                <c:pt idx="31">
                  <c:v>201.74299999999999</c:v>
                </c:pt>
                <c:pt idx="32">
                  <c:v>279.75900000000001</c:v>
                </c:pt>
                <c:pt idx="33">
                  <c:v>399.10599999999999</c:v>
                </c:pt>
                <c:pt idx="34">
                  <c:v>413.65600000000001</c:v>
                </c:pt>
                <c:pt idx="35">
                  <c:v>547.96600000000001</c:v>
                </c:pt>
                <c:pt idx="36">
                  <c:v>1044.18</c:v>
                </c:pt>
                <c:pt idx="37">
                  <c:v>1101.0070000000001</c:v>
                </c:pt>
                <c:pt idx="38">
                  <c:v>1292.731</c:v>
                </c:pt>
                <c:pt idx="39">
                  <c:v>1382.463</c:v>
                </c:pt>
                <c:pt idx="40">
                  <c:v>1344.625</c:v>
                </c:pt>
                <c:pt idx="41">
                  <c:v>1330.2560000000001</c:v>
                </c:pt>
                <c:pt idx="42">
                  <c:v>1351.8309999999999</c:v>
                </c:pt>
                <c:pt idx="43">
                  <c:v>1531.9939999999999</c:v>
                </c:pt>
                <c:pt idx="44">
                  <c:v>1459.6880000000001</c:v>
                </c:pt>
                <c:pt idx="45">
                  <c:v>1370.421</c:v>
                </c:pt>
                <c:pt idx="46">
                  <c:v>1351.8219999999999</c:v>
                </c:pt>
                <c:pt idx="47">
                  <c:v>1250.1110000000001</c:v>
                </c:pt>
                <c:pt idx="48">
                  <c:v>1233.4269999999999</c:v>
                </c:pt>
                <c:pt idx="49">
                  <c:v>1254.2470000000001</c:v>
                </c:pt>
                <c:pt idx="50">
                  <c:v>1290.3879999999999</c:v>
                </c:pt>
                <c:pt idx="51">
                  <c:v>1306.702</c:v>
                </c:pt>
                <c:pt idx="52">
                  <c:v>1141.365</c:v>
                </c:pt>
                <c:pt idx="53">
                  <c:v>1099.739</c:v>
                </c:pt>
                <c:pt idx="54">
                  <c:v>922.43</c:v>
                </c:pt>
                <c:pt idx="55">
                  <c:v>794.04700000000003</c:v>
                </c:pt>
                <c:pt idx="56">
                  <c:v>831.43700000000001</c:v>
                </c:pt>
                <c:pt idx="57">
                  <c:v>864.70899999999995</c:v>
                </c:pt>
                <c:pt idx="58">
                  <c:v>816.25699999999995</c:v>
                </c:pt>
                <c:pt idx="59">
                  <c:v>859.47500000000002</c:v>
                </c:pt>
                <c:pt idx="60">
                  <c:v>1114.4929999999999</c:v>
                </c:pt>
                <c:pt idx="61">
                  <c:v>1210.877</c:v>
                </c:pt>
                <c:pt idx="62">
                  <c:v>1210.8019999999999</c:v>
                </c:pt>
                <c:pt idx="63">
                  <c:v>1201.56</c:v>
                </c:pt>
                <c:pt idx="64">
                  <c:v>1089.4290000000001</c:v>
                </c:pt>
                <c:pt idx="65">
                  <c:v>596.84699999999998</c:v>
                </c:pt>
                <c:pt idx="66">
                  <c:v>335.88799999999998</c:v>
                </c:pt>
                <c:pt idx="67">
                  <c:v>302.81900000000002</c:v>
                </c:pt>
                <c:pt idx="68">
                  <c:v>157.113</c:v>
                </c:pt>
                <c:pt idx="69">
                  <c:v>79.504999999999995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22.231999999999999</c:v>
                </c:pt>
                <c:pt idx="75">
                  <c:v>13.561999999999999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7F3-4481-B06F-4E400875D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771392"/>
        <c:axId val="169772928"/>
      </c:areaChart>
      <c:areaChart>
        <c:grouping val="stacked"/>
        <c:varyColors val="0"/>
        <c:ser>
          <c:idx val="8"/>
          <c:order val="8"/>
          <c:tx>
            <c:strRef>
              <c:f>'9.3'!$AB$52</c:f>
              <c:strCache>
                <c:ptCount val="1"/>
                <c:pt idx="0">
                  <c:v>Přeshraniční saldo</c:v>
                </c:pt>
              </c:strCache>
            </c:strRef>
          </c:tx>
          <c:spPr>
            <a:solidFill>
              <a:schemeClr val="tx1"/>
            </a:solidFill>
          </c:spPr>
          <c:cat>
            <c:numLit>
              <c:formatCode>h:mm;@</c:formatCode>
              <c:ptCount val="24"/>
              <c:pt idx="0">
                <c:v>0</c:v>
              </c:pt>
              <c:pt idx="1">
                <c:v>4.1666666666666664E-2</c:v>
              </c:pt>
              <c:pt idx="2">
                <c:v>8.3333333333333301E-2</c:v>
              </c:pt>
              <c:pt idx="3">
                <c:v>0.125</c:v>
              </c:pt>
              <c:pt idx="4">
                <c:v>0.16666666666666699</c:v>
              </c:pt>
              <c:pt idx="5">
                <c:v>0.20833333333333301</c:v>
              </c:pt>
              <c:pt idx="6">
                <c:v>0.25</c:v>
              </c:pt>
              <c:pt idx="7">
                <c:v>0.29166666666666702</c:v>
              </c:pt>
              <c:pt idx="8">
                <c:v>0.33333333333333298</c:v>
              </c:pt>
              <c:pt idx="9">
                <c:v>0.375</c:v>
              </c:pt>
              <c:pt idx="10">
                <c:v>0.41666666666666702</c:v>
              </c:pt>
              <c:pt idx="11">
                <c:v>0.45833333333333298</c:v>
              </c:pt>
              <c:pt idx="12">
                <c:v>0.5</c:v>
              </c:pt>
              <c:pt idx="13">
                <c:v>0.54166666666666696</c:v>
              </c:pt>
              <c:pt idx="14">
                <c:v>0.58333333333333304</c:v>
              </c:pt>
              <c:pt idx="15">
                <c:v>0.625</c:v>
              </c:pt>
              <c:pt idx="16">
                <c:v>0.66666666666666696</c:v>
              </c:pt>
              <c:pt idx="17">
                <c:v>0.70833333333333304</c:v>
              </c:pt>
              <c:pt idx="18">
                <c:v>0.75</c:v>
              </c:pt>
              <c:pt idx="19">
                <c:v>0.79166666666666696</c:v>
              </c:pt>
              <c:pt idx="20">
                <c:v>0.83333333333333304</c:v>
              </c:pt>
              <c:pt idx="21">
                <c:v>0.875</c:v>
              </c:pt>
              <c:pt idx="22">
                <c:v>0.91666666666666696</c:v>
              </c:pt>
              <c:pt idx="23">
                <c:v>0.95833333333333304</c:v>
              </c:pt>
            </c:numLit>
          </c:cat>
          <c:val>
            <c:numRef>
              <c:f>'9.3'!$AI$54:$AI$149</c:f>
              <c:numCache>
                <c:formatCode>#,##0</c:formatCode>
                <c:ptCount val="96"/>
                <c:pt idx="0">
                  <c:v>-1161.8330000000001</c:v>
                </c:pt>
                <c:pt idx="1">
                  <c:v>-1204.376</c:v>
                </c:pt>
                <c:pt idx="2">
                  <c:v>-1181.828</c:v>
                </c:pt>
                <c:pt idx="3">
                  <c:v>-1154.3140000000001</c:v>
                </c:pt>
                <c:pt idx="4">
                  <c:v>-1136.1559999999999</c:v>
                </c:pt>
                <c:pt idx="5">
                  <c:v>-1181.492</c:v>
                </c:pt>
                <c:pt idx="6">
                  <c:v>-1226.08</c:v>
                </c:pt>
                <c:pt idx="7">
                  <c:v>-1268.5940000000001</c:v>
                </c:pt>
                <c:pt idx="8">
                  <c:v>-1376.511</c:v>
                </c:pt>
                <c:pt idx="9">
                  <c:v>-1389.68</c:v>
                </c:pt>
                <c:pt idx="10">
                  <c:v>-1388.8119999999999</c:v>
                </c:pt>
                <c:pt idx="11">
                  <c:v>-1394.96</c:v>
                </c:pt>
                <c:pt idx="12">
                  <c:v>-1204.5450000000001</c:v>
                </c:pt>
                <c:pt idx="13">
                  <c:v>-1237.8889999999999</c:v>
                </c:pt>
                <c:pt idx="14">
                  <c:v>-1259.114</c:v>
                </c:pt>
                <c:pt idx="15">
                  <c:v>-1270.558</c:v>
                </c:pt>
                <c:pt idx="16">
                  <c:v>-1225.9949999999999</c:v>
                </c:pt>
                <c:pt idx="17">
                  <c:v>-1168.366</c:v>
                </c:pt>
                <c:pt idx="18">
                  <c:v>-1111.501</c:v>
                </c:pt>
                <c:pt idx="19">
                  <c:v>-1038.932</c:v>
                </c:pt>
                <c:pt idx="20">
                  <c:v>-1010.119</c:v>
                </c:pt>
                <c:pt idx="21">
                  <c:v>-962.59100000000001</c:v>
                </c:pt>
                <c:pt idx="22">
                  <c:v>-843.70299999999997</c:v>
                </c:pt>
                <c:pt idx="23">
                  <c:v>-687.29200000000003</c:v>
                </c:pt>
                <c:pt idx="24">
                  <c:v>-353.15699999999998</c:v>
                </c:pt>
                <c:pt idx="25">
                  <c:v>-89.096999999999994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-21.727</c:v>
                </c:pt>
                <c:pt idx="71">
                  <c:v>-92.843000000000004</c:v>
                </c:pt>
                <c:pt idx="72">
                  <c:v>-224.739</c:v>
                </c:pt>
                <c:pt idx="73">
                  <c:v>-129.173</c:v>
                </c:pt>
                <c:pt idx="74">
                  <c:v>0</c:v>
                </c:pt>
                <c:pt idx="75">
                  <c:v>0</c:v>
                </c:pt>
                <c:pt idx="76">
                  <c:v>-462.63799999999998</c:v>
                </c:pt>
                <c:pt idx="77">
                  <c:v>-428.255</c:v>
                </c:pt>
                <c:pt idx="78">
                  <c:v>-522.39599999999996</c:v>
                </c:pt>
                <c:pt idx="79">
                  <c:v>-531.64300000000003</c:v>
                </c:pt>
                <c:pt idx="80">
                  <c:v>-650.75900000000001</c:v>
                </c:pt>
                <c:pt idx="81">
                  <c:v>-691.52099999999996</c:v>
                </c:pt>
                <c:pt idx="82">
                  <c:v>-751.54600000000005</c:v>
                </c:pt>
                <c:pt idx="83">
                  <c:v>-810.74699999999996</c:v>
                </c:pt>
                <c:pt idx="84">
                  <c:v>-820.99300000000005</c:v>
                </c:pt>
                <c:pt idx="85">
                  <c:v>-877.18499999999995</c:v>
                </c:pt>
                <c:pt idx="86">
                  <c:v>-1009.093</c:v>
                </c:pt>
                <c:pt idx="87">
                  <c:v>-1096.194</c:v>
                </c:pt>
                <c:pt idx="88">
                  <c:v>-901.48599999999999</c:v>
                </c:pt>
                <c:pt idx="89">
                  <c:v>-969.56799999999998</c:v>
                </c:pt>
                <c:pt idx="90">
                  <c:v>-1053.912</c:v>
                </c:pt>
                <c:pt idx="91">
                  <c:v>-1101.2090000000001</c:v>
                </c:pt>
                <c:pt idx="92">
                  <c:v>-1191.809</c:v>
                </c:pt>
                <c:pt idx="93">
                  <c:v>-1275.171</c:v>
                </c:pt>
                <c:pt idx="94">
                  <c:v>-1364.7260000000001</c:v>
                </c:pt>
                <c:pt idx="95">
                  <c:v>-1524.04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7F3-4481-B06F-4E400875D1C5}"/>
            </c:ext>
          </c:extLst>
        </c:ser>
        <c:ser>
          <c:idx val="9"/>
          <c:order val="9"/>
          <c:tx>
            <c:strRef>
              <c:f>'9.3'!$AC$52</c:f>
              <c:strCache>
                <c:ptCount val="1"/>
                <c:pt idx="0">
                  <c:v>Čerpání PVE</c:v>
                </c:pt>
              </c:strCache>
            </c:strRef>
          </c:tx>
          <c:spPr>
            <a:solidFill>
              <a:srgbClr val="646363"/>
            </a:solidFill>
            <a:ln w="25400">
              <a:noFill/>
            </a:ln>
          </c:spPr>
          <c:cat>
            <c:numLit>
              <c:formatCode>h:mm;@</c:formatCode>
              <c:ptCount val="24"/>
              <c:pt idx="0">
                <c:v>0</c:v>
              </c:pt>
              <c:pt idx="1">
                <c:v>4.1666666666666664E-2</c:v>
              </c:pt>
              <c:pt idx="2">
                <c:v>8.3333333333333301E-2</c:v>
              </c:pt>
              <c:pt idx="3">
                <c:v>0.125</c:v>
              </c:pt>
              <c:pt idx="4">
                <c:v>0.16666666666666699</c:v>
              </c:pt>
              <c:pt idx="5">
                <c:v>0.20833333333333301</c:v>
              </c:pt>
              <c:pt idx="6">
                <c:v>0.25</c:v>
              </c:pt>
              <c:pt idx="7">
                <c:v>0.29166666666666702</c:v>
              </c:pt>
              <c:pt idx="8">
                <c:v>0.33333333333333298</c:v>
              </c:pt>
              <c:pt idx="9">
                <c:v>0.375</c:v>
              </c:pt>
              <c:pt idx="10">
                <c:v>0.41666666666666702</c:v>
              </c:pt>
              <c:pt idx="11">
                <c:v>0.45833333333333298</c:v>
              </c:pt>
              <c:pt idx="12">
                <c:v>0.5</c:v>
              </c:pt>
              <c:pt idx="13">
                <c:v>0.54166666666666696</c:v>
              </c:pt>
              <c:pt idx="14">
                <c:v>0.58333333333333304</c:v>
              </c:pt>
              <c:pt idx="15">
                <c:v>0.625</c:v>
              </c:pt>
              <c:pt idx="16">
                <c:v>0.66666666666666696</c:v>
              </c:pt>
              <c:pt idx="17">
                <c:v>0.70833333333333304</c:v>
              </c:pt>
              <c:pt idx="18">
                <c:v>0.75</c:v>
              </c:pt>
              <c:pt idx="19">
                <c:v>0.79166666666666696</c:v>
              </c:pt>
              <c:pt idx="20">
                <c:v>0.83333333333333304</c:v>
              </c:pt>
              <c:pt idx="21">
                <c:v>0.875</c:v>
              </c:pt>
              <c:pt idx="22">
                <c:v>0.91666666666666696</c:v>
              </c:pt>
              <c:pt idx="23">
                <c:v>0.95833333333333304</c:v>
              </c:pt>
            </c:numLit>
          </c:cat>
          <c:val>
            <c:numRef>
              <c:f>'9.3'!$AC$54:$AC$149</c:f>
              <c:numCache>
                <c:formatCode>#,##0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-64.075999999999993</c:v>
                </c:pt>
                <c:pt idx="36">
                  <c:v>-311.77300000000002</c:v>
                </c:pt>
                <c:pt idx="37">
                  <c:v>-312.15699999999998</c:v>
                </c:pt>
                <c:pt idx="38">
                  <c:v>-311.52699999999999</c:v>
                </c:pt>
                <c:pt idx="39">
                  <c:v>-311.37</c:v>
                </c:pt>
                <c:pt idx="40">
                  <c:v>-310.71199999999999</c:v>
                </c:pt>
                <c:pt idx="41">
                  <c:v>-311.505</c:v>
                </c:pt>
                <c:pt idx="42">
                  <c:v>-415.428</c:v>
                </c:pt>
                <c:pt idx="43">
                  <c:v>-725.43899999999996</c:v>
                </c:pt>
                <c:pt idx="44">
                  <c:v>-748.15</c:v>
                </c:pt>
                <c:pt idx="45">
                  <c:v>-746.86</c:v>
                </c:pt>
                <c:pt idx="46">
                  <c:v>-746.21699999999998</c:v>
                </c:pt>
                <c:pt idx="47">
                  <c:v>-745.26400000000001</c:v>
                </c:pt>
                <c:pt idx="48">
                  <c:v>-744.72500000000002</c:v>
                </c:pt>
                <c:pt idx="49">
                  <c:v>-743.17600000000004</c:v>
                </c:pt>
                <c:pt idx="50">
                  <c:v>-742.97400000000005</c:v>
                </c:pt>
                <c:pt idx="51">
                  <c:v>-742.39</c:v>
                </c:pt>
                <c:pt idx="52">
                  <c:v>-740.02499999999998</c:v>
                </c:pt>
                <c:pt idx="53">
                  <c:v>-739.721</c:v>
                </c:pt>
                <c:pt idx="54">
                  <c:v>-738.42399999999998</c:v>
                </c:pt>
                <c:pt idx="55">
                  <c:v>-738.904</c:v>
                </c:pt>
                <c:pt idx="56">
                  <c:v>-737.95899999999995</c:v>
                </c:pt>
                <c:pt idx="57">
                  <c:v>-737.15499999999997</c:v>
                </c:pt>
                <c:pt idx="58">
                  <c:v>-733.21100000000001</c:v>
                </c:pt>
                <c:pt idx="59">
                  <c:v>-733.16800000000001</c:v>
                </c:pt>
                <c:pt idx="60">
                  <c:v>-732.14800000000002</c:v>
                </c:pt>
                <c:pt idx="61">
                  <c:v>-729.80600000000004</c:v>
                </c:pt>
                <c:pt idx="62">
                  <c:v>-728.495</c:v>
                </c:pt>
                <c:pt idx="63">
                  <c:v>-726.93499999999995</c:v>
                </c:pt>
                <c:pt idx="64">
                  <c:v>-725.77300000000002</c:v>
                </c:pt>
                <c:pt idx="65">
                  <c:v>-361.93700000000001</c:v>
                </c:pt>
                <c:pt idx="66">
                  <c:v>-302.00599999999997</c:v>
                </c:pt>
                <c:pt idx="67">
                  <c:v>-221.14699999999999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7F3-4481-B06F-4E400875D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784448"/>
        <c:axId val="169774464"/>
      </c:areaChart>
      <c:catAx>
        <c:axId val="169771392"/>
        <c:scaling>
          <c:orientation val="minMax"/>
        </c:scaling>
        <c:delete val="0"/>
        <c:axPos val="b"/>
        <c:numFmt formatCode="h:mm;@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900"/>
            </a:pPr>
            <a:endParaRPr lang="cs-CZ"/>
          </a:p>
        </c:txPr>
        <c:crossAx val="16977292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9772928"/>
        <c:scaling>
          <c:orientation val="minMax"/>
          <c:max val="14000"/>
          <c:min val="-4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9771392"/>
        <c:crosses val="autoZero"/>
        <c:crossBetween val="midCat"/>
        <c:majorUnit val="2000"/>
      </c:valAx>
      <c:valAx>
        <c:axId val="169774464"/>
        <c:scaling>
          <c:orientation val="minMax"/>
          <c:max val="10000"/>
          <c:min val="-2000"/>
        </c:scaling>
        <c:delete val="1"/>
        <c:axPos val="r"/>
        <c:numFmt formatCode="#,##0" sourceLinked="1"/>
        <c:majorTickMark val="out"/>
        <c:minorTickMark val="none"/>
        <c:tickLblPos val="nextTo"/>
        <c:crossAx val="169784448"/>
        <c:crosses val="max"/>
        <c:crossBetween val="midCat"/>
      </c:valAx>
      <c:catAx>
        <c:axId val="169784448"/>
        <c:scaling>
          <c:orientation val="minMax"/>
        </c:scaling>
        <c:delete val="1"/>
        <c:axPos val="b"/>
        <c:numFmt formatCode="h:mm;@" sourceLinked="1"/>
        <c:majorTickMark val="out"/>
        <c:minorTickMark val="none"/>
        <c:tickLblPos val="nextTo"/>
        <c:crossAx val="169774464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80159367260598136"/>
          <c:y val="0.1056569843157239"/>
          <c:w val="0.19619148835613778"/>
          <c:h val="0.73978687503538887"/>
        </c:manualLayout>
      </c:layout>
      <c:overlay val="0"/>
      <c:txPr>
        <a:bodyPr/>
        <a:lstStyle/>
        <a:p>
          <a:pPr>
            <a:defRPr sz="900"/>
          </a:pPr>
          <a:endParaRPr lang="cs-CZ"/>
        </a:p>
      </c:txPr>
    </c:legend>
    <c:plotVisOnly val="1"/>
    <c:dispBlanksAs val="zero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 orientation="portrait"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en-US" sz="1000">
                <a:solidFill>
                  <a:srgbClr val="233060"/>
                </a:solidFill>
              </a:rPr>
              <a:t>Zatížení brutto ve dni maxima</a:t>
            </a:r>
            <a:r>
              <a:rPr lang="cs-CZ" sz="1000">
                <a:solidFill>
                  <a:srgbClr val="233060"/>
                </a:solidFill>
              </a:rPr>
              <a:t> (MW)</a:t>
            </a:r>
            <a:endParaRPr lang="en-US" sz="1000">
              <a:solidFill>
                <a:srgbClr val="233060"/>
              </a:solidFill>
            </a:endParaRPr>
          </a:p>
        </c:rich>
      </c:tx>
      <c:layout>
        <c:manualLayout>
          <c:xMode val="edge"/>
          <c:yMode val="edge"/>
          <c:x val="1.7453646037643082E-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7775777103176827E-2"/>
          <c:y val="0.1311417811153959"/>
          <c:w val="0.71371310811430433"/>
          <c:h val="0.7001659788467175"/>
        </c:manualLayout>
      </c:layout>
      <c:areaChart>
        <c:grouping val="stacked"/>
        <c:varyColors val="0"/>
        <c:ser>
          <c:idx val="0"/>
          <c:order val="0"/>
          <c:tx>
            <c:strRef>
              <c:f>'9.3'!$AL$52</c:f>
              <c:strCache>
                <c:ptCount val="1"/>
                <c:pt idx="0">
                  <c:v>JE</c:v>
                </c:pt>
              </c:strCache>
            </c:strRef>
          </c:tx>
          <c:spPr>
            <a:solidFill>
              <a:schemeClr val="accent1"/>
            </a:solidFill>
          </c:spPr>
          <c:cat>
            <c:numRef>
              <c:f>'9.3'!$AK$54:$AK$149</c:f>
              <c:numCache>
                <c:formatCode>h:mm;@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4.1666666666666699E-2</c:v>
                </c:pt>
                <c:pt idx="5">
                  <c:v>5.2083333333333301E-2</c:v>
                </c:pt>
                <c:pt idx="6">
                  <c:v>6.25E-2</c:v>
                </c:pt>
                <c:pt idx="7">
                  <c:v>7.2916666666666699E-2</c:v>
                </c:pt>
                <c:pt idx="8">
                  <c:v>8.3333333333333301E-2</c:v>
                </c:pt>
                <c:pt idx="9">
                  <c:v>9.375E-2</c:v>
                </c:pt>
                <c:pt idx="10">
                  <c:v>0.104166666666667</c:v>
                </c:pt>
                <c:pt idx="11">
                  <c:v>0.114583333333333</c:v>
                </c:pt>
                <c:pt idx="12">
                  <c:v>0.125</c:v>
                </c:pt>
                <c:pt idx="13">
                  <c:v>0.13541666666666699</c:v>
                </c:pt>
                <c:pt idx="14">
                  <c:v>0.14583333333333301</c:v>
                </c:pt>
                <c:pt idx="15">
                  <c:v>0.15625</c:v>
                </c:pt>
                <c:pt idx="16">
                  <c:v>0.16666666666666699</c:v>
                </c:pt>
                <c:pt idx="17">
                  <c:v>0.17708333333333301</c:v>
                </c:pt>
                <c:pt idx="18">
                  <c:v>0.1875</c:v>
                </c:pt>
                <c:pt idx="19">
                  <c:v>0.19791666666666699</c:v>
                </c:pt>
                <c:pt idx="20">
                  <c:v>0.20833333333333301</c:v>
                </c:pt>
                <c:pt idx="21">
                  <c:v>0.21875</c:v>
                </c:pt>
                <c:pt idx="22">
                  <c:v>0.22916666666666699</c:v>
                </c:pt>
                <c:pt idx="23">
                  <c:v>0.23958333333333301</c:v>
                </c:pt>
                <c:pt idx="24">
                  <c:v>0.25</c:v>
                </c:pt>
                <c:pt idx="25">
                  <c:v>0.26041666666666702</c:v>
                </c:pt>
                <c:pt idx="26">
                  <c:v>0.27083333333333298</c:v>
                </c:pt>
                <c:pt idx="27">
                  <c:v>0.28125</c:v>
                </c:pt>
                <c:pt idx="28">
                  <c:v>0.29166666666666702</c:v>
                </c:pt>
                <c:pt idx="29">
                  <c:v>0.30208333333333298</c:v>
                </c:pt>
                <c:pt idx="30">
                  <c:v>0.3125</c:v>
                </c:pt>
                <c:pt idx="31">
                  <c:v>0.32291666666666702</c:v>
                </c:pt>
                <c:pt idx="32">
                  <c:v>0.33333333333333298</c:v>
                </c:pt>
                <c:pt idx="33">
                  <c:v>0.34375</c:v>
                </c:pt>
                <c:pt idx="34">
                  <c:v>0.35416666666666702</c:v>
                </c:pt>
                <c:pt idx="35">
                  <c:v>0.36458333333333298</c:v>
                </c:pt>
                <c:pt idx="36">
                  <c:v>0.375</c:v>
                </c:pt>
                <c:pt idx="37">
                  <c:v>0.38541666666666702</c:v>
                </c:pt>
                <c:pt idx="38">
                  <c:v>0.39583333333333298</c:v>
                </c:pt>
                <c:pt idx="39">
                  <c:v>0.40625</c:v>
                </c:pt>
                <c:pt idx="40">
                  <c:v>0.41666666666666702</c:v>
                </c:pt>
                <c:pt idx="41">
                  <c:v>0.42708333333333298</c:v>
                </c:pt>
                <c:pt idx="42">
                  <c:v>0.4375</c:v>
                </c:pt>
                <c:pt idx="43">
                  <c:v>0.44791666666666702</c:v>
                </c:pt>
                <c:pt idx="44">
                  <c:v>0.45833333333333298</c:v>
                </c:pt>
                <c:pt idx="45">
                  <c:v>0.46875</c:v>
                </c:pt>
                <c:pt idx="46">
                  <c:v>0.47916666666666702</c:v>
                </c:pt>
                <c:pt idx="47">
                  <c:v>0.48958333333333298</c:v>
                </c:pt>
                <c:pt idx="48">
                  <c:v>0.5</c:v>
                </c:pt>
                <c:pt idx="49">
                  <c:v>0.51041666666666696</c:v>
                </c:pt>
                <c:pt idx="50">
                  <c:v>0.52083333333333304</c:v>
                </c:pt>
                <c:pt idx="51">
                  <c:v>0.53125</c:v>
                </c:pt>
                <c:pt idx="52">
                  <c:v>0.54166666666666696</c:v>
                </c:pt>
                <c:pt idx="53">
                  <c:v>0.55208333333333304</c:v>
                </c:pt>
                <c:pt idx="54">
                  <c:v>0.5625</c:v>
                </c:pt>
                <c:pt idx="55">
                  <c:v>0.57291666666666696</c:v>
                </c:pt>
                <c:pt idx="56">
                  <c:v>0.58333333333333304</c:v>
                </c:pt>
                <c:pt idx="57">
                  <c:v>0.59375</c:v>
                </c:pt>
                <c:pt idx="58">
                  <c:v>0.60416666666666696</c:v>
                </c:pt>
                <c:pt idx="59">
                  <c:v>0.61458333333333304</c:v>
                </c:pt>
                <c:pt idx="60">
                  <c:v>0.625</c:v>
                </c:pt>
                <c:pt idx="61">
                  <c:v>0.63541666666666696</c:v>
                </c:pt>
                <c:pt idx="62">
                  <c:v>0.64583333333333304</c:v>
                </c:pt>
                <c:pt idx="63">
                  <c:v>0.65625</c:v>
                </c:pt>
                <c:pt idx="64">
                  <c:v>0.66666666666666696</c:v>
                </c:pt>
                <c:pt idx="65">
                  <c:v>0.67708333333333304</c:v>
                </c:pt>
                <c:pt idx="66">
                  <c:v>0.6875</c:v>
                </c:pt>
                <c:pt idx="67">
                  <c:v>0.69791666666666696</c:v>
                </c:pt>
                <c:pt idx="68">
                  <c:v>0.70833333333333304</c:v>
                </c:pt>
                <c:pt idx="69">
                  <c:v>0.71875</c:v>
                </c:pt>
                <c:pt idx="70">
                  <c:v>0.72916666666666696</c:v>
                </c:pt>
                <c:pt idx="71">
                  <c:v>0.73958333333333304</c:v>
                </c:pt>
                <c:pt idx="72">
                  <c:v>0.75</c:v>
                </c:pt>
                <c:pt idx="73">
                  <c:v>0.76041666666666696</c:v>
                </c:pt>
                <c:pt idx="74">
                  <c:v>0.77083333333333304</c:v>
                </c:pt>
                <c:pt idx="75">
                  <c:v>0.78125</c:v>
                </c:pt>
                <c:pt idx="76">
                  <c:v>0.79166666666666696</c:v>
                </c:pt>
                <c:pt idx="77">
                  <c:v>0.80208333333333304</c:v>
                </c:pt>
                <c:pt idx="78">
                  <c:v>0.8125</c:v>
                </c:pt>
                <c:pt idx="79">
                  <c:v>0.82291666666666696</c:v>
                </c:pt>
                <c:pt idx="80">
                  <c:v>0.83333333333333304</c:v>
                </c:pt>
                <c:pt idx="81">
                  <c:v>0.84375</c:v>
                </c:pt>
                <c:pt idx="82">
                  <c:v>0.85416666666666696</c:v>
                </c:pt>
                <c:pt idx="83">
                  <c:v>0.86458333333333304</c:v>
                </c:pt>
                <c:pt idx="84">
                  <c:v>0.875</c:v>
                </c:pt>
                <c:pt idx="85">
                  <c:v>0.88541666666666696</c:v>
                </c:pt>
                <c:pt idx="86">
                  <c:v>0.89583333333333304</c:v>
                </c:pt>
                <c:pt idx="87">
                  <c:v>0.90625</c:v>
                </c:pt>
                <c:pt idx="88">
                  <c:v>0.91666666666666696</c:v>
                </c:pt>
                <c:pt idx="89">
                  <c:v>0.92708333333333304</c:v>
                </c:pt>
                <c:pt idx="90">
                  <c:v>0.9375</c:v>
                </c:pt>
                <c:pt idx="91">
                  <c:v>0.94791666666666696</c:v>
                </c:pt>
                <c:pt idx="92">
                  <c:v>0.95833333333333304</c:v>
                </c:pt>
                <c:pt idx="93">
                  <c:v>0.96875</c:v>
                </c:pt>
                <c:pt idx="94">
                  <c:v>0.97916666666666696</c:v>
                </c:pt>
                <c:pt idx="95">
                  <c:v>0.98958333333333304</c:v>
                </c:pt>
              </c:numCache>
            </c:numRef>
          </c:cat>
          <c:val>
            <c:numRef>
              <c:f>'9.3'!$AL$54:$AL$149</c:f>
              <c:numCache>
                <c:formatCode>#,##0</c:formatCode>
                <c:ptCount val="96"/>
                <c:pt idx="0">
                  <c:v>4060.78</c:v>
                </c:pt>
                <c:pt idx="1">
                  <c:v>4062.3319999999999</c:v>
                </c:pt>
                <c:pt idx="2">
                  <c:v>4063.759</c:v>
                </c:pt>
                <c:pt idx="3">
                  <c:v>4064.0279999999998</c:v>
                </c:pt>
                <c:pt idx="4">
                  <c:v>4064.3449999999998</c:v>
                </c:pt>
                <c:pt idx="5">
                  <c:v>4066.1350000000002</c:v>
                </c:pt>
                <c:pt idx="6">
                  <c:v>4066.3789999999999</c:v>
                </c:pt>
                <c:pt idx="7">
                  <c:v>4067.65</c:v>
                </c:pt>
                <c:pt idx="8">
                  <c:v>4069.4969999999998</c:v>
                </c:pt>
                <c:pt idx="9">
                  <c:v>4074.4879999999998</c:v>
                </c:pt>
                <c:pt idx="10">
                  <c:v>4079.489</c:v>
                </c:pt>
                <c:pt idx="11">
                  <c:v>4082.1480000000001</c:v>
                </c:pt>
                <c:pt idx="12">
                  <c:v>4080.4380000000001</c:v>
                </c:pt>
                <c:pt idx="13">
                  <c:v>4087.828</c:v>
                </c:pt>
                <c:pt idx="14">
                  <c:v>4081.0709999999999</c:v>
                </c:pt>
                <c:pt idx="15">
                  <c:v>4082.192</c:v>
                </c:pt>
                <c:pt idx="16">
                  <c:v>4085.386</c:v>
                </c:pt>
                <c:pt idx="17">
                  <c:v>4086.221</c:v>
                </c:pt>
                <c:pt idx="18">
                  <c:v>4086.2510000000002</c:v>
                </c:pt>
                <c:pt idx="19">
                  <c:v>4087.16</c:v>
                </c:pt>
                <c:pt idx="20">
                  <c:v>4089.0459999999998</c:v>
                </c:pt>
                <c:pt idx="21">
                  <c:v>4092.9090000000001</c:v>
                </c:pt>
                <c:pt idx="22">
                  <c:v>4095.7460000000001</c:v>
                </c:pt>
                <c:pt idx="23">
                  <c:v>4095.674</c:v>
                </c:pt>
                <c:pt idx="24">
                  <c:v>4098.1379999999999</c:v>
                </c:pt>
                <c:pt idx="25">
                  <c:v>4100.8119999999999</c:v>
                </c:pt>
                <c:pt idx="26">
                  <c:v>4102.8190000000004</c:v>
                </c:pt>
                <c:pt idx="27">
                  <c:v>4103.7430000000004</c:v>
                </c:pt>
                <c:pt idx="28">
                  <c:v>4103.6970000000001</c:v>
                </c:pt>
                <c:pt idx="29">
                  <c:v>4102.915</c:v>
                </c:pt>
                <c:pt idx="30">
                  <c:v>4101.3919999999998</c:v>
                </c:pt>
                <c:pt idx="31">
                  <c:v>4099.9279999999999</c:v>
                </c:pt>
                <c:pt idx="32">
                  <c:v>4095.8339999999998</c:v>
                </c:pt>
                <c:pt idx="33">
                  <c:v>4091.1619999999998</c:v>
                </c:pt>
                <c:pt idx="34">
                  <c:v>4089.877</c:v>
                </c:pt>
                <c:pt idx="35">
                  <c:v>4091.538</c:v>
                </c:pt>
                <c:pt idx="36">
                  <c:v>4085.2530000000002</c:v>
                </c:pt>
                <c:pt idx="37">
                  <c:v>4082.2860000000001</c:v>
                </c:pt>
                <c:pt idx="38">
                  <c:v>4079.0590000000002</c:v>
                </c:pt>
                <c:pt idx="39">
                  <c:v>4074.95</c:v>
                </c:pt>
                <c:pt idx="40">
                  <c:v>4071.7710000000002</c:v>
                </c:pt>
                <c:pt idx="41">
                  <c:v>4067.1819999999998</c:v>
                </c:pt>
                <c:pt idx="42">
                  <c:v>4064.7190000000001</c:v>
                </c:pt>
                <c:pt idx="43">
                  <c:v>4063.0140000000001</c:v>
                </c:pt>
                <c:pt idx="44">
                  <c:v>4059.942</c:v>
                </c:pt>
                <c:pt idx="45">
                  <c:v>4056.3820000000001</c:v>
                </c:pt>
                <c:pt idx="46">
                  <c:v>4051.9229999999998</c:v>
                </c:pt>
                <c:pt idx="47">
                  <c:v>4050.739</c:v>
                </c:pt>
                <c:pt idx="48">
                  <c:v>4049.2719999999999</c:v>
                </c:pt>
                <c:pt idx="49">
                  <c:v>4049.5749999999998</c:v>
                </c:pt>
                <c:pt idx="50">
                  <c:v>4044.6970000000001</c:v>
                </c:pt>
                <c:pt idx="51">
                  <c:v>4047.0369999999998</c:v>
                </c:pt>
                <c:pt idx="52">
                  <c:v>4043.3989999999999</c:v>
                </c:pt>
                <c:pt idx="53">
                  <c:v>4038.8159999999998</c:v>
                </c:pt>
                <c:pt idx="54">
                  <c:v>4037.6709999999998</c:v>
                </c:pt>
                <c:pt idx="55">
                  <c:v>4038.277</c:v>
                </c:pt>
                <c:pt idx="56">
                  <c:v>4038.6819999999998</c:v>
                </c:pt>
                <c:pt idx="57">
                  <c:v>4038.9189999999999</c:v>
                </c:pt>
                <c:pt idx="58">
                  <c:v>4039.1080000000002</c:v>
                </c:pt>
                <c:pt idx="59">
                  <c:v>4042.7660000000001</c:v>
                </c:pt>
                <c:pt idx="60">
                  <c:v>4045.0230000000001</c:v>
                </c:pt>
                <c:pt idx="61">
                  <c:v>4044.864</c:v>
                </c:pt>
                <c:pt idx="62">
                  <c:v>4048.4560000000001</c:v>
                </c:pt>
                <c:pt idx="63">
                  <c:v>4052.652</c:v>
                </c:pt>
                <c:pt idx="64">
                  <c:v>4054.7469999999998</c:v>
                </c:pt>
                <c:pt idx="65">
                  <c:v>4053.84</c:v>
                </c:pt>
                <c:pt idx="66">
                  <c:v>4053.2719999999999</c:v>
                </c:pt>
                <c:pt idx="67">
                  <c:v>4053.0169999999998</c:v>
                </c:pt>
                <c:pt idx="68">
                  <c:v>4059.4119999999998</c:v>
                </c:pt>
                <c:pt idx="69">
                  <c:v>4069.4</c:v>
                </c:pt>
                <c:pt idx="70">
                  <c:v>4073.7109999999998</c:v>
                </c:pt>
                <c:pt idx="71">
                  <c:v>4078.41</c:v>
                </c:pt>
                <c:pt idx="72">
                  <c:v>4082.1320000000001</c:v>
                </c:pt>
                <c:pt idx="73">
                  <c:v>4084.4459999999999</c:v>
                </c:pt>
                <c:pt idx="74">
                  <c:v>4086.2440000000001</c:v>
                </c:pt>
                <c:pt idx="75">
                  <c:v>4086.2449999999999</c:v>
                </c:pt>
                <c:pt idx="76">
                  <c:v>4083.413</c:v>
                </c:pt>
                <c:pt idx="77">
                  <c:v>4079.971</c:v>
                </c:pt>
                <c:pt idx="78">
                  <c:v>4077.4290000000001</c:v>
                </c:pt>
                <c:pt idx="79">
                  <c:v>4078.3510000000001</c:v>
                </c:pt>
                <c:pt idx="80">
                  <c:v>4081.0459999999998</c:v>
                </c:pt>
                <c:pt idx="81">
                  <c:v>4083.3490000000002</c:v>
                </c:pt>
                <c:pt idx="82">
                  <c:v>4084.5360000000001</c:v>
                </c:pt>
                <c:pt idx="83">
                  <c:v>4084.0070000000001</c:v>
                </c:pt>
                <c:pt idx="84">
                  <c:v>4085.0120000000002</c:v>
                </c:pt>
                <c:pt idx="85">
                  <c:v>4088.0790000000002</c:v>
                </c:pt>
                <c:pt idx="86">
                  <c:v>4091.6930000000002</c:v>
                </c:pt>
                <c:pt idx="87">
                  <c:v>4094.4479999999999</c:v>
                </c:pt>
                <c:pt idx="88">
                  <c:v>4095.7190000000001</c:v>
                </c:pt>
                <c:pt idx="89">
                  <c:v>4098.8180000000002</c:v>
                </c:pt>
                <c:pt idx="90">
                  <c:v>4100.0010000000002</c:v>
                </c:pt>
                <c:pt idx="91">
                  <c:v>4104.1899999999996</c:v>
                </c:pt>
                <c:pt idx="92">
                  <c:v>4107.9110000000001</c:v>
                </c:pt>
                <c:pt idx="93">
                  <c:v>4110.4369999999999</c:v>
                </c:pt>
                <c:pt idx="94">
                  <c:v>4112.4719999999998</c:v>
                </c:pt>
                <c:pt idx="95">
                  <c:v>4111.6509999999998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3-452A-9ADA-24375ECF0380}"/>
            </c:ext>
          </c:extLst>
        </c:ser>
        <c:ser>
          <c:idx val="1"/>
          <c:order val="1"/>
          <c:tx>
            <c:strRef>
              <c:f>'9.3'!$AM$52</c:f>
              <c:strCache>
                <c:ptCount val="1"/>
                <c:pt idx="0">
                  <c:v>PE</c:v>
                </c:pt>
              </c:strCache>
            </c:strRef>
          </c:tx>
          <c:spPr>
            <a:solidFill>
              <a:schemeClr val="accent5"/>
            </a:solidFill>
          </c:spPr>
          <c:cat>
            <c:numRef>
              <c:f>'9.3'!$AK$54:$AK$149</c:f>
              <c:numCache>
                <c:formatCode>h:mm;@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4.1666666666666699E-2</c:v>
                </c:pt>
                <c:pt idx="5">
                  <c:v>5.2083333333333301E-2</c:v>
                </c:pt>
                <c:pt idx="6">
                  <c:v>6.25E-2</c:v>
                </c:pt>
                <c:pt idx="7">
                  <c:v>7.2916666666666699E-2</c:v>
                </c:pt>
                <c:pt idx="8">
                  <c:v>8.3333333333333301E-2</c:v>
                </c:pt>
                <c:pt idx="9">
                  <c:v>9.375E-2</c:v>
                </c:pt>
                <c:pt idx="10">
                  <c:v>0.104166666666667</c:v>
                </c:pt>
                <c:pt idx="11">
                  <c:v>0.114583333333333</c:v>
                </c:pt>
                <c:pt idx="12">
                  <c:v>0.125</c:v>
                </c:pt>
                <c:pt idx="13">
                  <c:v>0.13541666666666699</c:v>
                </c:pt>
                <c:pt idx="14">
                  <c:v>0.14583333333333301</c:v>
                </c:pt>
                <c:pt idx="15">
                  <c:v>0.15625</c:v>
                </c:pt>
                <c:pt idx="16">
                  <c:v>0.16666666666666699</c:v>
                </c:pt>
                <c:pt idx="17">
                  <c:v>0.17708333333333301</c:v>
                </c:pt>
                <c:pt idx="18">
                  <c:v>0.1875</c:v>
                </c:pt>
                <c:pt idx="19">
                  <c:v>0.19791666666666699</c:v>
                </c:pt>
                <c:pt idx="20">
                  <c:v>0.20833333333333301</c:v>
                </c:pt>
                <c:pt idx="21">
                  <c:v>0.21875</c:v>
                </c:pt>
                <c:pt idx="22">
                  <c:v>0.22916666666666699</c:v>
                </c:pt>
                <c:pt idx="23">
                  <c:v>0.23958333333333301</c:v>
                </c:pt>
                <c:pt idx="24">
                  <c:v>0.25</c:v>
                </c:pt>
                <c:pt idx="25">
                  <c:v>0.26041666666666702</c:v>
                </c:pt>
                <c:pt idx="26">
                  <c:v>0.27083333333333298</c:v>
                </c:pt>
                <c:pt idx="27">
                  <c:v>0.28125</c:v>
                </c:pt>
                <c:pt idx="28">
                  <c:v>0.29166666666666702</c:v>
                </c:pt>
                <c:pt idx="29">
                  <c:v>0.30208333333333298</c:v>
                </c:pt>
                <c:pt idx="30">
                  <c:v>0.3125</c:v>
                </c:pt>
                <c:pt idx="31">
                  <c:v>0.32291666666666702</c:v>
                </c:pt>
                <c:pt idx="32">
                  <c:v>0.33333333333333298</c:v>
                </c:pt>
                <c:pt idx="33">
                  <c:v>0.34375</c:v>
                </c:pt>
                <c:pt idx="34">
                  <c:v>0.35416666666666702</c:v>
                </c:pt>
                <c:pt idx="35">
                  <c:v>0.36458333333333298</c:v>
                </c:pt>
                <c:pt idx="36">
                  <c:v>0.375</c:v>
                </c:pt>
                <c:pt idx="37">
                  <c:v>0.38541666666666702</c:v>
                </c:pt>
                <c:pt idx="38">
                  <c:v>0.39583333333333298</c:v>
                </c:pt>
                <c:pt idx="39">
                  <c:v>0.40625</c:v>
                </c:pt>
                <c:pt idx="40">
                  <c:v>0.41666666666666702</c:v>
                </c:pt>
                <c:pt idx="41">
                  <c:v>0.42708333333333298</c:v>
                </c:pt>
                <c:pt idx="42">
                  <c:v>0.4375</c:v>
                </c:pt>
                <c:pt idx="43">
                  <c:v>0.44791666666666702</c:v>
                </c:pt>
                <c:pt idx="44">
                  <c:v>0.45833333333333298</c:v>
                </c:pt>
                <c:pt idx="45">
                  <c:v>0.46875</c:v>
                </c:pt>
                <c:pt idx="46">
                  <c:v>0.47916666666666702</c:v>
                </c:pt>
                <c:pt idx="47">
                  <c:v>0.48958333333333298</c:v>
                </c:pt>
                <c:pt idx="48">
                  <c:v>0.5</c:v>
                </c:pt>
                <c:pt idx="49">
                  <c:v>0.51041666666666696</c:v>
                </c:pt>
                <c:pt idx="50">
                  <c:v>0.52083333333333304</c:v>
                </c:pt>
                <c:pt idx="51">
                  <c:v>0.53125</c:v>
                </c:pt>
                <c:pt idx="52">
                  <c:v>0.54166666666666696</c:v>
                </c:pt>
                <c:pt idx="53">
                  <c:v>0.55208333333333304</c:v>
                </c:pt>
                <c:pt idx="54">
                  <c:v>0.5625</c:v>
                </c:pt>
                <c:pt idx="55">
                  <c:v>0.57291666666666696</c:v>
                </c:pt>
                <c:pt idx="56">
                  <c:v>0.58333333333333304</c:v>
                </c:pt>
                <c:pt idx="57">
                  <c:v>0.59375</c:v>
                </c:pt>
                <c:pt idx="58">
                  <c:v>0.60416666666666696</c:v>
                </c:pt>
                <c:pt idx="59">
                  <c:v>0.61458333333333304</c:v>
                </c:pt>
                <c:pt idx="60">
                  <c:v>0.625</c:v>
                </c:pt>
                <c:pt idx="61">
                  <c:v>0.63541666666666696</c:v>
                </c:pt>
                <c:pt idx="62">
                  <c:v>0.64583333333333304</c:v>
                </c:pt>
                <c:pt idx="63">
                  <c:v>0.65625</c:v>
                </c:pt>
                <c:pt idx="64">
                  <c:v>0.66666666666666696</c:v>
                </c:pt>
                <c:pt idx="65">
                  <c:v>0.67708333333333304</c:v>
                </c:pt>
                <c:pt idx="66">
                  <c:v>0.6875</c:v>
                </c:pt>
                <c:pt idx="67">
                  <c:v>0.69791666666666696</c:v>
                </c:pt>
                <c:pt idx="68">
                  <c:v>0.70833333333333304</c:v>
                </c:pt>
                <c:pt idx="69">
                  <c:v>0.71875</c:v>
                </c:pt>
                <c:pt idx="70">
                  <c:v>0.72916666666666696</c:v>
                </c:pt>
                <c:pt idx="71">
                  <c:v>0.73958333333333304</c:v>
                </c:pt>
                <c:pt idx="72">
                  <c:v>0.75</c:v>
                </c:pt>
                <c:pt idx="73">
                  <c:v>0.76041666666666696</c:v>
                </c:pt>
                <c:pt idx="74">
                  <c:v>0.77083333333333304</c:v>
                </c:pt>
                <c:pt idx="75">
                  <c:v>0.78125</c:v>
                </c:pt>
                <c:pt idx="76">
                  <c:v>0.79166666666666696</c:v>
                </c:pt>
                <c:pt idx="77">
                  <c:v>0.80208333333333304</c:v>
                </c:pt>
                <c:pt idx="78">
                  <c:v>0.8125</c:v>
                </c:pt>
                <c:pt idx="79">
                  <c:v>0.82291666666666696</c:v>
                </c:pt>
                <c:pt idx="80">
                  <c:v>0.83333333333333304</c:v>
                </c:pt>
                <c:pt idx="81">
                  <c:v>0.84375</c:v>
                </c:pt>
                <c:pt idx="82">
                  <c:v>0.85416666666666696</c:v>
                </c:pt>
                <c:pt idx="83">
                  <c:v>0.86458333333333304</c:v>
                </c:pt>
                <c:pt idx="84">
                  <c:v>0.875</c:v>
                </c:pt>
                <c:pt idx="85">
                  <c:v>0.88541666666666696</c:v>
                </c:pt>
                <c:pt idx="86">
                  <c:v>0.89583333333333304</c:v>
                </c:pt>
                <c:pt idx="87">
                  <c:v>0.90625</c:v>
                </c:pt>
                <c:pt idx="88">
                  <c:v>0.91666666666666696</c:v>
                </c:pt>
                <c:pt idx="89">
                  <c:v>0.92708333333333304</c:v>
                </c:pt>
                <c:pt idx="90">
                  <c:v>0.9375</c:v>
                </c:pt>
                <c:pt idx="91">
                  <c:v>0.94791666666666696</c:v>
                </c:pt>
                <c:pt idx="92">
                  <c:v>0.95833333333333304</c:v>
                </c:pt>
                <c:pt idx="93">
                  <c:v>0.96875</c:v>
                </c:pt>
                <c:pt idx="94">
                  <c:v>0.97916666666666696</c:v>
                </c:pt>
                <c:pt idx="95">
                  <c:v>0.98958333333333304</c:v>
                </c:pt>
              </c:numCache>
            </c:numRef>
          </c:cat>
          <c:val>
            <c:numRef>
              <c:f>'9.3'!$AM$54:$AM$149</c:f>
              <c:numCache>
                <c:formatCode>#,##0</c:formatCode>
                <c:ptCount val="96"/>
                <c:pt idx="0">
                  <c:v>3635.4560000000001</c:v>
                </c:pt>
                <c:pt idx="1">
                  <c:v>3632.9360000000001</c:v>
                </c:pt>
                <c:pt idx="2">
                  <c:v>3619.962</c:v>
                </c:pt>
                <c:pt idx="3">
                  <c:v>3615.02</c:v>
                </c:pt>
                <c:pt idx="4">
                  <c:v>3607.4969999999998</c:v>
                </c:pt>
                <c:pt idx="5">
                  <c:v>3599.3519999999999</c:v>
                </c:pt>
                <c:pt idx="6">
                  <c:v>3601.2510000000002</c:v>
                </c:pt>
                <c:pt idx="7">
                  <c:v>3570.5529999999999</c:v>
                </c:pt>
                <c:pt idx="8">
                  <c:v>3559.6950000000002</c:v>
                </c:pt>
                <c:pt idx="9">
                  <c:v>3556.3609999999999</c:v>
                </c:pt>
                <c:pt idx="10">
                  <c:v>3543.34</c:v>
                </c:pt>
                <c:pt idx="11">
                  <c:v>3537.1320000000001</c:v>
                </c:pt>
                <c:pt idx="12">
                  <c:v>3549.9009999999998</c:v>
                </c:pt>
                <c:pt idx="13">
                  <c:v>3545.8829999999998</c:v>
                </c:pt>
                <c:pt idx="14">
                  <c:v>3551.5479999999998</c:v>
                </c:pt>
                <c:pt idx="15">
                  <c:v>3575.4160000000002</c:v>
                </c:pt>
                <c:pt idx="16">
                  <c:v>3611.6759999999999</c:v>
                </c:pt>
                <c:pt idx="17">
                  <c:v>3619.011</c:v>
                </c:pt>
                <c:pt idx="18">
                  <c:v>3630.3440000000001</c:v>
                </c:pt>
                <c:pt idx="19">
                  <c:v>3624.9430000000002</c:v>
                </c:pt>
                <c:pt idx="20">
                  <c:v>3632.02</c:v>
                </c:pt>
                <c:pt idx="21">
                  <c:v>3637.125</c:v>
                </c:pt>
                <c:pt idx="22">
                  <c:v>3620.8110000000001</c:v>
                </c:pt>
                <c:pt idx="23">
                  <c:v>3588.36</c:v>
                </c:pt>
                <c:pt idx="24">
                  <c:v>3650.3519999999999</c:v>
                </c:pt>
                <c:pt idx="25">
                  <c:v>3672.895</c:v>
                </c:pt>
                <c:pt idx="26">
                  <c:v>3681.576</c:v>
                </c:pt>
                <c:pt idx="27">
                  <c:v>3672.3629999999998</c:v>
                </c:pt>
                <c:pt idx="28">
                  <c:v>3703.9409999999998</c:v>
                </c:pt>
                <c:pt idx="29">
                  <c:v>3718.2310000000002</c:v>
                </c:pt>
                <c:pt idx="30">
                  <c:v>3763.973</c:v>
                </c:pt>
                <c:pt idx="31">
                  <c:v>3772.788</c:v>
                </c:pt>
                <c:pt idx="32">
                  <c:v>3755.23</c:v>
                </c:pt>
                <c:pt idx="33">
                  <c:v>3727.1529999999998</c:v>
                </c:pt>
                <c:pt idx="34">
                  <c:v>3720.29</c:v>
                </c:pt>
                <c:pt idx="35">
                  <c:v>3697.0729999999999</c:v>
                </c:pt>
                <c:pt idx="36">
                  <c:v>3661.453</c:v>
                </c:pt>
                <c:pt idx="37">
                  <c:v>3688.0369999999998</c:v>
                </c:pt>
                <c:pt idx="38">
                  <c:v>3686.15</c:v>
                </c:pt>
                <c:pt idx="39">
                  <c:v>3675.9659999999999</c:v>
                </c:pt>
                <c:pt idx="40">
                  <c:v>3558.5140000000001</c:v>
                </c:pt>
                <c:pt idx="41">
                  <c:v>3460.6320000000001</c:v>
                </c:pt>
                <c:pt idx="42">
                  <c:v>3460.9090000000001</c:v>
                </c:pt>
                <c:pt idx="43">
                  <c:v>3459.1840000000002</c:v>
                </c:pt>
                <c:pt idx="44">
                  <c:v>3419.5340000000001</c:v>
                </c:pt>
                <c:pt idx="45">
                  <c:v>3281.9450000000002</c:v>
                </c:pt>
                <c:pt idx="46">
                  <c:v>3399.9540000000002</c:v>
                </c:pt>
                <c:pt idx="47">
                  <c:v>3356.8380000000002</c:v>
                </c:pt>
                <c:pt idx="48">
                  <c:v>3275.64</c:v>
                </c:pt>
                <c:pt idx="49">
                  <c:v>3298.913</c:v>
                </c:pt>
                <c:pt idx="50">
                  <c:v>3281.212</c:v>
                </c:pt>
                <c:pt idx="51">
                  <c:v>3265.4450000000002</c:v>
                </c:pt>
                <c:pt idx="52">
                  <c:v>3173.346</c:v>
                </c:pt>
                <c:pt idx="53">
                  <c:v>3165.9459999999999</c:v>
                </c:pt>
                <c:pt idx="54">
                  <c:v>3110.2719999999999</c:v>
                </c:pt>
                <c:pt idx="55">
                  <c:v>3085.9720000000002</c:v>
                </c:pt>
                <c:pt idx="56">
                  <c:v>3121.3389999999999</c:v>
                </c:pt>
                <c:pt idx="57">
                  <c:v>3063.0369999999998</c:v>
                </c:pt>
                <c:pt idx="58">
                  <c:v>2949.31</c:v>
                </c:pt>
                <c:pt idx="59">
                  <c:v>2997.4850000000001</c:v>
                </c:pt>
                <c:pt idx="60">
                  <c:v>3019.8649999999998</c:v>
                </c:pt>
                <c:pt idx="61">
                  <c:v>3035.1729999999998</c:v>
                </c:pt>
                <c:pt idx="62">
                  <c:v>3081.3119999999999</c:v>
                </c:pt>
                <c:pt idx="63">
                  <c:v>3115.0680000000002</c:v>
                </c:pt>
                <c:pt idx="64">
                  <c:v>3186.2150000000001</c:v>
                </c:pt>
                <c:pt idx="65">
                  <c:v>3223.5970000000002</c:v>
                </c:pt>
                <c:pt idx="66">
                  <c:v>3226.5160000000001</c:v>
                </c:pt>
                <c:pt idx="67">
                  <c:v>3246.73</c:v>
                </c:pt>
                <c:pt idx="68">
                  <c:v>3197.375</c:v>
                </c:pt>
                <c:pt idx="69">
                  <c:v>3219.3330000000001</c:v>
                </c:pt>
                <c:pt idx="70">
                  <c:v>3011.7080000000001</c:v>
                </c:pt>
                <c:pt idx="71">
                  <c:v>2988.8130000000001</c:v>
                </c:pt>
                <c:pt idx="72">
                  <c:v>3008.86</c:v>
                </c:pt>
                <c:pt idx="73">
                  <c:v>3020.3090000000002</c:v>
                </c:pt>
                <c:pt idx="74">
                  <c:v>3052.9589999999998</c:v>
                </c:pt>
                <c:pt idx="75">
                  <c:v>3157.259</c:v>
                </c:pt>
                <c:pt idx="76">
                  <c:v>3277.7179999999998</c:v>
                </c:pt>
                <c:pt idx="77">
                  <c:v>3391.5360000000001</c:v>
                </c:pt>
                <c:pt idx="78">
                  <c:v>3520.8989999999999</c:v>
                </c:pt>
                <c:pt idx="79">
                  <c:v>3626.1889999999999</c:v>
                </c:pt>
                <c:pt idx="80">
                  <c:v>3753.5140000000001</c:v>
                </c:pt>
                <c:pt idx="81">
                  <c:v>3846.9749999999999</c:v>
                </c:pt>
                <c:pt idx="82">
                  <c:v>3914.2710000000002</c:v>
                </c:pt>
                <c:pt idx="83">
                  <c:v>3929.5210000000002</c:v>
                </c:pt>
                <c:pt idx="84">
                  <c:v>3921.7150000000001</c:v>
                </c:pt>
                <c:pt idx="85">
                  <c:v>3922.931</c:v>
                </c:pt>
                <c:pt idx="86">
                  <c:v>3941.8090000000002</c:v>
                </c:pt>
                <c:pt idx="87">
                  <c:v>3968.1529999999998</c:v>
                </c:pt>
                <c:pt idx="88">
                  <c:v>3993.56</c:v>
                </c:pt>
                <c:pt idx="89">
                  <c:v>3999.4290000000001</c:v>
                </c:pt>
                <c:pt idx="90">
                  <c:v>3988.9780000000001</c:v>
                </c:pt>
                <c:pt idx="91">
                  <c:v>3973.1390000000001</c:v>
                </c:pt>
                <c:pt idx="92">
                  <c:v>3974.027</c:v>
                </c:pt>
                <c:pt idx="93">
                  <c:v>3956.9070000000002</c:v>
                </c:pt>
                <c:pt idx="94">
                  <c:v>3973.8539999999998</c:v>
                </c:pt>
                <c:pt idx="95">
                  <c:v>3981.48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3-452A-9ADA-24375ECF0380}"/>
            </c:ext>
          </c:extLst>
        </c:ser>
        <c:ser>
          <c:idx val="2"/>
          <c:order val="2"/>
          <c:tx>
            <c:strRef>
              <c:f>'9.3'!$AN$52</c:f>
              <c:strCache>
                <c:ptCount val="1"/>
                <c:pt idx="0">
                  <c:v>PPE</c:v>
                </c:pt>
              </c:strCache>
            </c:strRef>
          </c:tx>
          <c:spPr>
            <a:solidFill>
              <a:schemeClr val="accent2"/>
            </a:solidFill>
          </c:spPr>
          <c:cat>
            <c:numRef>
              <c:f>'9.3'!$AK$54:$AK$149</c:f>
              <c:numCache>
                <c:formatCode>h:mm;@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4.1666666666666699E-2</c:v>
                </c:pt>
                <c:pt idx="5">
                  <c:v>5.2083333333333301E-2</c:v>
                </c:pt>
                <c:pt idx="6">
                  <c:v>6.25E-2</c:v>
                </c:pt>
                <c:pt idx="7">
                  <c:v>7.2916666666666699E-2</c:v>
                </c:pt>
                <c:pt idx="8">
                  <c:v>8.3333333333333301E-2</c:v>
                </c:pt>
                <c:pt idx="9">
                  <c:v>9.375E-2</c:v>
                </c:pt>
                <c:pt idx="10">
                  <c:v>0.104166666666667</c:v>
                </c:pt>
                <c:pt idx="11">
                  <c:v>0.114583333333333</c:v>
                </c:pt>
                <c:pt idx="12">
                  <c:v>0.125</c:v>
                </c:pt>
                <c:pt idx="13">
                  <c:v>0.13541666666666699</c:v>
                </c:pt>
                <c:pt idx="14">
                  <c:v>0.14583333333333301</c:v>
                </c:pt>
                <c:pt idx="15">
                  <c:v>0.15625</c:v>
                </c:pt>
                <c:pt idx="16">
                  <c:v>0.16666666666666699</c:v>
                </c:pt>
                <c:pt idx="17">
                  <c:v>0.17708333333333301</c:v>
                </c:pt>
                <c:pt idx="18">
                  <c:v>0.1875</c:v>
                </c:pt>
                <c:pt idx="19">
                  <c:v>0.19791666666666699</c:v>
                </c:pt>
                <c:pt idx="20">
                  <c:v>0.20833333333333301</c:v>
                </c:pt>
                <c:pt idx="21">
                  <c:v>0.21875</c:v>
                </c:pt>
                <c:pt idx="22">
                  <c:v>0.22916666666666699</c:v>
                </c:pt>
                <c:pt idx="23">
                  <c:v>0.23958333333333301</c:v>
                </c:pt>
                <c:pt idx="24">
                  <c:v>0.25</c:v>
                </c:pt>
                <c:pt idx="25">
                  <c:v>0.26041666666666702</c:v>
                </c:pt>
                <c:pt idx="26">
                  <c:v>0.27083333333333298</c:v>
                </c:pt>
                <c:pt idx="27">
                  <c:v>0.28125</c:v>
                </c:pt>
                <c:pt idx="28">
                  <c:v>0.29166666666666702</c:v>
                </c:pt>
                <c:pt idx="29">
                  <c:v>0.30208333333333298</c:v>
                </c:pt>
                <c:pt idx="30">
                  <c:v>0.3125</c:v>
                </c:pt>
                <c:pt idx="31">
                  <c:v>0.32291666666666702</c:v>
                </c:pt>
                <c:pt idx="32">
                  <c:v>0.33333333333333298</c:v>
                </c:pt>
                <c:pt idx="33">
                  <c:v>0.34375</c:v>
                </c:pt>
                <c:pt idx="34">
                  <c:v>0.35416666666666702</c:v>
                </c:pt>
                <c:pt idx="35">
                  <c:v>0.36458333333333298</c:v>
                </c:pt>
                <c:pt idx="36">
                  <c:v>0.375</c:v>
                </c:pt>
                <c:pt idx="37">
                  <c:v>0.38541666666666702</c:v>
                </c:pt>
                <c:pt idx="38">
                  <c:v>0.39583333333333298</c:v>
                </c:pt>
                <c:pt idx="39">
                  <c:v>0.40625</c:v>
                </c:pt>
                <c:pt idx="40">
                  <c:v>0.41666666666666702</c:v>
                </c:pt>
                <c:pt idx="41">
                  <c:v>0.42708333333333298</c:v>
                </c:pt>
                <c:pt idx="42">
                  <c:v>0.4375</c:v>
                </c:pt>
                <c:pt idx="43">
                  <c:v>0.44791666666666702</c:v>
                </c:pt>
                <c:pt idx="44">
                  <c:v>0.45833333333333298</c:v>
                </c:pt>
                <c:pt idx="45">
                  <c:v>0.46875</c:v>
                </c:pt>
                <c:pt idx="46">
                  <c:v>0.47916666666666702</c:v>
                </c:pt>
                <c:pt idx="47">
                  <c:v>0.48958333333333298</c:v>
                </c:pt>
                <c:pt idx="48">
                  <c:v>0.5</c:v>
                </c:pt>
                <c:pt idx="49">
                  <c:v>0.51041666666666696</c:v>
                </c:pt>
                <c:pt idx="50">
                  <c:v>0.52083333333333304</c:v>
                </c:pt>
                <c:pt idx="51">
                  <c:v>0.53125</c:v>
                </c:pt>
                <c:pt idx="52">
                  <c:v>0.54166666666666696</c:v>
                </c:pt>
                <c:pt idx="53">
                  <c:v>0.55208333333333304</c:v>
                </c:pt>
                <c:pt idx="54">
                  <c:v>0.5625</c:v>
                </c:pt>
                <c:pt idx="55">
                  <c:v>0.57291666666666696</c:v>
                </c:pt>
                <c:pt idx="56">
                  <c:v>0.58333333333333304</c:v>
                </c:pt>
                <c:pt idx="57">
                  <c:v>0.59375</c:v>
                </c:pt>
                <c:pt idx="58">
                  <c:v>0.60416666666666696</c:v>
                </c:pt>
                <c:pt idx="59">
                  <c:v>0.61458333333333304</c:v>
                </c:pt>
                <c:pt idx="60">
                  <c:v>0.625</c:v>
                </c:pt>
                <c:pt idx="61">
                  <c:v>0.63541666666666696</c:v>
                </c:pt>
                <c:pt idx="62">
                  <c:v>0.64583333333333304</c:v>
                </c:pt>
                <c:pt idx="63">
                  <c:v>0.65625</c:v>
                </c:pt>
                <c:pt idx="64">
                  <c:v>0.66666666666666696</c:v>
                </c:pt>
                <c:pt idx="65">
                  <c:v>0.67708333333333304</c:v>
                </c:pt>
                <c:pt idx="66">
                  <c:v>0.6875</c:v>
                </c:pt>
                <c:pt idx="67">
                  <c:v>0.69791666666666696</c:v>
                </c:pt>
                <c:pt idx="68">
                  <c:v>0.70833333333333304</c:v>
                </c:pt>
                <c:pt idx="69">
                  <c:v>0.71875</c:v>
                </c:pt>
                <c:pt idx="70">
                  <c:v>0.72916666666666696</c:v>
                </c:pt>
                <c:pt idx="71">
                  <c:v>0.73958333333333304</c:v>
                </c:pt>
                <c:pt idx="72">
                  <c:v>0.75</c:v>
                </c:pt>
                <c:pt idx="73">
                  <c:v>0.76041666666666696</c:v>
                </c:pt>
                <c:pt idx="74">
                  <c:v>0.77083333333333304</c:v>
                </c:pt>
                <c:pt idx="75">
                  <c:v>0.78125</c:v>
                </c:pt>
                <c:pt idx="76">
                  <c:v>0.79166666666666696</c:v>
                </c:pt>
                <c:pt idx="77">
                  <c:v>0.80208333333333304</c:v>
                </c:pt>
                <c:pt idx="78">
                  <c:v>0.8125</c:v>
                </c:pt>
                <c:pt idx="79">
                  <c:v>0.82291666666666696</c:v>
                </c:pt>
                <c:pt idx="80">
                  <c:v>0.83333333333333304</c:v>
                </c:pt>
                <c:pt idx="81">
                  <c:v>0.84375</c:v>
                </c:pt>
                <c:pt idx="82">
                  <c:v>0.85416666666666696</c:v>
                </c:pt>
                <c:pt idx="83">
                  <c:v>0.86458333333333304</c:v>
                </c:pt>
                <c:pt idx="84">
                  <c:v>0.875</c:v>
                </c:pt>
                <c:pt idx="85">
                  <c:v>0.88541666666666696</c:v>
                </c:pt>
                <c:pt idx="86">
                  <c:v>0.89583333333333304</c:v>
                </c:pt>
                <c:pt idx="87">
                  <c:v>0.90625</c:v>
                </c:pt>
                <c:pt idx="88">
                  <c:v>0.91666666666666696</c:v>
                </c:pt>
                <c:pt idx="89">
                  <c:v>0.92708333333333304</c:v>
                </c:pt>
                <c:pt idx="90">
                  <c:v>0.9375</c:v>
                </c:pt>
                <c:pt idx="91">
                  <c:v>0.94791666666666696</c:v>
                </c:pt>
                <c:pt idx="92">
                  <c:v>0.95833333333333304</c:v>
                </c:pt>
                <c:pt idx="93">
                  <c:v>0.96875</c:v>
                </c:pt>
                <c:pt idx="94">
                  <c:v>0.97916666666666696</c:v>
                </c:pt>
                <c:pt idx="95">
                  <c:v>0.98958333333333304</c:v>
                </c:pt>
              </c:numCache>
            </c:numRef>
          </c:cat>
          <c:val>
            <c:numRef>
              <c:f>'9.3'!$AN$54:$AN$149</c:f>
              <c:numCache>
                <c:formatCode>#,##0</c:formatCode>
                <c:ptCount val="96"/>
                <c:pt idx="0">
                  <c:v>772.43799999999999</c:v>
                </c:pt>
                <c:pt idx="1">
                  <c:v>772.24900000000002</c:v>
                </c:pt>
                <c:pt idx="2">
                  <c:v>771.76099999999997</c:v>
                </c:pt>
                <c:pt idx="3">
                  <c:v>773.01800000000003</c:v>
                </c:pt>
                <c:pt idx="4">
                  <c:v>752.12599999999998</c:v>
                </c:pt>
                <c:pt idx="5">
                  <c:v>758.67899999999997</c:v>
                </c:pt>
                <c:pt idx="6">
                  <c:v>758.16899999999998</c:v>
                </c:pt>
                <c:pt idx="7">
                  <c:v>749.42499999999995</c:v>
                </c:pt>
                <c:pt idx="8">
                  <c:v>756.31899999999996</c:v>
                </c:pt>
                <c:pt idx="9">
                  <c:v>759.91</c:v>
                </c:pt>
                <c:pt idx="10">
                  <c:v>740.36599999999999</c:v>
                </c:pt>
                <c:pt idx="11">
                  <c:v>743.84100000000001</c:v>
                </c:pt>
                <c:pt idx="12">
                  <c:v>744.71699999999998</c:v>
                </c:pt>
                <c:pt idx="13">
                  <c:v>744.27200000000005</c:v>
                </c:pt>
                <c:pt idx="14">
                  <c:v>747.11300000000006</c:v>
                </c:pt>
                <c:pt idx="15">
                  <c:v>750.61599999999999</c:v>
                </c:pt>
                <c:pt idx="16">
                  <c:v>761.32899999999995</c:v>
                </c:pt>
                <c:pt idx="17">
                  <c:v>760.79899999999998</c:v>
                </c:pt>
                <c:pt idx="18">
                  <c:v>757.096</c:v>
                </c:pt>
                <c:pt idx="19">
                  <c:v>758.16800000000001</c:v>
                </c:pt>
                <c:pt idx="20">
                  <c:v>742.84</c:v>
                </c:pt>
                <c:pt idx="21">
                  <c:v>733.93200000000002</c:v>
                </c:pt>
                <c:pt idx="22">
                  <c:v>728.63400000000001</c:v>
                </c:pt>
                <c:pt idx="23">
                  <c:v>746.58799999999997</c:v>
                </c:pt>
                <c:pt idx="24">
                  <c:v>785.53300000000002</c:v>
                </c:pt>
                <c:pt idx="25">
                  <c:v>795.83399999999995</c:v>
                </c:pt>
                <c:pt idx="26">
                  <c:v>795.57500000000005</c:v>
                </c:pt>
                <c:pt idx="27">
                  <c:v>795.64599999999996</c:v>
                </c:pt>
                <c:pt idx="28">
                  <c:v>800.90599999999995</c:v>
                </c:pt>
                <c:pt idx="29">
                  <c:v>801.60799999999995</c:v>
                </c:pt>
                <c:pt idx="30">
                  <c:v>803.57600000000002</c:v>
                </c:pt>
                <c:pt idx="31">
                  <c:v>805.44799999999998</c:v>
                </c:pt>
                <c:pt idx="32">
                  <c:v>798.69299999999998</c:v>
                </c:pt>
                <c:pt idx="33">
                  <c:v>805.23</c:v>
                </c:pt>
                <c:pt idx="34">
                  <c:v>799.05100000000004</c:v>
                </c:pt>
                <c:pt idx="35">
                  <c:v>646.62300000000005</c:v>
                </c:pt>
                <c:pt idx="36">
                  <c:v>245.078</c:v>
                </c:pt>
                <c:pt idx="37">
                  <c:v>9.1010000000000009</c:v>
                </c:pt>
                <c:pt idx="38">
                  <c:v>9.06</c:v>
                </c:pt>
                <c:pt idx="39">
                  <c:v>8.1270000000000007</c:v>
                </c:pt>
                <c:pt idx="40">
                  <c:v>3.113</c:v>
                </c:pt>
                <c:pt idx="41">
                  <c:v>2</c:v>
                </c:pt>
                <c:pt idx="42">
                  <c:v>2.0680000000000001</c:v>
                </c:pt>
                <c:pt idx="43">
                  <c:v>2.0569999999999999</c:v>
                </c:pt>
                <c:pt idx="44">
                  <c:v>2.016</c:v>
                </c:pt>
                <c:pt idx="45">
                  <c:v>2.0219999999999998</c:v>
                </c:pt>
                <c:pt idx="46">
                  <c:v>2.0609999999999999</c:v>
                </c:pt>
                <c:pt idx="47">
                  <c:v>2.0129999999999999</c:v>
                </c:pt>
                <c:pt idx="48">
                  <c:v>2.0259999999999998</c:v>
                </c:pt>
                <c:pt idx="49">
                  <c:v>2.032</c:v>
                </c:pt>
                <c:pt idx="50">
                  <c:v>2</c:v>
                </c:pt>
                <c:pt idx="51">
                  <c:v>2.0070000000000001</c:v>
                </c:pt>
                <c:pt idx="52">
                  <c:v>2.0110000000000001</c:v>
                </c:pt>
                <c:pt idx="53">
                  <c:v>2.0270000000000001</c:v>
                </c:pt>
                <c:pt idx="54">
                  <c:v>2.0099999999999998</c:v>
                </c:pt>
                <c:pt idx="55">
                  <c:v>2.0510000000000002</c:v>
                </c:pt>
                <c:pt idx="56">
                  <c:v>2.0230000000000001</c:v>
                </c:pt>
                <c:pt idx="57">
                  <c:v>2.0169999999999999</c:v>
                </c:pt>
                <c:pt idx="58">
                  <c:v>1.9970000000000001</c:v>
                </c:pt>
                <c:pt idx="59">
                  <c:v>2.06</c:v>
                </c:pt>
                <c:pt idx="60">
                  <c:v>2.0449999999999999</c:v>
                </c:pt>
                <c:pt idx="61">
                  <c:v>2.073</c:v>
                </c:pt>
                <c:pt idx="62">
                  <c:v>2.0099999999999998</c:v>
                </c:pt>
                <c:pt idx="63">
                  <c:v>1.3640000000000001</c:v>
                </c:pt>
                <c:pt idx="64">
                  <c:v>77.093000000000004</c:v>
                </c:pt>
                <c:pt idx="65">
                  <c:v>241.44900000000001</c:v>
                </c:pt>
                <c:pt idx="66">
                  <c:v>449.11099999999999</c:v>
                </c:pt>
                <c:pt idx="67">
                  <c:v>538.404</c:v>
                </c:pt>
                <c:pt idx="68">
                  <c:v>613.24800000000005</c:v>
                </c:pt>
                <c:pt idx="69">
                  <c:v>714.57500000000005</c:v>
                </c:pt>
                <c:pt idx="70">
                  <c:v>776.05100000000004</c:v>
                </c:pt>
                <c:pt idx="71">
                  <c:v>800.73099999999999</c:v>
                </c:pt>
                <c:pt idx="72">
                  <c:v>810.81500000000005</c:v>
                </c:pt>
                <c:pt idx="73">
                  <c:v>817.38199999999995</c:v>
                </c:pt>
                <c:pt idx="74">
                  <c:v>833.59400000000005</c:v>
                </c:pt>
                <c:pt idx="75">
                  <c:v>849.76900000000001</c:v>
                </c:pt>
                <c:pt idx="76">
                  <c:v>856.69200000000001</c:v>
                </c:pt>
                <c:pt idx="77">
                  <c:v>866.40899999999999</c:v>
                </c:pt>
                <c:pt idx="78">
                  <c:v>869.28</c:v>
                </c:pt>
                <c:pt idx="79">
                  <c:v>865.41200000000003</c:v>
                </c:pt>
                <c:pt idx="80">
                  <c:v>961.56799999999998</c:v>
                </c:pt>
                <c:pt idx="81">
                  <c:v>971.79899999999998</c:v>
                </c:pt>
                <c:pt idx="82">
                  <c:v>969.56299999999999</c:v>
                </c:pt>
                <c:pt idx="83">
                  <c:v>969.23400000000004</c:v>
                </c:pt>
                <c:pt idx="84">
                  <c:v>985.56299999999999</c:v>
                </c:pt>
                <c:pt idx="85">
                  <c:v>990.13300000000004</c:v>
                </c:pt>
                <c:pt idx="86">
                  <c:v>991.07100000000003</c:v>
                </c:pt>
                <c:pt idx="87">
                  <c:v>993.92899999999997</c:v>
                </c:pt>
                <c:pt idx="88">
                  <c:v>993.63300000000004</c:v>
                </c:pt>
                <c:pt idx="89">
                  <c:v>997.05899999999997</c:v>
                </c:pt>
                <c:pt idx="90">
                  <c:v>996.91</c:v>
                </c:pt>
                <c:pt idx="91">
                  <c:v>999.11900000000003</c:v>
                </c:pt>
                <c:pt idx="92">
                  <c:v>995.34</c:v>
                </c:pt>
                <c:pt idx="93">
                  <c:v>939.19</c:v>
                </c:pt>
                <c:pt idx="94">
                  <c:v>934.13</c:v>
                </c:pt>
                <c:pt idx="95">
                  <c:v>954.04499999999996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3-452A-9ADA-24375ECF0380}"/>
            </c:ext>
          </c:extLst>
        </c:ser>
        <c:ser>
          <c:idx val="3"/>
          <c:order val="3"/>
          <c:tx>
            <c:strRef>
              <c:f>'9.3'!$AO$52</c:f>
              <c:strCache>
                <c:ptCount val="1"/>
                <c:pt idx="0">
                  <c:v>PSE</c:v>
                </c:pt>
              </c:strCache>
            </c:strRef>
          </c:tx>
          <c:spPr>
            <a:solidFill>
              <a:schemeClr val="accent6"/>
            </a:solidFill>
          </c:spPr>
          <c:cat>
            <c:numRef>
              <c:f>'9.3'!$AK$54:$AK$149</c:f>
              <c:numCache>
                <c:formatCode>h:mm;@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4.1666666666666699E-2</c:v>
                </c:pt>
                <c:pt idx="5">
                  <c:v>5.2083333333333301E-2</c:v>
                </c:pt>
                <c:pt idx="6">
                  <c:v>6.25E-2</c:v>
                </c:pt>
                <c:pt idx="7">
                  <c:v>7.2916666666666699E-2</c:v>
                </c:pt>
                <c:pt idx="8">
                  <c:v>8.3333333333333301E-2</c:v>
                </c:pt>
                <c:pt idx="9">
                  <c:v>9.375E-2</c:v>
                </c:pt>
                <c:pt idx="10">
                  <c:v>0.104166666666667</c:v>
                </c:pt>
                <c:pt idx="11">
                  <c:v>0.114583333333333</c:v>
                </c:pt>
                <c:pt idx="12">
                  <c:v>0.125</c:v>
                </c:pt>
                <c:pt idx="13">
                  <c:v>0.13541666666666699</c:v>
                </c:pt>
                <c:pt idx="14">
                  <c:v>0.14583333333333301</c:v>
                </c:pt>
                <c:pt idx="15">
                  <c:v>0.15625</c:v>
                </c:pt>
                <c:pt idx="16">
                  <c:v>0.16666666666666699</c:v>
                </c:pt>
                <c:pt idx="17">
                  <c:v>0.17708333333333301</c:v>
                </c:pt>
                <c:pt idx="18">
                  <c:v>0.1875</c:v>
                </c:pt>
                <c:pt idx="19">
                  <c:v>0.19791666666666699</c:v>
                </c:pt>
                <c:pt idx="20">
                  <c:v>0.20833333333333301</c:v>
                </c:pt>
                <c:pt idx="21">
                  <c:v>0.21875</c:v>
                </c:pt>
                <c:pt idx="22">
                  <c:v>0.22916666666666699</c:v>
                </c:pt>
                <c:pt idx="23">
                  <c:v>0.23958333333333301</c:v>
                </c:pt>
                <c:pt idx="24">
                  <c:v>0.25</c:v>
                </c:pt>
                <c:pt idx="25">
                  <c:v>0.26041666666666702</c:v>
                </c:pt>
                <c:pt idx="26">
                  <c:v>0.27083333333333298</c:v>
                </c:pt>
                <c:pt idx="27">
                  <c:v>0.28125</c:v>
                </c:pt>
                <c:pt idx="28">
                  <c:v>0.29166666666666702</c:v>
                </c:pt>
                <c:pt idx="29">
                  <c:v>0.30208333333333298</c:v>
                </c:pt>
                <c:pt idx="30">
                  <c:v>0.3125</c:v>
                </c:pt>
                <c:pt idx="31">
                  <c:v>0.32291666666666702</c:v>
                </c:pt>
                <c:pt idx="32">
                  <c:v>0.33333333333333298</c:v>
                </c:pt>
                <c:pt idx="33">
                  <c:v>0.34375</c:v>
                </c:pt>
                <c:pt idx="34">
                  <c:v>0.35416666666666702</c:v>
                </c:pt>
                <c:pt idx="35">
                  <c:v>0.36458333333333298</c:v>
                </c:pt>
                <c:pt idx="36">
                  <c:v>0.375</c:v>
                </c:pt>
                <c:pt idx="37">
                  <c:v>0.38541666666666702</c:v>
                </c:pt>
                <c:pt idx="38">
                  <c:v>0.39583333333333298</c:v>
                </c:pt>
                <c:pt idx="39">
                  <c:v>0.40625</c:v>
                </c:pt>
                <c:pt idx="40">
                  <c:v>0.41666666666666702</c:v>
                </c:pt>
                <c:pt idx="41">
                  <c:v>0.42708333333333298</c:v>
                </c:pt>
                <c:pt idx="42">
                  <c:v>0.4375</c:v>
                </c:pt>
                <c:pt idx="43">
                  <c:v>0.44791666666666702</c:v>
                </c:pt>
                <c:pt idx="44">
                  <c:v>0.45833333333333298</c:v>
                </c:pt>
                <c:pt idx="45">
                  <c:v>0.46875</c:v>
                </c:pt>
                <c:pt idx="46">
                  <c:v>0.47916666666666702</c:v>
                </c:pt>
                <c:pt idx="47">
                  <c:v>0.48958333333333298</c:v>
                </c:pt>
                <c:pt idx="48">
                  <c:v>0.5</c:v>
                </c:pt>
                <c:pt idx="49">
                  <c:v>0.51041666666666696</c:v>
                </c:pt>
                <c:pt idx="50">
                  <c:v>0.52083333333333304</c:v>
                </c:pt>
                <c:pt idx="51">
                  <c:v>0.53125</c:v>
                </c:pt>
                <c:pt idx="52">
                  <c:v>0.54166666666666696</c:v>
                </c:pt>
                <c:pt idx="53">
                  <c:v>0.55208333333333304</c:v>
                </c:pt>
                <c:pt idx="54">
                  <c:v>0.5625</c:v>
                </c:pt>
                <c:pt idx="55">
                  <c:v>0.57291666666666696</c:v>
                </c:pt>
                <c:pt idx="56">
                  <c:v>0.58333333333333304</c:v>
                </c:pt>
                <c:pt idx="57">
                  <c:v>0.59375</c:v>
                </c:pt>
                <c:pt idx="58">
                  <c:v>0.60416666666666696</c:v>
                </c:pt>
                <c:pt idx="59">
                  <c:v>0.61458333333333304</c:v>
                </c:pt>
                <c:pt idx="60">
                  <c:v>0.625</c:v>
                </c:pt>
                <c:pt idx="61">
                  <c:v>0.63541666666666696</c:v>
                </c:pt>
                <c:pt idx="62">
                  <c:v>0.64583333333333304</c:v>
                </c:pt>
                <c:pt idx="63">
                  <c:v>0.65625</c:v>
                </c:pt>
                <c:pt idx="64">
                  <c:v>0.66666666666666696</c:v>
                </c:pt>
                <c:pt idx="65">
                  <c:v>0.67708333333333304</c:v>
                </c:pt>
                <c:pt idx="66">
                  <c:v>0.6875</c:v>
                </c:pt>
                <c:pt idx="67">
                  <c:v>0.69791666666666696</c:v>
                </c:pt>
                <c:pt idx="68">
                  <c:v>0.70833333333333304</c:v>
                </c:pt>
                <c:pt idx="69">
                  <c:v>0.71875</c:v>
                </c:pt>
                <c:pt idx="70">
                  <c:v>0.72916666666666696</c:v>
                </c:pt>
                <c:pt idx="71">
                  <c:v>0.73958333333333304</c:v>
                </c:pt>
                <c:pt idx="72">
                  <c:v>0.75</c:v>
                </c:pt>
                <c:pt idx="73">
                  <c:v>0.76041666666666696</c:v>
                </c:pt>
                <c:pt idx="74">
                  <c:v>0.77083333333333304</c:v>
                </c:pt>
                <c:pt idx="75">
                  <c:v>0.78125</c:v>
                </c:pt>
                <c:pt idx="76">
                  <c:v>0.79166666666666696</c:v>
                </c:pt>
                <c:pt idx="77">
                  <c:v>0.80208333333333304</c:v>
                </c:pt>
                <c:pt idx="78">
                  <c:v>0.8125</c:v>
                </c:pt>
                <c:pt idx="79">
                  <c:v>0.82291666666666696</c:v>
                </c:pt>
                <c:pt idx="80">
                  <c:v>0.83333333333333304</c:v>
                </c:pt>
                <c:pt idx="81">
                  <c:v>0.84375</c:v>
                </c:pt>
                <c:pt idx="82">
                  <c:v>0.85416666666666696</c:v>
                </c:pt>
                <c:pt idx="83">
                  <c:v>0.86458333333333304</c:v>
                </c:pt>
                <c:pt idx="84">
                  <c:v>0.875</c:v>
                </c:pt>
                <c:pt idx="85">
                  <c:v>0.88541666666666696</c:v>
                </c:pt>
                <c:pt idx="86">
                  <c:v>0.89583333333333304</c:v>
                </c:pt>
                <c:pt idx="87">
                  <c:v>0.90625</c:v>
                </c:pt>
                <c:pt idx="88">
                  <c:v>0.91666666666666696</c:v>
                </c:pt>
                <c:pt idx="89">
                  <c:v>0.92708333333333304</c:v>
                </c:pt>
                <c:pt idx="90">
                  <c:v>0.9375</c:v>
                </c:pt>
                <c:pt idx="91">
                  <c:v>0.94791666666666696</c:v>
                </c:pt>
                <c:pt idx="92">
                  <c:v>0.95833333333333304</c:v>
                </c:pt>
                <c:pt idx="93">
                  <c:v>0.96875</c:v>
                </c:pt>
                <c:pt idx="94">
                  <c:v>0.97916666666666696</c:v>
                </c:pt>
                <c:pt idx="95">
                  <c:v>0.98958333333333304</c:v>
                </c:pt>
              </c:numCache>
            </c:numRef>
          </c:cat>
          <c:val>
            <c:numRef>
              <c:f>'9.3'!$AO$54:$AO$149</c:f>
              <c:numCache>
                <c:formatCode>#,##0</c:formatCode>
                <c:ptCount val="96"/>
                <c:pt idx="0">
                  <c:v>266.47000000000003</c:v>
                </c:pt>
                <c:pt idx="1">
                  <c:v>279.35300000000001</c:v>
                </c:pt>
                <c:pt idx="2">
                  <c:v>264.46699999999998</c:v>
                </c:pt>
                <c:pt idx="3">
                  <c:v>248.29400000000001</c:v>
                </c:pt>
                <c:pt idx="4">
                  <c:v>249.471</c:v>
                </c:pt>
                <c:pt idx="5">
                  <c:v>248.601</c:v>
                </c:pt>
                <c:pt idx="6">
                  <c:v>244.55699999999999</c:v>
                </c:pt>
                <c:pt idx="7">
                  <c:v>244.91</c:v>
                </c:pt>
                <c:pt idx="8">
                  <c:v>250.006</c:v>
                </c:pt>
                <c:pt idx="9">
                  <c:v>245.70500000000001</c:v>
                </c:pt>
                <c:pt idx="10">
                  <c:v>244.589</c:v>
                </c:pt>
                <c:pt idx="11">
                  <c:v>245.018</c:v>
                </c:pt>
                <c:pt idx="12">
                  <c:v>243.22300000000001</c:v>
                </c:pt>
                <c:pt idx="13">
                  <c:v>245.03</c:v>
                </c:pt>
                <c:pt idx="14">
                  <c:v>247.32499999999999</c:v>
                </c:pt>
                <c:pt idx="15">
                  <c:v>248.06800000000001</c:v>
                </c:pt>
                <c:pt idx="16">
                  <c:v>253.24600000000001</c:v>
                </c:pt>
                <c:pt idx="17">
                  <c:v>254.30099999999999</c:v>
                </c:pt>
                <c:pt idx="18">
                  <c:v>257.90899999999999</c:v>
                </c:pt>
                <c:pt idx="19">
                  <c:v>254.20699999999999</c:v>
                </c:pt>
                <c:pt idx="20">
                  <c:v>261.41399999999999</c:v>
                </c:pt>
                <c:pt idx="21">
                  <c:v>268.76400000000001</c:v>
                </c:pt>
                <c:pt idx="22">
                  <c:v>267.13</c:v>
                </c:pt>
                <c:pt idx="23">
                  <c:v>269.87900000000002</c:v>
                </c:pt>
                <c:pt idx="24">
                  <c:v>310.60300000000001</c:v>
                </c:pt>
                <c:pt idx="25">
                  <c:v>322.863</c:v>
                </c:pt>
                <c:pt idx="26">
                  <c:v>328.24099999999999</c:v>
                </c:pt>
                <c:pt idx="27">
                  <c:v>333.78100000000001</c:v>
                </c:pt>
                <c:pt idx="28">
                  <c:v>350.654</c:v>
                </c:pt>
                <c:pt idx="29">
                  <c:v>353.20100000000002</c:v>
                </c:pt>
                <c:pt idx="30">
                  <c:v>350.14600000000002</c:v>
                </c:pt>
                <c:pt idx="31">
                  <c:v>344.93200000000002</c:v>
                </c:pt>
                <c:pt idx="32">
                  <c:v>297.375</c:v>
                </c:pt>
                <c:pt idx="33">
                  <c:v>300.46800000000002</c:v>
                </c:pt>
                <c:pt idx="34">
                  <c:v>288.17200000000003</c:v>
                </c:pt>
                <c:pt idx="35">
                  <c:v>280.46499999999997</c:v>
                </c:pt>
                <c:pt idx="36">
                  <c:v>271.83699999999999</c:v>
                </c:pt>
                <c:pt idx="37">
                  <c:v>276.17899999999997</c:v>
                </c:pt>
                <c:pt idx="38">
                  <c:v>259.18400000000003</c:v>
                </c:pt>
                <c:pt idx="39">
                  <c:v>259.577</c:v>
                </c:pt>
                <c:pt idx="40">
                  <c:v>252.44200000000001</c:v>
                </c:pt>
                <c:pt idx="41">
                  <c:v>247.625</c:v>
                </c:pt>
                <c:pt idx="42">
                  <c:v>244.54400000000001</c:v>
                </c:pt>
                <c:pt idx="43">
                  <c:v>246.572</c:v>
                </c:pt>
                <c:pt idx="44">
                  <c:v>247.298</c:v>
                </c:pt>
                <c:pt idx="45">
                  <c:v>248.715</c:v>
                </c:pt>
                <c:pt idx="46">
                  <c:v>244.84200000000001</c:v>
                </c:pt>
                <c:pt idx="47">
                  <c:v>246.91</c:v>
                </c:pt>
                <c:pt idx="48">
                  <c:v>242.273</c:v>
                </c:pt>
                <c:pt idx="49">
                  <c:v>241.25800000000001</c:v>
                </c:pt>
                <c:pt idx="50">
                  <c:v>239.65600000000001</c:v>
                </c:pt>
                <c:pt idx="51">
                  <c:v>239.328</c:v>
                </c:pt>
                <c:pt idx="52">
                  <c:v>241.28299999999999</c:v>
                </c:pt>
                <c:pt idx="53">
                  <c:v>242.81700000000001</c:v>
                </c:pt>
                <c:pt idx="54">
                  <c:v>239.86199999999999</c:v>
                </c:pt>
                <c:pt idx="55">
                  <c:v>236.13499999999999</c:v>
                </c:pt>
                <c:pt idx="56">
                  <c:v>234.91200000000001</c:v>
                </c:pt>
                <c:pt idx="57">
                  <c:v>234.21100000000001</c:v>
                </c:pt>
                <c:pt idx="58">
                  <c:v>240.04599999999999</c:v>
                </c:pt>
                <c:pt idx="59">
                  <c:v>241.75399999999999</c:v>
                </c:pt>
                <c:pt idx="60">
                  <c:v>234.977</c:v>
                </c:pt>
                <c:pt idx="61">
                  <c:v>235.83199999999999</c:v>
                </c:pt>
                <c:pt idx="62">
                  <c:v>235.934</c:v>
                </c:pt>
                <c:pt idx="63">
                  <c:v>235.31800000000001</c:v>
                </c:pt>
                <c:pt idx="64">
                  <c:v>237.196</c:v>
                </c:pt>
                <c:pt idx="65">
                  <c:v>234.73699999999999</c:v>
                </c:pt>
                <c:pt idx="66">
                  <c:v>235.297</c:v>
                </c:pt>
                <c:pt idx="67">
                  <c:v>243.37799999999999</c:v>
                </c:pt>
                <c:pt idx="68">
                  <c:v>239.01</c:v>
                </c:pt>
                <c:pt idx="69">
                  <c:v>247.55500000000001</c:v>
                </c:pt>
                <c:pt idx="70">
                  <c:v>241.44499999999999</c:v>
                </c:pt>
                <c:pt idx="71">
                  <c:v>236.49600000000001</c:v>
                </c:pt>
                <c:pt idx="72">
                  <c:v>252.119</c:v>
                </c:pt>
                <c:pt idx="73">
                  <c:v>250.858</c:v>
                </c:pt>
                <c:pt idx="74">
                  <c:v>251.13399999999999</c:v>
                </c:pt>
                <c:pt idx="75">
                  <c:v>258.346</c:v>
                </c:pt>
                <c:pt idx="76">
                  <c:v>284.94099999999997</c:v>
                </c:pt>
                <c:pt idx="77">
                  <c:v>283.26</c:v>
                </c:pt>
                <c:pt idx="78">
                  <c:v>291.29700000000003</c:v>
                </c:pt>
                <c:pt idx="79">
                  <c:v>314.05099999999999</c:v>
                </c:pt>
                <c:pt idx="80">
                  <c:v>357.899</c:v>
                </c:pt>
                <c:pt idx="81">
                  <c:v>356.25700000000001</c:v>
                </c:pt>
                <c:pt idx="82">
                  <c:v>356.06099999999998</c:v>
                </c:pt>
                <c:pt idx="83">
                  <c:v>351.726</c:v>
                </c:pt>
                <c:pt idx="84">
                  <c:v>351.98</c:v>
                </c:pt>
                <c:pt idx="85">
                  <c:v>354.35199999999998</c:v>
                </c:pt>
                <c:pt idx="86">
                  <c:v>354.30200000000002</c:v>
                </c:pt>
                <c:pt idx="87">
                  <c:v>343.75200000000001</c:v>
                </c:pt>
                <c:pt idx="88">
                  <c:v>300.62299999999999</c:v>
                </c:pt>
                <c:pt idx="89">
                  <c:v>297.05500000000001</c:v>
                </c:pt>
                <c:pt idx="90">
                  <c:v>293.38499999999999</c:v>
                </c:pt>
                <c:pt idx="91">
                  <c:v>293.916</c:v>
                </c:pt>
                <c:pt idx="92">
                  <c:v>283.72800000000001</c:v>
                </c:pt>
                <c:pt idx="93">
                  <c:v>281.72000000000003</c:v>
                </c:pt>
                <c:pt idx="94">
                  <c:v>285.89699999999999</c:v>
                </c:pt>
                <c:pt idx="95">
                  <c:v>272.29500000000002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C13-452A-9ADA-24375ECF0380}"/>
            </c:ext>
          </c:extLst>
        </c:ser>
        <c:ser>
          <c:idx val="6"/>
          <c:order val="4"/>
          <c:tx>
            <c:strRef>
              <c:f>'9.3'!$AS$52</c:f>
              <c:strCache>
                <c:ptCount val="1"/>
                <c:pt idx="0">
                  <c:v>VTE</c:v>
                </c:pt>
              </c:strCache>
            </c:strRef>
          </c:tx>
          <c:spPr>
            <a:solidFill>
              <a:schemeClr val="accent4"/>
            </a:solidFill>
          </c:spPr>
          <c:cat>
            <c:numRef>
              <c:f>'9.3'!$AK$54:$AK$149</c:f>
              <c:numCache>
                <c:formatCode>h:mm;@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4.1666666666666699E-2</c:v>
                </c:pt>
                <c:pt idx="5">
                  <c:v>5.2083333333333301E-2</c:v>
                </c:pt>
                <c:pt idx="6">
                  <c:v>6.25E-2</c:v>
                </c:pt>
                <c:pt idx="7">
                  <c:v>7.2916666666666699E-2</c:v>
                </c:pt>
                <c:pt idx="8">
                  <c:v>8.3333333333333301E-2</c:v>
                </c:pt>
                <c:pt idx="9">
                  <c:v>9.375E-2</c:v>
                </c:pt>
                <c:pt idx="10">
                  <c:v>0.104166666666667</c:v>
                </c:pt>
                <c:pt idx="11">
                  <c:v>0.114583333333333</c:v>
                </c:pt>
                <c:pt idx="12">
                  <c:v>0.125</c:v>
                </c:pt>
                <c:pt idx="13">
                  <c:v>0.13541666666666699</c:v>
                </c:pt>
                <c:pt idx="14">
                  <c:v>0.14583333333333301</c:v>
                </c:pt>
                <c:pt idx="15">
                  <c:v>0.15625</c:v>
                </c:pt>
                <c:pt idx="16">
                  <c:v>0.16666666666666699</c:v>
                </c:pt>
                <c:pt idx="17">
                  <c:v>0.17708333333333301</c:v>
                </c:pt>
                <c:pt idx="18">
                  <c:v>0.1875</c:v>
                </c:pt>
                <c:pt idx="19">
                  <c:v>0.19791666666666699</c:v>
                </c:pt>
                <c:pt idx="20">
                  <c:v>0.20833333333333301</c:v>
                </c:pt>
                <c:pt idx="21">
                  <c:v>0.21875</c:v>
                </c:pt>
                <c:pt idx="22">
                  <c:v>0.22916666666666699</c:v>
                </c:pt>
                <c:pt idx="23">
                  <c:v>0.23958333333333301</c:v>
                </c:pt>
                <c:pt idx="24">
                  <c:v>0.25</c:v>
                </c:pt>
                <c:pt idx="25">
                  <c:v>0.26041666666666702</c:v>
                </c:pt>
                <c:pt idx="26">
                  <c:v>0.27083333333333298</c:v>
                </c:pt>
                <c:pt idx="27">
                  <c:v>0.28125</c:v>
                </c:pt>
                <c:pt idx="28">
                  <c:v>0.29166666666666702</c:v>
                </c:pt>
                <c:pt idx="29">
                  <c:v>0.30208333333333298</c:v>
                </c:pt>
                <c:pt idx="30">
                  <c:v>0.3125</c:v>
                </c:pt>
                <c:pt idx="31">
                  <c:v>0.32291666666666702</c:v>
                </c:pt>
                <c:pt idx="32">
                  <c:v>0.33333333333333298</c:v>
                </c:pt>
                <c:pt idx="33">
                  <c:v>0.34375</c:v>
                </c:pt>
                <c:pt idx="34">
                  <c:v>0.35416666666666702</c:v>
                </c:pt>
                <c:pt idx="35">
                  <c:v>0.36458333333333298</c:v>
                </c:pt>
                <c:pt idx="36">
                  <c:v>0.375</c:v>
                </c:pt>
                <c:pt idx="37">
                  <c:v>0.38541666666666702</c:v>
                </c:pt>
                <c:pt idx="38">
                  <c:v>0.39583333333333298</c:v>
                </c:pt>
                <c:pt idx="39">
                  <c:v>0.40625</c:v>
                </c:pt>
                <c:pt idx="40">
                  <c:v>0.41666666666666702</c:v>
                </c:pt>
                <c:pt idx="41">
                  <c:v>0.42708333333333298</c:v>
                </c:pt>
                <c:pt idx="42">
                  <c:v>0.4375</c:v>
                </c:pt>
                <c:pt idx="43">
                  <c:v>0.44791666666666702</c:v>
                </c:pt>
                <c:pt idx="44">
                  <c:v>0.45833333333333298</c:v>
                </c:pt>
                <c:pt idx="45">
                  <c:v>0.46875</c:v>
                </c:pt>
                <c:pt idx="46">
                  <c:v>0.47916666666666702</c:v>
                </c:pt>
                <c:pt idx="47">
                  <c:v>0.48958333333333298</c:v>
                </c:pt>
                <c:pt idx="48">
                  <c:v>0.5</c:v>
                </c:pt>
                <c:pt idx="49">
                  <c:v>0.51041666666666696</c:v>
                </c:pt>
                <c:pt idx="50">
                  <c:v>0.52083333333333304</c:v>
                </c:pt>
                <c:pt idx="51">
                  <c:v>0.53125</c:v>
                </c:pt>
                <c:pt idx="52">
                  <c:v>0.54166666666666696</c:v>
                </c:pt>
                <c:pt idx="53">
                  <c:v>0.55208333333333304</c:v>
                </c:pt>
                <c:pt idx="54">
                  <c:v>0.5625</c:v>
                </c:pt>
                <c:pt idx="55">
                  <c:v>0.57291666666666696</c:v>
                </c:pt>
                <c:pt idx="56">
                  <c:v>0.58333333333333304</c:v>
                </c:pt>
                <c:pt idx="57">
                  <c:v>0.59375</c:v>
                </c:pt>
                <c:pt idx="58">
                  <c:v>0.60416666666666696</c:v>
                </c:pt>
                <c:pt idx="59">
                  <c:v>0.61458333333333304</c:v>
                </c:pt>
                <c:pt idx="60">
                  <c:v>0.625</c:v>
                </c:pt>
                <c:pt idx="61">
                  <c:v>0.63541666666666696</c:v>
                </c:pt>
                <c:pt idx="62">
                  <c:v>0.64583333333333304</c:v>
                </c:pt>
                <c:pt idx="63">
                  <c:v>0.65625</c:v>
                </c:pt>
                <c:pt idx="64">
                  <c:v>0.66666666666666696</c:v>
                </c:pt>
                <c:pt idx="65">
                  <c:v>0.67708333333333304</c:v>
                </c:pt>
                <c:pt idx="66">
                  <c:v>0.6875</c:v>
                </c:pt>
                <c:pt idx="67">
                  <c:v>0.69791666666666696</c:v>
                </c:pt>
                <c:pt idx="68">
                  <c:v>0.70833333333333304</c:v>
                </c:pt>
                <c:pt idx="69">
                  <c:v>0.71875</c:v>
                </c:pt>
                <c:pt idx="70">
                  <c:v>0.72916666666666696</c:v>
                </c:pt>
                <c:pt idx="71">
                  <c:v>0.73958333333333304</c:v>
                </c:pt>
                <c:pt idx="72">
                  <c:v>0.75</c:v>
                </c:pt>
                <c:pt idx="73">
                  <c:v>0.76041666666666696</c:v>
                </c:pt>
                <c:pt idx="74">
                  <c:v>0.77083333333333304</c:v>
                </c:pt>
                <c:pt idx="75">
                  <c:v>0.78125</c:v>
                </c:pt>
                <c:pt idx="76">
                  <c:v>0.79166666666666696</c:v>
                </c:pt>
                <c:pt idx="77">
                  <c:v>0.80208333333333304</c:v>
                </c:pt>
                <c:pt idx="78">
                  <c:v>0.8125</c:v>
                </c:pt>
                <c:pt idx="79">
                  <c:v>0.82291666666666696</c:v>
                </c:pt>
                <c:pt idx="80">
                  <c:v>0.83333333333333304</c:v>
                </c:pt>
                <c:pt idx="81">
                  <c:v>0.84375</c:v>
                </c:pt>
                <c:pt idx="82">
                  <c:v>0.85416666666666696</c:v>
                </c:pt>
                <c:pt idx="83">
                  <c:v>0.86458333333333304</c:v>
                </c:pt>
                <c:pt idx="84">
                  <c:v>0.875</c:v>
                </c:pt>
                <c:pt idx="85">
                  <c:v>0.88541666666666696</c:v>
                </c:pt>
                <c:pt idx="86">
                  <c:v>0.89583333333333304</c:v>
                </c:pt>
                <c:pt idx="87">
                  <c:v>0.90625</c:v>
                </c:pt>
                <c:pt idx="88">
                  <c:v>0.91666666666666696</c:v>
                </c:pt>
                <c:pt idx="89">
                  <c:v>0.92708333333333304</c:v>
                </c:pt>
                <c:pt idx="90">
                  <c:v>0.9375</c:v>
                </c:pt>
                <c:pt idx="91">
                  <c:v>0.94791666666666696</c:v>
                </c:pt>
                <c:pt idx="92">
                  <c:v>0.95833333333333304</c:v>
                </c:pt>
                <c:pt idx="93">
                  <c:v>0.96875</c:v>
                </c:pt>
                <c:pt idx="94">
                  <c:v>0.97916666666666696</c:v>
                </c:pt>
                <c:pt idx="95">
                  <c:v>0.98958333333333304</c:v>
                </c:pt>
              </c:numCache>
            </c:numRef>
          </c:cat>
          <c:val>
            <c:numRef>
              <c:f>'9.3'!$AS$54:$AS$149</c:f>
              <c:numCache>
                <c:formatCode>#,##0</c:formatCode>
                <c:ptCount val="96"/>
                <c:pt idx="0">
                  <c:v>114.41800000000001</c:v>
                </c:pt>
                <c:pt idx="1">
                  <c:v>107.143</c:v>
                </c:pt>
                <c:pt idx="2">
                  <c:v>120.289</c:v>
                </c:pt>
                <c:pt idx="3">
                  <c:v>120.803</c:v>
                </c:pt>
                <c:pt idx="4">
                  <c:v>120.89100000000001</c:v>
                </c:pt>
                <c:pt idx="5">
                  <c:v>130.38499999999999</c:v>
                </c:pt>
                <c:pt idx="6">
                  <c:v>117.681</c:v>
                </c:pt>
                <c:pt idx="7">
                  <c:v>115.651</c:v>
                </c:pt>
                <c:pt idx="8">
                  <c:v>98.100999999999999</c:v>
                </c:pt>
                <c:pt idx="9">
                  <c:v>83.778999999999996</c:v>
                </c:pt>
                <c:pt idx="10">
                  <c:v>88.427000000000007</c:v>
                </c:pt>
                <c:pt idx="11">
                  <c:v>86.68</c:v>
                </c:pt>
                <c:pt idx="12">
                  <c:v>88.406000000000006</c:v>
                </c:pt>
                <c:pt idx="13">
                  <c:v>76.53</c:v>
                </c:pt>
                <c:pt idx="14">
                  <c:v>96.287999999999997</c:v>
                </c:pt>
                <c:pt idx="15">
                  <c:v>114.786</c:v>
                </c:pt>
                <c:pt idx="16">
                  <c:v>123.63500000000001</c:v>
                </c:pt>
                <c:pt idx="17">
                  <c:v>110.97</c:v>
                </c:pt>
                <c:pt idx="18">
                  <c:v>100.011</c:v>
                </c:pt>
                <c:pt idx="19">
                  <c:v>98.748000000000005</c:v>
                </c:pt>
                <c:pt idx="20">
                  <c:v>96.753</c:v>
                </c:pt>
                <c:pt idx="21">
                  <c:v>115.408</c:v>
                </c:pt>
                <c:pt idx="22">
                  <c:v>129.768</c:v>
                </c:pt>
                <c:pt idx="23">
                  <c:v>120.967</c:v>
                </c:pt>
                <c:pt idx="24">
                  <c:v>113.70399999999999</c:v>
                </c:pt>
                <c:pt idx="25">
                  <c:v>105.455</c:v>
                </c:pt>
                <c:pt idx="26">
                  <c:v>95.378</c:v>
                </c:pt>
                <c:pt idx="27">
                  <c:v>87.138999999999996</c:v>
                </c:pt>
                <c:pt idx="28">
                  <c:v>80.730999999999995</c:v>
                </c:pt>
                <c:pt idx="29">
                  <c:v>66.013000000000005</c:v>
                </c:pt>
                <c:pt idx="30">
                  <c:v>62.207999999999998</c:v>
                </c:pt>
                <c:pt idx="31">
                  <c:v>53.933</c:v>
                </c:pt>
                <c:pt idx="32">
                  <c:v>40.329000000000001</c:v>
                </c:pt>
                <c:pt idx="33">
                  <c:v>46.895000000000003</c:v>
                </c:pt>
                <c:pt idx="34">
                  <c:v>40.207999999999998</c:v>
                </c:pt>
                <c:pt idx="35">
                  <c:v>47.624000000000002</c:v>
                </c:pt>
                <c:pt idx="36">
                  <c:v>44.454999999999998</c:v>
                </c:pt>
                <c:pt idx="37">
                  <c:v>50.904000000000003</c:v>
                </c:pt>
                <c:pt idx="38">
                  <c:v>62.075000000000003</c:v>
                </c:pt>
                <c:pt idx="39">
                  <c:v>78.471999999999994</c:v>
                </c:pt>
                <c:pt idx="40">
                  <c:v>90.209000000000003</c:v>
                </c:pt>
                <c:pt idx="41">
                  <c:v>81.787000000000006</c:v>
                </c:pt>
                <c:pt idx="42">
                  <c:v>97.426000000000002</c:v>
                </c:pt>
                <c:pt idx="43">
                  <c:v>95.198999999999998</c:v>
                </c:pt>
                <c:pt idx="44">
                  <c:v>98.131</c:v>
                </c:pt>
                <c:pt idx="45">
                  <c:v>88.016000000000005</c:v>
                </c:pt>
                <c:pt idx="46">
                  <c:v>76.168000000000006</c:v>
                </c:pt>
                <c:pt idx="47">
                  <c:v>79.656000000000006</c:v>
                </c:pt>
                <c:pt idx="48">
                  <c:v>98.215000000000003</c:v>
                </c:pt>
                <c:pt idx="49">
                  <c:v>96.433999999999997</c:v>
                </c:pt>
                <c:pt idx="50">
                  <c:v>89.713999999999999</c:v>
                </c:pt>
                <c:pt idx="51">
                  <c:v>94.228999999999999</c:v>
                </c:pt>
                <c:pt idx="52">
                  <c:v>101.961</c:v>
                </c:pt>
                <c:pt idx="53">
                  <c:v>93.516999999999996</c:v>
                </c:pt>
                <c:pt idx="54">
                  <c:v>75.057000000000002</c:v>
                </c:pt>
                <c:pt idx="55">
                  <c:v>72.519000000000005</c:v>
                </c:pt>
                <c:pt idx="56">
                  <c:v>69.617999999999995</c:v>
                </c:pt>
                <c:pt idx="57">
                  <c:v>56.372999999999998</c:v>
                </c:pt>
                <c:pt idx="58">
                  <c:v>50.372</c:v>
                </c:pt>
                <c:pt idx="59">
                  <c:v>51.158000000000001</c:v>
                </c:pt>
                <c:pt idx="60">
                  <c:v>53.295999999999999</c:v>
                </c:pt>
                <c:pt idx="61">
                  <c:v>59.627000000000002</c:v>
                </c:pt>
                <c:pt idx="62">
                  <c:v>62.488</c:v>
                </c:pt>
                <c:pt idx="63">
                  <c:v>63.921999999999997</c:v>
                </c:pt>
                <c:pt idx="64">
                  <c:v>65.02</c:v>
                </c:pt>
                <c:pt idx="65">
                  <c:v>70.757000000000005</c:v>
                </c:pt>
                <c:pt idx="66">
                  <c:v>74.460999999999999</c:v>
                </c:pt>
                <c:pt idx="67">
                  <c:v>75.825000000000003</c:v>
                </c:pt>
                <c:pt idx="68">
                  <c:v>70.903999999999996</c:v>
                </c:pt>
                <c:pt idx="69">
                  <c:v>71.159000000000006</c:v>
                </c:pt>
                <c:pt idx="70">
                  <c:v>67.423000000000002</c:v>
                </c:pt>
                <c:pt idx="71">
                  <c:v>77.8</c:v>
                </c:pt>
                <c:pt idx="72">
                  <c:v>79.018000000000001</c:v>
                </c:pt>
                <c:pt idx="73">
                  <c:v>90.99</c:v>
                </c:pt>
                <c:pt idx="74">
                  <c:v>112.077</c:v>
                </c:pt>
                <c:pt idx="75">
                  <c:v>105.306</c:v>
                </c:pt>
                <c:pt idx="76">
                  <c:v>110.348</c:v>
                </c:pt>
                <c:pt idx="77">
                  <c:v>123.712</c:v>
                </c:pt>
                <c:pt idx="78">
                  <c:v>109.871</c:v>
                </c:pt>
                <c:pt idx="79">
                  <c:v>111.419</c:v>
                </c:pt>
                <c:pt idx="80">
                  <c:v>111.13800000000001</c:v>
                </c:pt>
                <c:pt idx="81">
                  <c:v>110.547</c:v>
                </c:pt>
                <c:pt idx="82">
                  <c:v>116.961</c:v>
                </c:pt>
                <c:pt idx="83">
                  <c:v>105.458</c:v>
                </c:pt>
                <c:pt idx="84">
                  <c:v>106.428</c:v>
                </c:pt>
                <c:pt idx="85">
                  <c:v>101.768</c:v>
                </c:pt>
                <c:pt idx="86">
                  <c:v>102.736</c:v>
                </c:pt>
                <c:pt idx="87">
                  <c:v>107.745</c:v>
                </c:pt>
                <c:pt idx="88">
                  <c:v>109.98699999999999</c:v>
                </c:pt>
                <c:pt idx="89">
                  <c:v>117.795</c:v>
                </c:pt>
                <c:pt idx="90">
                  <c:v>121.935</c:v>
                </c:pt>
                <c:pt idx="91">
                  <c:v>109.93600000000001</c:v>
                </c:pt>
                <c:pt idx="92">
                  <c:v>102.82899999999999</c:v>
                </c:pt>
                <c:pt idx="93">
                  <c:v>100.307</c:v>
                </c:pt>
                <c:pt idx="94">
                  <c:v>88.498000000000005</c:v>
                </c:pt>
                <c:pt idx="95">
                  <c:v>87.942999999999998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C13-452A-9ADA-24375ECF0380}"/>
            </c:ext>
          </c:extLst>
        </c:ser>
        <c:ser>
          <c:idx val="7"/>
          <c:order val="5"/>
          <c:tx>
            <c:strRef>
              <c:f>'9.3'!$AR$52</c:f>
              <c:strCache>
                <c:ptCount val="1"/>
                <c:pt idx="0">
                  <c:v>FVE</c:v>
                </c:pt>
              </c:strCache>
            </c:strRef>
          </c:tx>
          <c:spPr>
            <a:solidFill>
              <a:srgbClr val="F7C9C7"/>
            </a:solidFill>
            <a:ln w="25400">
              <a:noFill/>
            </a:ln>
          </c:spPr>
          <c:cat>
            <c:numRef>
              <c:f>'9.3'!$AK$54:$AK$149</c:f>
              <c:numCache>
                <c:formatCode>h:mm;@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4.1666666666666699E-2</c:v>
                </c:pt>
                <c:pt idx="5">
                  <c:v>5.2083333333333301E-2</c:v>
                </c:pt>
                <c:pt idx="6">
                  <c:v>6.25E-2</c:v>
                </c:pt>
                <c:pt idx="7">
                  <c:v>7.2916666666666699E-2</c:v>
                </c:pt>
                <c:pt idx="8">
                  <c:v>8.3333333333333301E-2</c:v>
                </c:pt>
                <c:pt idx="9">
                  <c:v>9.375E-2</c:v>
                </c:pt>
                <c:pt idx="10">
                  <c:v>0.104166666666667</c:v>
                </c:pt>
                <c:pt idx="11">
                  <c:v>0.114583333333333</c:v>
                </c:pt>
                <c:pt idx="12">
                  <c:v>0.125</c:v>
                </c:pt>
                <c:pt idx="13">
                  <c:v>0.13541666666666699</c:v>
                </c:pt>
                <c:pt idx="14">
                  <c:v>0.14583333333333301</c:v>
                </c:pt>
                <c:pt idx="15">
                  <c:v>0.15625</c:v>
                </c:pt>
                <c:pt idx="16">
                  <c:v>0.16666666666666699</c:v>
                </c:pt>
                <c:pt idx="17">
                  <c:v>0.17708333333333301</c:v>
                </c:pt>
                <c:pt idx="18">
                  <c:v>0.1875</c:v>
                </c:pt>
                <c:pt idx="19">
                  <c:v>0.19791666666666699</c:v>
                </c:pt>
                <c:pt idx="20">
                  <c:v>0.20833333333333301</c:v>
                </c:pt>
                <c:pt idx="21">
                  <c:v>0.21875</c:v>
                </c:pt>
                <c:pt idx="22">
                  <c:v>0.22916666666666699</c:v>
                </c:pt>
                <c:pt idx="23">
                  <c:v>0.23958333333333301</c:v>
                </c:pt>
                <c:pt idx="24">
                  <c:v>0.25</c:v>
                </c:pt>
                <c:pt idx="25">
                  <c:v>0.26041666666666702</c:v>
                </c:pt>
                <c:pt idx="26">
                  <c:v>0.27083333333333298</c:v>
                </c:pt>
                <c:pt idx="27">
                  <c:v>0.28125</c:v>
                </c:pt>
                <c:pt idx="28">
                  <c:v>0.29166666666666702</c:v>
                </c:pt>
                <c:pt idx="29">
                  <c:v>0.30208333333333298</c:v>
                </c:pt>
                <c:pt idx="30">
                  <c:v>0.3125</c:v>
                </c:pt>
                <c:pt idx="31">
                  <c:v>0.32291666666666702</c:v>
                </c:pt>
                <c:pt idx="32">
                  <c:v>0.33333333333333298</c:v>
                </c:pt>
                <c:pt idx="33">
                  <c:v>0.34375</c:v>
                </c:pt>
                <c:pt idx="34">
                  <c:v>0.35416666666666702</c:v>
                </c:pt>
                <c:pt idx="35">
                  <c:v>0.36458333333333298</c:v>
                </c:pt>
                <c:pt idx="36">
                  <c:v>0.375</c:v>
                </c:pt>
                <c:pt idx="37">
                  <c:v>0.38541666666666702</c:v>
                </c:pt>
                <c:pt idx="38">
                  <c:v>0.39583333333333298</c:v>
                </c:pt>
                <c:pt idx="39">
                  <c:v>0.40625</c:v>
                </c:pt>
                <c:pt idx="40">
                  <c:v>0.41666666666666702</c:v>
                </c:pt>
                <c:pt idx="41">
                  <c:v>0.42708333333333298</c:v>
                </c:pt>
                <c:pt idx="42">
                  <c:v>0.4375</c:v>
                </c:pt>
                <c:pt idx="43">
                  <c:v>0.44791666666666702</c:v>
                </c:pt>
                <c:pt idx="44">
                  <c:v>0.45833333333333298</c:v>
                </c:pt>
                <c:pt idx="45">
                  <c:v>0.46875</c:v>
                </c:pt>
                <c:pt idx="46">
                  <c:v>0.47916666666666702</c:v>
                </c:pt>
                <c:pt idx="47">
                  <c:v>0.48958333333333298</c:v>
                </c:pt>
                <c:pt idx="48">
                  <c:v>0.5</c:v>
                </c:pt>
                <c:pt idx="49">
                  <c:v>0.51041666666666696</c:v>
                </c:pt>
                <c:pt idx="50">
                  <c:v>0.52083333333333304</c:v>
                </c:pt>
                <c:pt idx="51">
                  <c:v>0.53125</c:v>
                </c:pt>
                <c:pt idx="52">
                  <c:v>0.54166666666666696</c:v>
                </c:pt>
                <c:pt idx="53">
                  <c:v>0.55208333333333304</c:v>
                </c:pt>
                <c:pt idx="54">
                  <c:v>0.5625</c:v>
                </c:pt>
                <c:pt idx="55">
                  <c:v>0.57291666666666696</c:v>
                </c:pt>
                <c:pt idx="56">
                  <c:v>0.58333333333333304</c:v>
                </c:pt>
                <c:pt idx="57">
                  <c:v>0.59375</c:v>
                </c:pt>
                <c:pt idx="58">
                  <c:v>0.60416666666666696</c:v>
                </c:pt>
                <c:pt idx="59">
                  <c:v>0.61458333333333304</c:v>
                </c:pt>
                <c:pt idx="60">
                  <c:v>0.625</c:v>
                </c:pt>
                <c:pt idx="61">
                  <c:v>0.63541666666666696</c:v>
                </c:pt>
                <c:pt idx="62">
                  <c:v>0.64583333333333304</c:v>
                </c:pt>
                <c:pt idx="63">
                  <c:v>0.65625</c:v>
                </c:pt>
                <c:pt idx="64">
                  <c:v>0.66666666666666696</c:v>
                </c:pt>
                <c:pt idx="65">
                  <c:v>0.67708333333333304</c:v>
                </c:pt>
                <c:pt idx="66">
                  <c:v>0.6875</c:v>
                </c:pt>
                <c:pt idx="67">
                  <c:v>0.69791666666666696</c:v>
                </c:pt>
                <c:pt idx="68">
                  <c:v>0.70833333333333304</c:v>
                </c:pt>
                <c:pt idx="69">
                  <c:v>0.71875</c:v>
                </c:pt>
                <c:pt idx="70">
                  <c:v>0.72916666666666696</c:v>
                </c:pt>
                <c:pt idx="71">
                  <c:v>0.73958333333333304</c:v>
                </c:pt>
                <c:pt idx="72">
                  <c:v>0.75</c:v>
                </c:pt>
                <c:pt idx="73">
                  <c:v>0.76041666666666696</c:v>
                </c:pt>
                <c:pt idx="74">
                  <c:v>0.77083333333333304</c:v>
                </c:pt>
                <c:pt idx="75">
                  <c:v>0.78125</c:v>
                </c:pt>
                <c:pt idx="76">
                  <c:v>0.79166666666666696</c:v>
                </c:pt>
                <c:pt idx="77">
                  <c:v>0.80208333333333304</c:v>
                </c:pt>
                <c:pt idx="78">
                  <c:v>0.8125</c:v>
                </c:pt>
                <c:pt idx="79">
                  <c:v>0.82291666666666696</c:v>
                </c:pt>
                <c:pt idx="80">
                  <c:v>0.83333333333333304</c:v>
                </c:pt>
                <c:pt idx="81">
                  <c:v>0.84375</c:v>
                </c:pt>
                <c:pt idx="82">
                  <c:v>0.85416666666666696</c:v>
                </c:pt>
                <c:pt idx="83">
                  <c:v>0.86458333333333304</c:v>
                </c:pt>
                <c:pt idx="84">
                  <c:v>0.875</c:v>
                </c:pt>
                <c:pt idx="85">
                  <c:v>0.88541666666666696</c:v>
                </c:pt>
                <c:pt idx="86">
                  <c:v>0.89583333333333304</c:v>
                </c:pt>
                <c:pt idx="87">
                  <c:v>0.90625</c:v>
                </c:pt>
                <c:pt idx="88">
                  <c:v>0.91666666666666696</c:v>
                </c:pt>
                <c:pt idx="89">
                  <c:v>0.92708333333333304</c:v>
                </c:pt>
                <c:pt idx="90">
                  <c:v>0.9375</c:v>
                </c:pt>
                <c:pt idx="91">
                  <c:v>0.94791666666666696</c:v>
                </c:pt>
                <c:pt idx="92">
                  <c:v>0.95833333333333304</c:v>
                </c:pt>
                <c:pt idx="93">
                  <c:v>0.96875</c:v>
                </c:pt>
                <c:pt idx="94">
                  <c:v>0.97916666666666696</c:v>
                </c:pt>
                <c:pt idx="95">
                  <c:v>0.98958333333333304</c:v>
                </c:pt>
              </c:numCache>
            </c:numRef>
          </c:cat>
          <c:val>
            <c:numRef>
              <c:f>'9.3'!$AR$54:$AR$149</c:f>
              <c:numCache>
                <c:formatCode>#,##0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21.044</c:v>
                </c:pt>
                <c:pt idx="16">
                  <c:v>79.242000000000004</c:v>
                </c:pt>
                <c:pt idx="17">
                  <c:v>79.265000000000001</c:v>
                </c:pt>
                <c:pt idx="18">
                  <c:v>79.052000000000007</c:v>
                </c:pt>
                <c:pt idx="19">
                  <c:v>79.83</c:v>
                </c:pt>
                <c:pt idx="20">
                  <c:v>86.671000000000006</c:v>
                </c:pt>
                <c:pt idx="21">
                  <c:v>121.42100000000001</c:v>
                </c:pt>
                <c:pt idx="22">
                  <c:v>159.73599999999999</c:v>
                </c:pt>
                <c:pt idx="23">
                  <c:v>200.72</c:v>
                </c:pt>
                <c:pt idx="24">
                  <c:v>247.81</c:v>
                </c:pt>
                <c:pt idx="25">
                  <c:v>306.137</c:v>
                </c:pt>
                <c:pt idx="26">
                  <c:v>394.73500000000001</c:v>
                </c:pt>
                <c:pt idx="27">
                  <c:v>504.06400000000002</c:v>
                </c:pt>
                <c:pt idx="28">
                  <c:v>637.86900000000003</c:v>
                </c:pt>
                <c:pt idx="29">
                  <c:v>799.96799999999996</c:v>
                </c:pt>
                <c:pt idx="30">
                  <c:v>974.50800000000004</c:v>
                </c:pt>
                <c:pt idx="31">
                  <c:v>1149.6990000000001</c:v>
                </c:pt>
                <c:pt idx="32">
                  <c:v>1330.008</c:v>
                </c:pt>
                <c:pt idx="33">
                  <c:v>1523.72</c:v>
                </c:pt>
                <c:pt idx="34">
                  <c:v>1711.4960000000001</c:v>
                </c:pt>
                <c:pt idx="35">
                  <c:v>1889.318</c:v>
                </c:pt>
                <c:pt idx="36">
                  <c:v>2028.5450000000001</c:v>
                </c:pt>
                <c:pt idx="37">
                  <c:v>2187.7660000000001</c:v>
                </c:pt>
                <c:pt idx="38">
                  <c:v>2286.8440000000001</c:v>
                </c:pt>
                <c:pt idx="39">
                  <c:v>2409.107</c:v>
                </c:pt>
                <c:pt idx="40">
                  <c:v>2556.23</c:v>
                </c:pt>
                <c:pt idx="41">
                  <c:v>2650.6880000000001</c:v>
                </c:pt>
                <c:pt idx="42">
                  <c:v>2739.7159999999999</c:v>
                </c:pt>
                <c:pt idx="43">
                  <c:v>2827.1320000000001</c:v>
                </c:pt>
                <c:pt idx="44">
                  <c:v>2851.402</c:v>
                </c:pt>
                <c:pt idx="45">
                  <c:v>2840.1120000000001</c:v>
                </c:pt>
                <c:pt idx="46">
                  <c:v>2786.6019999999999</c:v>
                </c:pt>
                <c:pt idx="47">
                  <c:v>2736.087</c:v>
                </c:pt>
                <c:pt idx="48">
                  <c:v>2778.453</c:v>
                </c:pt>
                <c:pt idx="49">
                  <c:v>2852.79</c:v>
                </c:pt>
                <c:pt idx="50">
                  <c:v>2888.913</c:v>
                </c:pt>
                <c:pt idx="51">
                  <c:v>2996.4</c:v>
                </c:pt>
                <c:pt idx="52">
                  <c:v>3011.636</c:v>
                </c:pt>
                <c:pt idx="53">
                  <c:v>2924.4520000000002</c:v>
                </c:pt>
                <c:pt idx="54">
                  <c:v>2882.442</c:v>
                </c:pt>
                <c:pt idx="55">
                  <c:v>2736.752</c:v>
                </c:pt>
                <c:pt idx="56">
                  <c:v>2616.8519999999999</c:v>
                </c:pt>
                <c:pt idx="57">
                  <c:v>2484.4639999999999</c:v>
                </c:pt>
                <c:pt idx="58">
                  <c:v>2366.9209999999998</c:v>
                </c:pt>
                <c:pt idx="59">
                  <c:v>2218.3130000000001</c:v>
                </c:pt>
                <c:pt idx="60">
                  <c:v>2020.27</c:v>
                </c:pt>
                <c:pt idx="61">
                  <c:v>1865.02</c:v>
                </c:pt>
                <c:pt idx="62">
                  <c:v>1631.6420000000001</c:v>
                </c:pt>
                <c:pt idx="63">
                  <c:v>1463.913</c:v>
                </c:pt>
                <c:pt idx="64">
                  <c:v>1304.5840000000001</c:v>
                </c:pt>
                <c:pt idx="65">
                  <c:v>1164.105</c:v>
                </c:pt>
                <c:pt idx="66">
                  <c:v>1078.835</c:v>
                </c:pt>
                <c:pt idx="67">
                  <c:v>1025.4590000000001</c:v>
                </c:pt>
                <c:pt idx="68">
                  <c:v>954.81200000000001</c:v>
                </c:pt>
                <c:pt idx="69">
                  <c:v>897.65</c:v>
                </c:pt>
                <c:pt idx="70">
                  <c:v>841.06100000000004</c:v>
                </c:pt>
                <c:pt idx="71">
                  <c:v>739.399</c:v>
                </c:pt>
                <c:pt idx="72">
                  <c:v>664.39499999999998</c:v>
                </c:pt>
                <c:pt idx="73">
                  <c:v>572.38699999999994</c:v>
                </c:pt>
                <c:pt idx="74">
                  <c:v>488.8</c:v>
                </c:pt>
                <c:pt idx="75">
                  <c:v>419.65899999999999</c:v>
                </c:pt>
                <c:pt idx="76">
                  <c:v>346.67700000000002</c:v>
                </c:pt>
                <c:pt idx="77">
                  <c:v>294.23700000000002</c:v>
                </c:pt>
                <c:pt idx="78">
                  <c:v>259.197</c:v>
                </c:pt>
                <c:pt idx="79">
                  <c:v>239.89599999999999</c:v>
                </c:pt>
                <c:pt idx="80">
                  <c:v>192.17</c:v>
                </c:pt>
                <c:pt idx="81">
                  <c:v>168.51400000000001</c:v>
                </c:pt>
                <c:pt idx="82">
                  <c:v>141.79599999999999</c:v>
                </c:pt>
                <c:pt idx="83">
                  <c:v>120.06399999999999</c:v>
                </c:pt>
                <c:pt idx="84">
                  <c:v>110.154</c:v>
                </c:pt>
                <c:pt idx="85">
                  <c:v>107.877</c:v>
                </c:pt>
                <c:pt idx="86">
                  <c:v>106.098</c:v>
                </c:pt>
                <c:pt idx="87">
                  <c:v>105.678</c:v>
                </c:pt>
                <c:pt idx="88">
                  <c:v>61.915999999999997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C13-452A-9ADA-24375ECF0380}"/>
            </c:ext>
          </c:extLst>
        </c:ser>
        <c:ser>
          <c:idx val="4"/>
          <c:order val="6"/>
          <c:tx>
            <c:strRef>
              <c:f>'9.3'!$AP$52</c:f>
              <c:strCache>
                <c:ptCount val="1"/>
                <c:pt idx="0">
                  <c:v>VE</c:v>
                </c:pt>
              </c:strCache>
            </c:strRef>
          </c:tx>
          <c:spPr>
            <a:solidFill>
              <a:schemeClr val="accent3"/>
            </a:solidFill>
          </c:spPr>
          <c:cat>
            <c:numRef>
              <c:f>'9.3'!$AK$54:$AK$149</c:f>
              <c:numCache>
                <c:formatCode>h:mm;@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4.1666666666666699E-2</c:v>
                </c:pt>
                <c:pt idx="5">
                  <c:v>5.2083333333333301E-2</c:v>
                </c:pt>
                <c:pt idx="6">
                  <c:v>6.25E-2</c:v>
                </c:pt>
                <c:pt idx="7">
                  <c:v>7.2916666666666699E-2</c:v>
                </c:pt>
                <c:pt idx="8">
                  <c:v>8.3333333333333301E-2</c:v>
                </c:pt>
                <c:pt idx="9">
                  <c:v>9.375E-2</c:v>
                </c:pt>
                <c:pt idx="10">
                  <c:v>0.104166666666667</c:v>
                </c:pt>
                <c:pt idx="11">
                  <c:v>0.114583333333333</c:v>
                </c:pt>
                <c:pt idx="12">
                  <c:v>0.125</c:v>
                </c:pt>
                <c:pt idx="13">
                  <c:v>0.13541666666666699</c:v>
                </c:pt>
                <c:pt idx="14">
                  <c:v>0.14583333333333301</c:v>
                </c:pt>
                <c:pt idx="15">
                  <c:v>0.15625</c:v>
                </c:pt>
                <c:pt idx="16">
                  <c:v>0.16666666666666699</c:v>
                </c:pt>
                <c:pt idx="17">
                  <c:v>0.17708333333333301</c:v>
                </c:pt>
                <c:pt idx="18">
                  <c:v>0.1875</c:v>
                </c:pt>
                <c:pt idx="19">
                  <c:v>0.19791666666666699</c:v>
                </c:pt>
                <c:pt idx="20">
                  <c:v>0.20833333333333301</c:v>
                </c:pt>
                <c:pt idx="21">
                  <c:v>0.21875</c:v>
                </c:pt>
                <c:pt idx="22">
                  <c:v>0.22916666666666699</c:v>
                </c:pt>
                <c:pt idx="23">
                  <c:v>0.23958333333333301</c:v>
                </c:pt>
                <c:pt idx="24">
                  <c:v>0.25</c:v>
                </c:pt>
                <c:pt idx="25">
                  <c:v>0.26041666666666702</c:v>
                </c:pt>
                <c:pt idx="26">
                  <c:v>0.27083333333333298</c:v>
                </c:pt>
                <c:pt idx="27">
                  <c:v>0.28125</c:v>
                </c:pt>
                <c:pt idx="28">
                  <c:v>0.29166666666666702</c:v>
                </c:pt>
                <c:pt idx="29">
                  <c:v>0.30208333333333298</c:v>
                </c:pt>
                <c:pt idx="30">
                  <c:v>0.3125</c:v>
                </c:pt>
                <c:pt idx="31">
                  <c:v>0.32291666666666702</c:v>
                </c:pt>
                <c:pt idx="32">
                  <c:v>0.33333333333333298</c:v>
                </c:pt>
                <c:pt idx="33">
                  <c:v>0.34375</c:v>
                </c:pt>
                <c:pt idx="34">
                  <c:v>0.35416666666666702</c:v>
                </c:pt>
                <c:pt idx="35">
                  <c:v>0.36458333333333298</c:v>
                </c:pt>
                <c:pt idx="36">
                  <c:v>0.375</c:v>
                </c:pt>
                <c:pt idx="37">
                  <c:v>0.38541666666666702</c:v>
                </c:pt>
                <c:pt idx="38">
                  <c:v>0.39583333333333298</c:v>
                </c:pt>
                <c:pt idx="39">
                  <c:v>0.40625</c:v>
                </c:pt>
                <c:pt idx="40">
                  <c:v>0.41666666666666702</c:v>
                </c:pt>
                <c:pt idx="41">
                  <c:v>0.42708333333333298</c:v>
                </c:pt>
                <c:pt idx="42">
                  <c:v>0.4375</c:v>
                </c:pt>
                <c:pt idx="43">
                  <c:v>0.44791666666666702</c:v>
                </c:pt>
                <c:pt idx="44">
                  <c:v>0.45833333333333298</c:v>
                </c:pt>
                <c:pt idx="45">
                  <c:v>0.46875</c:v>
                </c:pt>
                <c:pt idx="46">
                  <c:v>0.47916666666666702</c:v>
                </c:pt>
                <c:pt idx="47">
                  <c:v>0.48958333333333298</c:v>
                </c:pt>
                <c:pt idx="48">
                  <c:v>0.5</c:v>
                </c:pt>
                <c:pt idx="49">
                  <c:v>0.51041666666666696</c:v>
                </c:pt>
                <c:pt idx="50">
                  <c:v>0.52083333333333304</c:v>
                </c:pt>
                <c:pt idx="51">
                  <c:v>0.53125</c:v>
                </c:pt>
                <c:pt idx="52">
                  <c:v>0.54166666666666696</c:v>
                </c:pt>
                <c:pt idx="53">
                  <c:v>0.55208333333333304</c:v>
                </c:pt>
                <c:pt idx="54">
                  <c:v>0.5625</c:v>
                </c:pt>
                <c:pt idx="55">
                  <c:v>0.57291666666666696</c:v>
                </c:pt>
                <c:pt idx="56">
                  <c:v>0.58333333333333304</c:v>
                </c:pt>
                <c:pt idx="57">
                  <c:v>0.59375</c:v>
                </c:pt>
                <c:pt idx="58">
                  <c:v>0.60416666666666696</c:v>
                </c:pt>
                <c:pt idx="59">
                  <c:v>0.61458333333333304</c:v>
                </c:pt>
                <c:pt idx="60">
                  <c:v>0.625</c:v>
                </c:pt>
                <c:pt idx="61">
                  <c:v>0.63541666666666696</c:v>
                </c:pt>
                <c:pt idx="62">
                  <c:v>0.64583333333333304</c:v>
                </c:pt>
                <c:pt idx="63">
                  <c:v>0.65625</c:v>
                </c:pt>
                <c:pt idx="64">
                  <c:v>0.66666666666666696</c:v>
                </c:pt>
                <c:pt idx="65">
                  <c:v>0.67708333333333304</c:v>
                </c:pt>
                <c:pt idx="66">
                  <c:v>0.6875</c:v>
                </c:pt>
                <c:pt idx="67">
                  <c:v>0.69791666666666696</c:v>
                </c:pt>
                <c:pt idx="68">
                  <c:v>0.70833333333333304</c:v>
                </c:pt>
                <c:pt idx="69">
                  <c:v>0.71875</c:v>
                </c:pt>
                <c:pt idx="70">
                  <c:v>0.72916666666666696</c:v>
                </c:pt>
                <c:pt idx="71">
                  <c:v>0.73958333333333304</c:v>
                </c:pt>
                <c:pt idx="72">
                  <c:v>0.75</c:v>
                </c:pt>
                <c:pt idx="73">
                  <c:v>0.76041666666666696</c:v>
                </c:pt>
                <c:pt idx="74">
                  <c:v>0.77083333333333304</c:v>
                </c:pt>
                <c:pt idx="75">
                  <c:v>0.78125</c:v>
                </c:pt>
                <c:pt idx="76">
                  <c:v>0.79166666666666696</c:v>
                </c:pt>
                <c:pt idx="77">
                  <c:v>0.80208333333333304</c:v>
                </c:pt>
                <c:pt idx="78">
                  <c:v>0.8125</c:v>
                </c:pt>
                <c:pt idx="79">
                  <c:v>0.82291666666666696</c:v>
                </c:pt>
                <c:pt idx="80">
                  <c:v>0.83333333333333304</c:v>
                </c:pt>
                <c:pt idx="81">
                  <c:v>0.84375</c:v>
                </c:pt>
                <c:pt idx="82">
                  <c:v>0.85416666666666696</c:v>
                </c:pt>
                <c:pt idx="83">
                  <c:v>0.86458333333333304</c:v>
                </c:pt>
                <c:pt idx="84">
                  <c:v>0.875</c:v>
                </c:pt>
                <c:pt idx="85">
                  <c:v>0.88541666666666696</c:v>
                </c:pt>
                <c:pt idx="86">
                  <c:v>0.89583333333333304</c:v>
                </c:pt>
                <c:pt idx="87">
                  <c:v>0.90625</c:v>
                </c:pt>
                <c:pt idx="88">
                  <c:v>0.91666666666666696</c:v>
                </c:pt>
                <c:pt idx="89">
                  <c:v>0.92708333333333304</c:v>
                </c:pt>
                <c:pt idx="90">
                  <c:v>0.9375</c:v>
                </c:pt>
                <c:pt idx="91">
                  <c:v>0.94791666666666696</c:v>
                </c:pt>
                <c:pt idx="92">
                  <c:v>0.95833333333333304</c:v>
                </c:pt>
                <c:pt idx="93">
                  <c:v>0.96875</c:v>
                </c:pt>
                <c:pt idx="94">
                  <c:v>0.97916666666666696</c:v>
                </c:pt>
                <c:pt idx="95">
                  <c:v>0.98958333333333304</c:v>
                </c:pt>
              </c:numCache>
            </c:numRef>
          </c:cat>
          <c:val>
            <c:numRef>
              <c:f>'9.3'!$AP$54:$AP$149</c:f>
              <c:numCache>
                <c:formatCode>#,##0</c:formatCode>
                <c:ptCount val="96"/>
                <c:pt idx="0">
                  <c:v>107.19199999999999</c:v>
                </c:pt>
                <c:pt idx="1">
                  <c:v>110.351</c:v>
                </c:pt>
                <c:pt idx="2">
                  <c:v>110.401</c:v>
                </c:pt>
                <c:pt idx="3">
                  <c:v>108.27500000000001</c:v>
                </c:pt>
                <c:pt idx="4">
                  <c:v>76.049000000000007</c:v>
                </c:pt>
                <c:pt idx="5">
                  <c:v>74.263000000000005</c:v>
                </c:pt>
                <c:pt idx="6">
                  <c:v>74.269000000000005</c:v>
                </c:pt>
                <c:pt idx="7">
                  <c:v>74.162999999999997</c:v>
                </c:pt>
                <c:pt idx="8">
                  <c:v>71.867000000000004</c:v>
                </c:pt>
                <c:pt idx="9">
                  <c:v>71.561999999999998</c:v>
                </c:pt>
                <c:pt idx="10">
                  <c:v>71.563999999999993</c:v>
                </c:pt>
                <c:pt idx="11">
                  <c:v>71.548000000000002</c:v>
                </c:pt>
                <c:pt idx="12">
                  <c:v>72.941000000000003</c:v>
                </c:pt>
                <c:pt idx="13">
                  <c:v>72.885000000000005</c:v>
                </c:pt>
                <c:pt idx="14">
                  <c:v>72.885999999999996</c:v>
                </c:pt>
                <c:pt idx="15">
                  <c:v>72.899000000000001</c:v>
                </c:pt>
                <c:pt idx="16">
                  <c:v>71.504000000000005</c:v>
                </c:pt>
                <c:pt idx="17">
                  <c:v>71.465999999999994</c:v>
                </c:pt>
                <c:pt idx="18">
                  <c:v>71.463999999999999</c:v>
                </c:pt>
                <c:pt idx="19">
                  <c:v>71.453999999999994</c:v>
                </c:pt>
                <c:pt idx="20">
                  <c:v>69.212999999999994</c:v>
                </c:pt>
                <c:pt idx="21">
                  <c:v>69.207999999999998</c:v>
                </c:pt>
                <c:pt idx="22">
                  <c:v>69.186000000000007</c:v>
                </c:pt>
                <c:pt idx="23">
                  <c:v>69.171999999999997</c:v>
                </c:pt>
                <c:pt idx="24">
                  <c:v>79.644999999999996</c:v>
                </c:pt>
                <c:pt idx="25">
                  <c:v>80.152000000000001</c:v>
                </c:pt>
                <c:pt idx="26">
                  <c:v>80.066000000000003</c:v>
                </c:pt>
                <c:pt idx="27">
                  <c:v>80.031999999999996</c:v>
                </c:pt>
                <c:pt idx="28">
                  <c:v>81.585999999999999</c:v>
                </c:pt>
                <c:pt idx="29">
                  <c:v>81.489000000000004</c:v>
                </c:pt>
                <c:pt idx="30">
                  <c:v>81.498000000000005</c:v>
                </c:pt>
                <c:pt idx="31">
                  <c:v>81.481999999999999</c:v>
                </c:pt>
                <c:pt idx="32">
                  <c:v>71.673000000000002</c:v>
                </c:pt>
                <c:pt idx="33">
                  <c:v>71.396000000000001</c:v>
                </c:pt>
                <c:pt idx="34">
                  <c:v>71.414000000000001</c:v>
                </c:pt>
                <c:pt idx="35">
                  <c:v>71.716999999999999</c:v>
                </c:pt>
                <c:pt idx="36">
                  <c:v>68.521000000000001</c:v>
                </c:pt>
                <c:pt idx="37">
                  <c:v>68.316000000000003</c:v>
                </c:pt>
                <c:pt idx="38">
                  <c:v>68.311000000000007</c:v>
                </c:pt>
                <c:pt idx="39">
                  <c:v>68.302000000000007</c:v>
                </c:pt>
                <c:pt idx="40">
                  <c:v>67.704999999999998</c:v>
                </c:pt>
                <c:pt idx="41">
                  <c:v>67.712000000000003</c:v>
                </c:pt>
                <c:pt idx="42">
                  <c:v>67.730999999999995</c:v>
                </c:pt>
                <c:pt idx="43">
                  <c:v>67.712000000000003</c:v>
                </c:pt>
                <c:pt idx="44">
                  <c:v>66.123999999999995</c:v>
                </c:pt>
                <c:pt idx="45">
                  <c:v>65.995000000000005</c:v>
                </c:pt>
                <c:pt idx="46">
                  <c:v>65.992999999999995</c:v>
                </c:pt>
                <c:pt idx="47">
                  <c:v>65.983000000000004</c:v>
                </c:pt>
                <c:pt idx="48">
                  <c:v>64.299000000000007</c:v>
                </c:pt>
                <c:pt idx="49">
                  <c:v>64.283000000000001</c:v>
                </c:pt>
                <c:pt idx="50">
                  <c:v>64.275000000000006</c:v>
                </c:pt>
                <c:pt idx="51">
                  <c:v>64.262</c:v>
                </c:pt>
                <c:pt idx="52">
                  <c:v>62.851999999999997</c:v>
                </c:pt>
                <c:pt idx="53">
                  <c:v>62.841000000000001</c:v>
                </c:pt>
                <c:pt idx="54">
                  <c:v>62.82</c:v>
                </c:pt>
                <c:pt idx="55">
                  <c:v>62.811999999999998</c:v>
                </c:pt>
                <c:pt idx="56">
                  <c:v>63.749000000000002</c:v>
                </c:pt>
                <c:pt idx="57">
                  <c:v>63.945</c:v>
                </c:pt>
                <c:pt idx="58">
                  <c:v>62.956000000000003</c:v>
                </c:pt>
                <c:pt idx="59">
                  <c:v>62.881</c:v>
                </c:pt>
                <c:pt idx="60">
                  <c:v>62.018999999999998</c:v>
                </c:pt>
                <c:pt idx="61">
                  <c:v>62.01</c:v>
                </c:pt>
                <c:pt idx="62">
                  <c:v>61.993000000000002</c:v>
                </c:pt>
                <c:pt idx="63">
                  <c:v>61.984000000000002</c:v>
                </c:pt>
                <c:pt idx="64">
                  <c:v>61.692999999999998</c:v>
                </c:pt>
                <c:pt idx="65">
                  <c:v>61.692999999999998</c:v>
                </c:pt>
                <c:pt idx="66">
                  <c:v>61.674999999999997</c:v>
                </c:pt>
                <c:pt idx="67">
                  <c:v>61.686</c:v>
                </c:pt>
                <c:pt idx="68">
                  <c:v>62.521000000000001</c:v>
                </c:pt>
                <c:pt idx="69">
                  <c:v>62.503</c:v>
                </c:pt>
                <c:pt idx="70">
                  <c:v>62.485999999999997</c:v>
                </c:pt>
                <c:pt idx="71">
                  <c:v>62.475999999999999</c:v>
                </c:pt>
                <c:pt idx="72">
                  <c:v>67.221000000000004</c:v>
                </c:pt>
                <c:pt idx="73">
                  <c:v>67.558999999999997</c:v>
                </c:pt>
                <c:pt idx="74">
                  <c:v>67.56</c:v>
                </c:pt>
                <c:pt idx="75">
                  <c:v>83.259</c:v>
                </c:pt>
                <c:pt idx="76">
                  <c:v>237.887</c:v>
                </c:pt>
                <c:pt idx="77">
                  <c:v>257.25599999999997</c:v>
                </c:pt>
                <c:pt idx="78">
                  <c:v>256.80799999999999</c:v>
                </c:pt>
                <c:pt idx="79">
                  <c:v>276.56</c:v>
                </c:pt>
                <c:pt idx="80">
                  <c:v>615.63499999999999</c:v>
                </c:pt>
                <c:pt idx="81">
                  <c:v>657.55</c:v>
                </c:pt>
                <c:pt idx="82">
                  <c:v>657.51700000000005</c:v>
                </c:pt>
                <c:pt idx="83">
                  <c:v>657.68499999999995</c:v>
                </c:pt>
                <c:pt idx="84">
                  <c:v>641.99300000000005</c:v>
                </c:pt>
                <c:pt idx="85">
                  <c:v>654.899</c:v>
                </c:pt>
                <c:pt idx="86">
                  <c:v>655.12900000000002</c:v>
                </c:pt>
                <c:pt idx="87">
                  <c:v>624.41</c:v>
                </c:pt>
                <c:pt idx="88">
                  <c:v>222.13900000000001</c:v>
                </c:pt>
                <c:pt idx="89">
                  <c:v>187.42500000000001</c:v>
                </c:pt>
                <c:pt idx="90">
                  <c:v>186.81299999999999</c:v>
                </c:pt>
                <c:pt idx="91">
                  <c:v>177.35400000000001</c:v>
                </c:pt>
                <c:pt idx="92">
                  <c:v>115.626</c:v>
                </c:pt>
                <c:pt idx="93">
                  <c:v>110.291</c:v>
                </c:pt>
                <c:pt idx="94">
                  <c:v>110.578</c:v>
                </c:pt>
                <c:pt idx="95">
                  <c:v>102.988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C13-452A-9ADA-24375ECF0380}"/>
            </c:ext>
          </c:extLst>
        </c:ser>
        <c:ser>
          <c:idx val="5"/>
          <c:order val="7"/>
          <c:tx>
            <c:strRef>
              <c:f>'9.3'!$AQ$52</c:f>
              <c:strCache>
                <c:ptCount val="1"/>
                <c:pt idx="0">
                  <c:v>PVE</c:v>
                </c:pt>
              </c:strCache>
            </c:strRef>
          </c:tx>
          <c:spPr>
            <a:solidFill>
              <a:srgbClr val="F0948F"/>
            </a:solidFill>
          </c:spPr>
          <c:cat>
            <c:numRef>
              <c:f>'9.3'!$AK$54:$AK$149</c:f>
              <c:numCache>
                <c:formatCode>h:mm;@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4.1666666666666699E-2</c:v>
                </c:pt>
                <c:pt idx="5">
                  <c:v>5.2083333333333301E-2</c:v>
                </c:pt>
                <c:pt idx="6">
                  <c:v>6.25E-2</c:v>
                </c:pt>
                <c:pt idx="7">
                  <c:v>7.2916666666666699E-2</c:v>
                </c:pt>
                <c:pt idx="8">
                  <c:v>8.3333333333333301E-2</c:v>
                </c:pt>
                <c:pt idx="9">
                  <c:v>9.375E-2</c:v>
                </c:pt>
                <c:pt idx="10">
                  <c:v>0.104166666666667</c:v>
                </c:pt>
                <c:pt idx="11">
                  <c:v>0.114583333333333</c:v>
                </c:pt>
                <c:pt idx="12">
                  <c:v>0.125</c:v>
                </c:pt>
                <c:pt idx="13">
                  <c:v>0.13541666666666699</c:v>
                </c:pt>
                <c:pt idx="14">
                  <c:v>0.14583333333333301</c:v>
                </c:pt>
                <c:pt idx="15">
                  <c:v>0.15625</c:v>
                </c:pt>
                <c:pt idx="16">
                  <c:v>0.16666666666666699</c:v>
                </c:pt>
                <c:pt idx="17">
                  <c:v>0.17708333333333301</c:v>
                </c:pt>
                <c:pt idx="18">
                  <c:v>0.1875</c:v>
                </c:pt>
                <c:pt idx="19">
                  <c:v>0.19791666666666699</c:v>
                </c:pt>
                <c:pt idx="20">
                  <c:v>0.20833333333333301</c:v>
                </c:pt>
                <c:pt idx="21">
                  <c:v>0.21875</c:v>
                </c:pt>
                <c:pt idx="22">
                  <c:v>0.22916666666666699</c:v>
                </c:pt>
                <c:pt idx="23">
                  <c:v>0.23958333333333301</c:v>
                </c:pt>
                <c:pt idx="24">
                  <c:v>0.25</c:v>
                </c:pt>
                <c:pt idx="25">
                  <c:v>0.26041666666666702</c:v>
                </c:pt>
                <c:pt idx="26">
                  <c:v>0.27083333333333298</c:v>
                </c:pt>
                <c:pt idx="27">
                  <c:v>0.28125</c:v>
                </c:pt>
                <c:pt idx="28">
                  <c:v>0.29166666666666702</c:v>
                </c:pt>
                <c:pt idx="29">
                  <c:v>0.30208333333333298</c:v>
                </c:pt>
                <c:pt idx="30">
                  <c:v>0.3125</c:v>
                </c:pt>
                <c:pt idx="31">
                  <c:v>0.32291666666666702</c:v>
                </c:pt>
                <c:pt idx="32">
                  <c:v>0.33333333333333298</c:v>
                </c:pt>
                <c:pt idx="33">
                  <c:v>0.34375</c:v>
                </c:pt>
                <c:pt idx="34">
                  <c:v>0.35416666666666702</c:v>
                </c:pt>
                <c:pt idx="35">
                  <c:v>0.36458333333333298</c:v>
                </c:pt>
                <c:pt idx="36">
                  <c:v>0.375</c:v>
                </c:pt>
                <c:pt idx="37">
                  <c:v>0.38541666666666702</c:v>
                </c:pt>
                <c:pt idx="38">
                  <c:v>0.39583333333333298</c:v>
                </c:pt>
                <c:pt idx="39">
                  <c:v>0.40625</c:v>
                </c:pt>
                <c:pt idx="40">
                  <c:v>0.41666666666666702</c:v>
                </c:pt>
                <c:pt idx="41">
                  <c:v>0.42708333333333298</c:v>
                </c:pt>
                <c:pt idx="42">
                  <c:v>0.4375</c:v>
                </c:pt>
                <c:pt idx="43">
                  <c:v>0.44791666666666702</c:v>
                </c:pt>
                <c:pt idx="44">
                  <c:v>0.45833333333333298</c:v>
                </c:pt>
                <c:pt idx="45">
                  <c:v>0.46875</c:v>
                </c:pt>
                <c:pt idx="46">
                  <c:v>0.47916666666666702</c:v>
                </c:pt>
                <c:pt idx="47">
                  <c:v>0.48958333333333298</c:v>
                </c:pt>
                <c:pt idx="48">
                  <c:v>0.5</c:v>
                </c:pt>
                <c:pt idx="49">
                  <c:v>0.51041666666666696</c:v>
                </c:pt>
                <c:pt idx="50">
                  <c:v>0.52083333333333304</c:v>
                </c:pt>
                <c:pt idx="51">
                  <c:v>0.53125</c:v>
                </c:pt>
                <c:pt idx="52">
                  <c:v>0.54166666666666696</c:v>
                </c:pt>
                <c:pt idx="53">
                  <c:v>0.55208333333333304</c:v>
                </c:pt>
                <c:pt idx="54">
                  <c:v>0.5625</c:v>
                </c:pt>
                <c:pt idx="55">
                  <c:v>0.57291666666666696</c:v>
                </c:pt>
                <c:pt idx="56">
                  <c:v>0.58333333333333304</c:v>
                </c:pt>
                <c:pt idx="57">
                  <c:v>0.59375</c:v>
                </c:pt>
                <c:pt idx="58">
                  <c:v>0.60416666666666696</c:v>
                </c:pt>
                <c:pt idx="59">
                  <c:v>0.61458333333333304</c:v>
                </c:pt>
                <c:pt idx="60">
                  <c:v>0.625</c:v>
                </c:pt>
                <c:pt idx="61">
                  <c:v>0.63541666666666696</c:v>
                </c:pt>
                <c:pt idx="62">
                  <c:v>0.64583333333333304</c:v>
                </c:pt>
                <c:pt idx="63">
                  <c:v>0.65625</c:v>
                </c:pt>
                <c:pt idx="64">
                  <c:v>0.66666666666666696</c:v>
                </c:pt>
                <c:pt idx="65">
                  <c:v>0.67708333333333304</c:v>
                </c:pt>
                <c:pt idx="66">
                  <c:v>0.6875</c:v>
                </c:pt>
                <c:pt idx="67">
                  <c:v>0.69791666666666696</c:v>
                </c:pt>
                <c:pt idx="68">
                  <c:v>0.70833333333333304</c:v>
                </c:pt>
                <c:pt idx="69">
                  <c:v>0.71875</c:v>
                </c:pt>
                <c:pt idx="70">
                  <c:v>0.72916666666666696</c:v>
                </c:pt>
                <c:pt idx="71">
                  <c:v>0.73958333333333304</c:v>
                </c:pt>
                <c:pt idx="72">
                  <c:v>0.75</c:v>
                </c:pt>
                <c:pt idx="73">
                  <c:v>0.76041666666666696</c:v>
                </c:pt>
                <c:pt idx="74">
                  <c:v>0.77083333333333304</c:v>
                </c:pt>
                <c:pt idx="75">
                  <c:v>0.78125</c:v>
                </c:pt>
                <c:pt idx="76">
                  <c:v>0.79166666666666696</c:v>
                </c:pt>
                <c:pt idx="77">
                  <c:v>0.80208333333333304</c:v>
                </c:pt>
                <c:pt idx="78">
                  <c:v>0.8125</c:v>
                </c:pt>
                <c:pt idx="79">
                  <c:v>0.82291666666666696</c:v>
                </c:pt>
                <c:pt idx="80">
                  <c:v>0.83333333333333304</c:v>
                </c:pt>
                <c:pt idx="81">
                  <c:v>0.84375</c:v>
                </c:pt>
                <c:pt idx="82">
                  <c:v>0.85416666666666696</c:v>
                </c:pt>
                <c:pt idx="83">
                  <c:v>0.86458333333333304</c:v>
                </c:pt>
                <c:pt idx="84">
                  <c:v>0.875</c:v>
                </c:pt>
                <c:pt idx="85">
                  <c:v>0.88541666666666696</c:v>
                </c:pt>
                <c:pt idx="86">
                  <c:v>0.89583333333333304</c:v>
                </c:pt>
                <c:pt idx="87">
                  <c:v>0.90625</c:v>
                </c:pt>
                <c:pt idx="88">
                  <c:v>0.91666666666666696</c:v>
                </c:pt>
                <c:pt idx="89">
                  <c:v>0.92708333333333304</c:v>
                </c:pt>
                <c:pt idx="90">
                  <c:v>0.9375</c:v>
                </c:pt>
                <c:pt idx="91">
                  <c:v>0.94791666666666696</c:v>
                </c:pt>
                <c:pt idx="92">
                  <c:v>0.95833333333333304</c:v>
                </c:pt>
                <c:pt idx="93">
                  <c:v>0.96875</c:v>
                </c:pt>
                <c:pt idx="94">
                  <c:v>0.97916666666666696</c:v>
                </c:pt>
                <c:pt idx="95">
                  <c:v>0.98958333333333304</c:v>
                </c:pt>
              </c:numCache>
            </c:numRef>
          </c:cat>
          <c:val>
            <c:numRef>
              <c:f>'9.3'!$AQ$54:$AQ$149</c:f>
              <c:numCache>
                <c:formatCode>#,##0</c:formatCode>
                <c:ptCount val="96"/>
                <c:pt idx="0">
                  <c:v>61.18</c:v>
                </c:pt>
                <c:pt idx="1">
                  <c:v>70.570999999999998</c:v>
                </c:pt>
                <c:pt idx="2">
                  <c:v>58.908000000000001</c:v>
                </c:pt>
                <c:pt idx="3">
                  <c:v>78.527000000000001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186.76300000000001</c:v>
                </c:pt>
                <c:pt idx="25">
                  <c:v>189.21199999999999</c:v>
                </c:pt>
                <c:pt idx="26">
                  <c:v>226.989</c:v>
                </c:pt>
                <c:pt idx="27">
                  <c:v>226.01</c:v>
                </c:pt>
                <c:pt idx="28">
                  <c:v>236.00299999999999</c:v>
                </c:pt>
                <c:pt idx="29">
                  <c:v>239.30699999999999</c:v>
                </c:pt>
                <c:pt idx="30">
                  <c:v>246.39500000000001</c:v>
                </c:pt>
                <c:pt idx="31">
                  <c:v>238.94900000000001</c:v>
                </c:pt>
                <c:pt idx="32">
                  <c:v>35.731999999999999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116.93899999999999</c:v>
                </c:pt>
                <c:pt idx="73">
                  <c:v>189.21199999999999</c:v>
                </c:pt>
                <c:pt idx="74">
                  <c:v>248.048</c:v>
                </c:pt>
                <c:pt idx="75">
                  <c:v>231.06</c:v>
                </c:pt>
                <c:pt idx="76">
                  <c:v>212.77799999999999</c:v>
                </c:pt>
                <c:pt idx="77">
                  <c:v>110.267</c:v>
                </c:pt>
                <c:pt idx="78">
                  <c:v>80.182000000000002</c:v>
                </c:pt>
                <c:pt idx="79">
                  <c:v>46.247</c:v>
                </c:pt>
                <c:pt idx="80">
                  <c:v>381.64600000000002</c:v>
                </c:pt>
                <c:pt idx="81">
                  <c:v>372.03399999999999</c:v>
                </c:pt>
                <c:pt idx="82">
                  <c:v>343.59899999999999</c:v>
                </c:pt>
                <c:pt idx="83">
                  <c:v>383.72699999999998</c:v>
                </c:pt>
                <c:pt idx="84">
                  <c:v>430.50599999999997</c:v>
                </c:pt>
                <c:pt idx="85">
                  <c:v>387.47699999999998</c:v>
                </c:pt>
                <c:pt idx="86">
                  <c:v>370.47899999999998</c:v>
                </c:pt>
                <c:pt idx="87">
                  <c:v>406.81099999999998</c:v>
                </c:pt>
                <c:pt idx="88">
                  <c:v>324.66199999999998</c:v>
                </c:pt>
                <c:pt idx="89">
                  <c:v>347.67500000000001</c:v>
                </c:pt>
                <c:pt idx="90">
                  <c:v>341.92399999999998</c:v>
                </c:pt>
                <c:pt idx="91">
                  <c:v>350.61900000000003</c:v>
                </c:pt>
                <c:pt idx="92">
                  <c:v>345.541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C13-452A-9ADA-24375ECF0380}"/>
            </c:ext>
          </c:extLst>
        </c:ser>
        <c:ser>
          <c:idx val="10"/>
          <c:order val="10"/>
          <c:tx>
            <c:strRef>
              <c:f>'9.3'!$AZ$53</c:f>
              <c:strCache>
                <c:ptCount val="1"/>
                <c:pt idx="0">
                  <c:v>+</c:v>
                </c:pt>
              </c:strCache>
            </c:strRef>
          </c:tx>
          <c:spPr>
            <a:solidFill>
              <a:schemeClr val="tx1"/>
            </a:solidFill>
            <a:ln w="25400">
              <a:noFill/>
            </a:ln>
          </c:spPr>
          <c:cat>
            <c:numRef>
              <c:f>'9.3'!$AK$54:$AK$149</c:f>
              <c:numCache>
                <c:formatCode>h:mm;@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4.1666666666666699E-2</c:v>
                </c:pt>
                <c:pt idx="5">
                  <c:v>5.2083333333333301E-2</c:v>
                </c:pt>
                <c:pt idx="6">
                  <c:v>6.25E-2</c:v>
                </c:pt>
                <c:pt idx="7">
                  <c:v>7.2916666666666699E-2</c:v>
                </c:pt>
                <c:pt idx="8">
                  <c:v>8.3333333333333301E-2</c:v>
                </c:pt>
                <c:pt idx="9">
                  <c:v>9.375E-2</c:v>
                </c:pt>
                <c:pt idx="10">
                  <c:v>0.104166666666667</c:v>
                </c:pt>
                <c:pt idx="11">
                  <c:v>0.114583333333333</c:v>
                </c:pt>
                <c:pt idx="12">
                  <c:v>0.125</c:v>
                </c:pt>
                <c:pt idx="13">
                  <c:v>0.13541666666666699</c:v>
                </c:pt>
                <c:pt idx="14">
                  <c:v>0.14583333333333301</c:v>
                </c:pt>
                <c:pt idx="15">
                  <c:v>0.15625</c:v>
                </c:pt>
                <c:pt idx="16">
                  <c:v>0.16666666666666699</c:v>
                </c:pt>
                <c:pt idx="17">
                  <c:v>0.17708333333333301</c:v>
                </c:pt>
                <c:pt idx="18">
                  <c:v>0.1875</c:v>
                </c:pt>
                <c:pt idx="19">
                  <c:v>0.19791666666666699</c:v>
                </c:pt>
                <c:pt idx="20">
                  <c:v>0.20833333333333301</c:v>
                </c:pt>
                <c:pt idx="21">
                  <c:v>0.21875</c:v>
                </c:pt>
                <c:pt idx="22">
                  <c:v>0.22916666666666699</c:v>
                </c:pt>
                <c:pt idx="23">
                  <c:v>0.23958333333333301</c:v>
                </c:pt>
                <c:pt idx="24">
                  <c:v>0.25</c:v>
                </c:pt>
                <c:pt idx="25">
                  <c:v>0.26041666666666702</c:v>
                </c:pt>
                <c:pt idx="26">
                  <c:v>0.27083333333333298</c:v>
                </c:pt>
                <c:pt idx="27">
                  <c:v>0.28125</c:v>
                </c:pt>
                <c:pt idx="28">
                  <c:v>0.29166666666666702</c:v>
                </c:pt>
                <c:pt idx="29">
                  <c:v>0.30208333333333298</c:v>
                </c:pt>
                <c:pt idx="30">
                  <c:v>0.3125</c:v>
                </c:pt>
                <c:pt idx="31">
                  <c:v>0.32291666666666702</c:v>
                </c:pt>
                <c:pt idx="32">
                  <c:v>0.33333333333333298</c:v>
                </c:pt>
                <c:pt idx="33">
                  <c:v>0.34375</c:v>
                </c:pt>
                <c:pt idx="34">
                  <c:v>0.35416666666666702</c:v>
                </c:pt>
                <c:pt idx="35">
                  <c:v>0.36458333333333298</c:v>
                </c:pt>
                <c:pt idx="36">
                  <c:v>0.375</c:v>
                </c:pt>
                <c:pt idx="37">
                  <c:v>0.38541666666666702</c:v>
                </c:pt>
                <c:pt idx="38">
                  <c:v>0.39583333333333298</c:v>
                </c:pt>
                <c:pt idx="39">
                  <c:v>0.40625</c:v>
                </c:pt>
                <c:pt idx="40">
                  <c:v>0.41666666666666702</c:v>
                </c:pt>
                <c:pt idx="41">
                  <c:v>0.42708333333333298</c:v>
                </c:pt>
                <c:pt idx="42">
                  <c:v>0.4375</c:v>
                </c:pt>
                <c:pt idx="43">
                  <c:v>0.44791666666666702</c:v>
                </c:pt>
                <c:pt idx="44">
                  <c:v>0.45833333333333298</c:v>
                </c:pt>
                <c:pt idx="45">
                  <c:v>0.46875</c:v>
                </c:pt>
                <c:pt idx="46">
                  <c:v>0.47916666666666702</c:v>
                </c:pt>
                <c:pt idx="47">
                  <c:v>0.48958333333333298</c:v>
                </c:pt>
                <c:pt idx="48">
                  <c:v>0.5</c:v>
                </c:pt>
                <c:pt idx="49">
                  <c:v>0.51041666666666696</c:v>
                </c:pt>
                <c:pt idx="50">
                  <c:v>0.52083333333333304</c:v>
                </c:pt>
                <c:pt idx="51">
                  <c:v>0.53125</c:v>
                </c:pt>
                <c:pt idx="52">
                  <c:v>0.54166666666666696</c:v>
                </c:pt>
                <c:pt idx="53">
                  <c:v>0.55208333333333304</c:v>
                </c:pt>
                <c:pt idx="54">
                  <c:v>0.5625</c:v>
                </c:pt>
                <c:pt idx="55">
                  <c:v>0.57291666666666696</c:v>
                </c:pt>
                <c:pt idx="56">
                  <c:v>0.58333333333333304</c:v>
                </c:pt>
                <c:pt idx="57">
                  <c:v>0.59375</c:v>
                </c:pt>
                <c:pt idx="58">
                  <c:v>0.60416666666666696</c:v>
                </c:pt>
                <c:pt idx="59">
                  <c:v>0.61458333333333304</c:v>
                </c:pt>
                <c:pt idx="60">
                  <c:v>0.625</c:v>
                </c:pt>
                <c:pt idx="61">
                  <c:v>0.63541666666666696</c:v>
                </c:pt>
                <c:pt idx="62">
                  <c:v>0.64583333333333304</c:v>
                </c:pt>
                <c:pt idx="63">
                  <c:v>0.65625</c:v>
                </c:pt>
                <c:pt idx="64">
                  <c:v>0.66666666666666696</c:v>
                </c:pt>
                <c:pt idx="65">
                  <c:v>0.67708333333333304</c:v>
                </c:pt>
                <c:pt idx="66">
                  <c:v>0.6875</c:v>
                </c:pt>
                <c:pt idx="67">
                  <c:v>0.69791666666666696</c:v>
                </c:pt>
                <c:pt idx="68">
                  <c:v>0.70833333333333304</c:v>
                </c:pt>
                <c:pt idx="69">
                  <c:v>0.71875</c:v>
                </c:pt>
                <c:pt idx="70">
                  <c:v>0.72916666666666696</c:v>
                </c:pt>
                <c:pt idx="71">
                  <c:v>0.73958333333333304</c:v>
                </c:pt>
                <c:pt idx="72">
                  <c:v>0.75</c:v>
                </c:pt>
                <c:pt idx="73">
                  <c:v>0.76041666666666696</c:v>
                </c:pt>
                <c:pt idx="74">
                  <c:v>0.77083333333333304</c:v>
                </c:pt>
                <c:pt idx="75">
                  <c:v>0.78125</c:v>
                </c:pt>
                <c:pt idx="76">
                  <c:v>0.79166666666666696</c:v>
                </c:pt>
                <c:pt idx="77">
                  <c:v>0.80208333333333304</c:v>
                </c:pt>
                <c:pt idx="78">
                  <c:v>0.8125</c:v>
                </c:pt>
                <c:pt idx="79">
                  <c:v>0.82291666666666696</c:v>
                </c:pt>
                <c:pt idx="80">
                  <c:v>0.83333333333333304</c:v>
                </c:pt>
                <c:pt idx="81">
                  <c:v>0.84375</c:v>
                </c:pt>
                <c:pt idx="82">
                  <c:v>0.85416666666666696</c:v>
                </c:pt>
                <c:pt idx="83">
                  <c:v>0.86458333333333304</c:v>
                </c:pt>
                <c:pt idx="84">
                  <c:v>0.875</c:v>
                </c:pt>
                <c:pt idx="85">
                  <c:v>0.88541666666666696</c:v>
                </c:pt>
                <c:pt idx="86">
                  <c:v>0.89583333333333304</c:v>
                </c:pt>
                <c:pt idx="87">
                  <c:v>0.90625</c:v>
                </c:pt>
                <c:pt idx="88">
                  <c:v>0.91666666666666696</c:v>
                </c:pt>
                <c:pt idx="89">
                  <c:v>0.92708333333333304</c:v>
                </c:pt>
                <c:pt idx="90">
                  <c:v>0.9375</c:v>
                </c:pt>
                <c:pt idx="91">
                  <c:v>0.94791666666666696</c:v>
                </c:pt>
                <c:pt idx="92">
                  <c:v>0.95833333333333304</c:v>
                </c:pt>
                <c:pt idx="93">
                  <c:v>0.96875</c:v>
                </c:pt>
                <c:pt idx="94">
                  <c:v>0.97916666666666696</c:v>
                </c:pt>
                <c:pt idx="95">
                  <c:v>0.98958333333333304</c:v>
                </c:pt>
              </c:numCache>
            </c:numRef>
          </c:cat>
          <c:val>
            <c:numRef>
              <c:f>'9.3'!$AZ$54:$AZ$149</c:f>
              <c:numCache>
                <c:formatCode>#,##0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17.149999999999999</c:v>
                </c:pt>
                <c:pt idx="62">
                  <c:v>112.874</c:v>
                </c:pt>
                <c:pt idx="63">
                  <c:v>147.06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C13-452A-9ADA-24375ECF0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771392"/>
        <c:axId val="169772928"/>
      </c:areaChart>
      <c:areaChart>
        <c:grouping val="stacked"/>
        <c:varyColors val="0"/>
        <c:ser>
          <c:idx val="8"/>
          <c:order val="8"/>
          <c:tx>
            <c:strRef>
              <c:f>'9.3'!$AT$52</c:f>
              <c:strCache>
                <c:ptCount val="1"/>
                <c:pt idx="0">
                  <c:v>Přeshraniční saldo</c:v>
                </c:pt>
              </c:strCache>
            </c:strRef>
          </c:tx>
          <c:spPr>
            <a:solidFill>
              <a:schemeClr val="tx1"/>
            </a:solidFill>
          </c:spPr>
          <c:cat>
            <c:numLit>
              <c:formatCode>h:mm;@</c:formatCode>
              <c:ptCount val="24"/>
              <c:pt idx="0">
                <c:v>0</c:v>
              </c:pt>
              <c:pt idx="1">
                <c:v>4.1666666666666664E-2</c:v>
              </c:pt>
              <c:pt idx="2">
                <c:v>8.3333333333333301E-2</c:v>
              </c:pt>
              <c:pt idx="3">
                <c:v>0.125</c:v>
              </c:pt>
              <c:pt idx="4">
                <c:v>0.16666666666666699</c:v>
              </c:pt>
              <c:pt idx="5">
                <c:v>0.20833333333333301</c:v>
              </c:pt>
              <c:pt idx="6">
                <c:v>0.25</c:v>
              </c:pt>
              <c:pt idx="7">
                <c:v>0.29166666666666702</c:v>
              </c:pt>
              <c:pt idx="8">
                <c:v>0.33333333333333298</c:v>
              </c:pt>
              <c:pt idx="9">
                <c:v>0.375</c:v>
              </c:pt>
              <c:pt idx="10">
                <c:v>0.41666666666666702</c:v>
              </c:pt>
              <c:pt idx="11">
                <c:v>0.45833333333333298</c:v>
              </c:pt>
              <c:pt idx="12">
                <c:v>0.5</c:v>
              </c:pt>
              <c:pt idx="13">
                <c:v>0.54166666666666696</c:v>
              </c:pt>
              <c:pt idx="14">
                <c:v>0.58333333333333304</c:v>
              </c:pt>
              <c:pt idx="15">
                <c:v>0.625</c:v>
              </c:pt>
              <c:pt idx="16">
                <c:v>0.66666666666666696</c:v>
              </c:pt>
              <c:pt idx="17">
                <c:v>0.70833333333333304</c:v>
              </c:pt>
              <c:pt idx="18">
                <c:v>0.75</c:v>
              </c:pt>
              <c:pt idx="19">
                <c:v>0.79166666666666696</c:v>
              </c:pt>
              <c:pt idx="20">
                <c:v>0.83333333333333304</c:v>
              </c:pt>
              <c:pt idx="21">
                <c:v>0.875</c:v>
              </c:pt>
              <c:pt idx="22">
                <c:v>0.91666666666666696</c:v>
              </c:pt>
              <c:pt idx="23">
                <c:v>0.95833333333333304</c:v>
              </c:pt>
            </c:numLit>
          </c:cat>
          <c:val>
            <c:numRef>
              <c:f>'9.3'!$BA$54:$BA$149</c:f>
              <c:numCache>
                <c:formatCode>#,##0</c:formatCode>
                <c:ptCount val="96"/>
                <c:pt idx="0">
                  <c:v>-2565.9810000000002</c:v>
                </c:pt>
                <c:pt idx="1">
                  <c:v>-2662.348</c:v>
                </c:pt>
                <c:pt idx="2">
                  <c:v>-2624.9639999999999</c:v>
                </c:pt>
                <c:pt idx="3">
                  <c:v>-2604.7930000000001</c:v>
                </c:pt>
                <c:pt idx="4">
                  <c:v>-2502.2190000000001</c:v>
                </c:pt>
                <c:pt idx="5">
                  <c:v>-2505.6030000000001</c:v>
                </c:pt>
                <c:pt idx="6">
                  <c:v>-2565.54</c:v>
                </c:pt>
                <c:pt idx="7">
                  <c:v>-2615.585</c:v>
                </c:pt>
                <c:pt idx="8">
                  <c:v>-2666.7620000000002</c:v>
                </c:pt>
                <c:pt idx="9">
                  <c:v>-2676.4920000000002</c:v>
                </c:pt>
                <c:pt idx="10">
                  <c:v>-2661.4749999999999</c:v>
                </c:pt>
                <c:pt idx="11">
                  <c:v>-2686.8809999999999</c:v>
                </c:pt>
                <c:pt idx="12">
                  <c:v>-2713.5059999999999</c:v>
                </c:pt>
                <c:pt idx="13">
                  <c:v>-2731.7860000000001</c:v>
                </c:pt>
                <c:pt idx="14">
                  <c:v>-2784.5590000000002</c:v>
                </c:pt>
                <c:pt idx="15">
                  <c:v>-2833.1289999999999</c:v>
                </c:pt>
                <c:pt idx="16">
                  <c:v>-2835.0059999999999</c:v>
                </c:pt>
                <c:pt idx="17">
                  <c:v>-2792.1909999999998</c:v>
                </c:pt>
                <c:pt idx="18">
                  <c:v>-2790.366</c:v>
                </c:pt>
                <c:pt idx="19">
                  <c:v>-2748.1819999999998</c:v>
                </c:pt>
                <c:pt idx="20">
                  <c:v>-2630.5369999999998</c:v>
                </c:pt>
                <c:pt idx="21">
                  <c:v>-2589.712</c:v>
                </c:pt>
                <c:pt idx="22">
                  <c:v>-2479.7269999999999</c:v>
                </c:pt>
                <c:pt idx="23">
                  <c:v>-2347.7440000000001</c:v>
                </c:pt>
                <c:pt idx="24">
                  <c:v>-2350.9690000000001</c:v>
                </c:pt>
                <c:pt idx="25">
                  <c:v>-2156.38</c:v>
                </c:pt>
                <c:pt idx="26">
                  <c:v>-2067.5500000000002</c:v>
                </c:pt>
                <c:pt idx="27">
                  <c:v>-1933.194</c:v>
                </c:pt>
                <c:pt idx="28">
                  <c:v>-1929.4739999999999</c:v>
                </c:pt>
                <c:pt idx="29">
                  <c:v>-1882.1780000000001</c:v>
                </c:pt>
                <c:pt idx="30">
                  <c:v>-1951.6849999999999</c:v>
                </c:pt>
                <c:pt idx="31">
                  <c:v>-1949.903</c:v>
                </c:pt>
                <c:pt idx="32">
                  <c:v>-1696.865</c:v>
                </c:pt>
                <c:pt idx="33">
                  <c:v>-1608.645</c:v>
                </c:pt>
                <c:pt idx="34">
                  <c:v>-1593.018</c:v>
                </c:pt>
                <c:pt idx="35">
                  <c:v>-1441.442</c:v>
                </c:pt>
                <c:pt idx="36">
                  <c:v>-1153.8489999999999</c:v>
                </c:pt>
                <c:pt idx="37">
                  <c:v>-1003.624</c:v>
                </c:pt>
                <c:pt idx="38">
                  <c:v>-1034.194</c:v>
                </c:pt>
                <c:pt idx="39">
                  <c:v>-1086.413</c:v>
                </c:pt>
                <c:pt idx="40">
                  <c:v>-1081.451</c:v>
                </c:pt>
                <c:pt idx="41">
                  <c:v>-1117.4349999999999</c:v>
                </c:pt>
                <c:pt idx="42">
                  <c:v>-1134.579</c:v>
                </c:pt>
                <c:pt idx="43">
                  <c:v>-1159.944</c:v>
                </c:pt>
                <c:pt idx="44">
                  <c:v>-1161.9760000000001</c:v>
                </c:pt>
                <c:pt idx="45">
                  <c:v>-920.08600000000001</c:v>
                </c:pt>
                <c:pt idx="46">
                  <c:v>-861.53700000000003</c:v>
                </c:pt>
                <c:pt idx="47">
                  <c:v>-647.78499999999997</c:v>
                </c:pt>
                <c:pt idx="48">
                  <c:v>-586.83900000000006</c:v>
                </c:pt>
                <c:pt idx="49">
                  <c:v>-516.25800000000004</c:v>
                </c:pt>
                <c:pt idx="50">
                  <c:v>-549.21799999999996</c:v>
                </c:pt>
                <c:pt idx="51">
                  <c:v>-513.46699999999998</c:v>
                </c:pt>
                <c:pt idx="52">
                  <c:v>-352.12</c:v>
                </c:pt>
                <c:pt idx="53">
                  <c:v>-297.423</c:v>
                </c:pt>
                <c:pt idx="54">
                  <c:v>-292.80700000000002</c:v>
                </c:pt>
                <c:pt idx="55">
                  <c:v>-281.017</c:v>
                </c:pt>
                <c:pt idx="56">
                  <c:v>-337.54899999999998</c:v>
                </c:pt>
                <c:pt idx="57">
                  <c:v>-234.77099999999999</c:v>
                </c:pt>
                <c:pt idx="58">
                  <c:v>-249.16399999999999</c:v>
                </c:pt>
                <c:pt idx="59">
                  <c:v>-146.994</c:v>
                </c:pt>
                <c:pt idx="60">
                  <c:v>-68.5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-238.23</c:v>
                </c:pt>
                <c:pt idx="65">
                  <c:v>-457.81299999999999</c:v>
                </c:pt>
                <c:pt idx="66">
                  <c:v>-484.54</c:v>
                </c:pt>
                <c:pt idx="67">
                  <c:v>-590.48</c:v>
                </c:pt>
                <c:pt idx="68">
                  <c:v>-444.47800000000001</c:v>
                </c:pt>
                <c:pt idx="69">
                  <c:v>-668.36</c:v>
                </c:pt>
                <c:pt idx="70">
                  <c:v>-658.45500000000004</c:v>
                </c:pt>
                <c:pt idx="71">
                  <c:v>-674.673</c:v>
                </c:pt>
                <c:pt idx="72">
                  <c:v>-918.78200000000004</c:v>
                </c:pt>
                <c:pt idx="73">
                  <c:v>-977.072</c:v>
                </c:pt>
                <c:pt idx="74">
                  <c:v>-996.94600000000003</c:v>
                </c:pt>
                <c:pt idx="75">
                  <c:v>-1056.4680000000001</c:v>
                </c:pt>
                <c:pt idx="76">
                  <c:v>-1333.9349999999999</c:v>
                </c:pt>
                <c:pt idx="77">
                  <c:v>-1385.5740000000001</c:v>
                </c:pt>
                <c:pt idx="78">
                  <c:v>-1474.203</c:v>
                </c:pt>
                <c:pt idx="79">
                  <c:v>-1638.1669999999999</c:v>
                </c:pt>
                <c:pt idx="80">
                  <c:v>-2562.1439999999998</c:v>
                </c:pt>
                <c:pt idx="81">
                  <c:v>-2703.0419999999999</c:v>
                </c:pt>
                <c:pt idx="82">
                  <c:v>-2864.8180000000002</c:v>
                </c:pt>
                <c:pt idx="83">
                  <c:v>-2975.8519999999999</c:v>
                </c:pt>
                <c:pt idx="84">
                  <c:v>-3080.424</c:v>
                </c:pt>
                <c:pt idx="85">
                  <c:v>-3086.4679999999998</c:v>
                </c:pt>
                <c:pt idx="86">
                  <c:v>-3133.4409999999998</c:v>
                </c:pt>
                <c:pt idx="87">
                  <c:v>-3221.85</c:v>
                </c:pt>
                <c:pt idx="88">
                  <c:v>-2806.88</c:v>
                </c:pt>
                <c:pt idx="89">
                  <c:v>-2794.27</c:v>
                </c:pt>
                <c:pt idx="90">
                  <c:v>-2854.1149999999998</c:v>
                </c:pt>
                <c:pt idx="91">
                  <c:v>-2889.2759999999998</c:v>
                </c:pt>
                <c:pt idx="92">
                  <c:v>-2952.2640000000001</c:v>
                </c:pt>
                <c:pt idx="93">
                  <c:v>-2627.27</c:v>
                </c:pt>
                <c:pt idx="94">
                  <c:v>-2704.8580000000002</c:v>
                </c:pt>
                <c:pt idx="95">
                  <c:v>-2849.7820000000002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C13-452A-9ADA-24375ECF0380}"/>
            </c:ext>
          </c:extLst>
        </c:ser>
        <c:ser>
          <c:idx val="9"/>
          <c:order val="9"/>
          <c:tx>
            <c:strRef>
              <c:f>'9.3'!$AU$52</c:f>
              <c:strCache>
                <c:ptCount val="1"/>
                <c:pt idx="0">
                  <c:v>Čerpání PVE</c:v>
                </c:pt>
              </c:strCache>
            </c:strRef>
          </c:tx>
          <c:spPr>
            <a:solidFill>
              <a:srgbClr val="646363"/>
            </a:solidFill>
            <a:ln w="25400">
              <a:noFill/>
            </a:ln>
          </c:spPr>
          <c:cat>
            <c:numLit>
              <c:formatCode>h:mm;@</c:formatCode>
              <c:ptCount val="24"/>
              <c:pt idx="0">
                <c:v>0</c:v>
              </c:pt>
              <c:pt idx="1">
                <c:v>4.1666666666666664E-2</c:v>
              </c:pt>
              <c:pt idx="2">
                <c:v>8.3333333333333301E-2</c:v>
              </c:pt>
              <c:pt idx="3">
                <c:v>0.125</c:v>
              </c:pt>
              <c:pt idx="4">
                <c:v>0.16666666666666699</c:v>
              </c:pt>
              <c:pt idx="5">
                <c:v>0.20833333333333301</c:v>
              </c:pt>
              <c:pt idx="6">
                <c:v>0.25</c:v>
              </c:pt>
              <c:pt idx="7">
                <c:v>0.29166666666666702</c:v>
              </c:pt>
              <c:pt idx="8">
                <c:v>0.33333333333333298</c:v>
              </c:pt>
              <c:pt idx="9">
                <c:v>0.375</c:v>
              </c:pt>
              <c:pt idx="10">
                <c:v>0.41666666666666702</c:v>
              </c:pt>
              <c:pt idx="11">
                <c:v>0.45833333333333298</c:v>
              </c:pt>
              <c:pt idx="12">
                <c:v>0.5</c:v>
              </c:pt>
              <c:pt idx="13">
                <c:v>0.54166666666666696</c:v>
              </c:pt>
              <c:pt idx="14">
                <c:v>0.58333333333333304</c:v>
              </c:pt>
              <c:pt idx="15">
                <c:v>0.625</c:v>
              </c:pt>
              <c:pt idx="16">
                <c:v>0.66666666666666696</c:v>
              </c:pt>
              <c:pt idx="17">
                <c:v>0.70833333333333304</c:v>
              </c:pt>
              <c:pt idx="18">
                <c:v>0.75</c:v>
              </c:pt>
              <c:pt idx="19">
                <c:v>0.79166666666666696</c:v>
              </c:pt>
              <c:pt idx="20">
                <c:v>0.83333333333333304</c:v>
              </c:pt>
              <c:pt idx="21">
                <c:v>0.875</c:v>
              </c:pt>
              <c:pt idx="22">
                <c:v>0.91666666666666696</c:v>
              </c:pt>
              <c:pt idx="23">
                <c:v>0.95833333333333304</c:v>
              </c:pt>
            </c:numLit>
          </c:cat>
          <c:val>
            <c:numRef>
              <c:f>'9.3'!$AU$54:$AU$149</c:f>
              <c:numCache>
                <c:formatCode>#,##0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-0.26900000000000002</c:v>
                </c:pt>
                <c:pt idx="42">
                  <c:v>-45.423000000000002</c:v>
                </c:pt>
                <c:pt idx="43">
                  <c:v>-51.765000000000001</c:v>
                </c:pt>
                <c:pt idx="44">
                  <c:v>-51.768000000000001</c:v>
                </c:pt>
                <c:pt idx="45">
                  <c:v>-105.31100000000001</c:v>
                </c:pt>
                <c:pt idx="46">
                  <c:v>-166.28100000000001</c:v>
                </c:pt>
                <c:pt idx="47">
                  <c:v>-271.61200000000002</c:v>
                </c:pt>
                <c:pt idx="48">
                  <c:v>-271.46800000000002</c:v>
                </c:pt>
                <c:pt idx="49">
                  <c:v>-382.928</c:v>
                </c:pt>
                <c:pt idx="50">
                  <c:v>-382.92500000000001</c:v>
                </c:pt>
                <c:pt idx="51">
                  <c:v>-432.505</c:v>
                </c:pt>
                <c:pt idx="52">
                  <c:v>-488.48399999999998</c:v>
                </c:pt>
                <c:pt idx="53">
                  <c:v>-488.07900000000001</c:v>
                </c:pt>
                <c:pt idx="54">
                  <c:v>-487.79399999999998</c:v>
                </c:pt>
                <c:pt idx="55">
                  <c:v>-487.74400000000003</c:v>
                </c:pt>
                <c:pt idx="56">
                  <c:v>-486.69499999999999</c:v>
                </c:pt>
                <c:pt idx="57">
                  <c:v>-485.565</c:v>
                </c:pt>
                <c:pt idx="58">
                  <c:v>-283.91000000000003</c:v>
                </c:pt>
                <c:pt idx="59">
                  <c:v>-379.113</c:v>
                </c:pt>
                <c:pt idx="60">
                  <c:v>-378.55399999999997</c:v>
                </c:pt>
                <c:pt idx="61">
                  <c:v>-378.322</c:v>
                </c:pt>
                <c:pt idx="62">
                  <c:v>-377.34899999999999</c:v>
                </c:pt>
                <c:pt idx="63">
                  <c:v>-354.89</c:v>
                </c:pt>
                <c:pt idx="64">
                  <c:v>-75.254999999999995</c:v>
                </c:pt>
                <c:pt idx="65">
                  <c:v>0</c:v>
                </c:pt>
                <c:pt idx="66">
                  <c:v>-105.017</c:v>
                </c:pt>
                <c:pt idx="67">
                  <c:v>-112.648</c:v>
                </c:pt>
                <c:pt idx="68">
                  <c:v>-202.20699999999999</c:v>
                </c:pt>
                <c:pt idx="69">
                  <c:v>-112.59399999999999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C13-452A-9ADA-24375ECF0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784448"/>
        <c:axId val="169774464"/>
      </c:areaChart>
      <c:catAx>
        <c:axId val="169771392"/>
        <c:scaling>
          <c:orientation val="minMax"/>
        </c:scaling>
        <c:delete val="0"/>
        <c:axPos val="b"/>
        <c:numFmt formatCode="h:mm;@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900"/>
            </a:pPr>
            <a:endParaRPr lang="cs-CZ"/>
          </a:p>
        </c:txPr>
        <c:crossAx val="16977292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9772928"/>
        <c:scaling>
          <c:orientation val="minMax"/>
          <c:max val="14000"/>
          <c:min val="-4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9771392"/>
        <c:crosses val="autoZero"/>
        <c:crossBetween val="midCat"/>
        <c:majorUnit val="2000"/>
      </c:valAx>
      <c:valAx>
        <c:axId val="169774464"/>
        <c:scaling>
          <c:orientation val="minMax"/>
          <c:max val="10000"/>
          <c:min val="-2000"/>
        </c:scaling>
        <c:delete val="1"/>
        <c:axPos val="r"/>
        <c:numFmt formatCode="#,##0" sourceLinked="1"/>
        <c:majorTickMark val="out"/>
        <c:minorTickMark val="none"/>
        <c:tickLblPos val="nextTo"/>
        <c:crossAx val="169784448"/>
        <c:crosses val="max"/>
        <c:crossBetween val="midCat"/>
      </c:valAx>
      <c:catAx>
        <c:axId val="169784448"/>
        <c:scaling>
          <c:orientation val="minMax"/>
        </c:scaling>
        <c:delete val="1"/>
        <c:axPos val="b"/>
        <c:numFmt formatCode="h:mm;@" sourceLinked="1"/>
        <c:majorTickMark val="out"/>
        <c:minorTickMark val="none"/>
        <c:tickLblPos val="nextTo"/>
        <c:crossAx val="169774464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80284533601559338"/>
          <c:y val="0.1047461831630697"/>
          <c:w val="0.19493613969086698"/>
          <c:h val="0.73036285321245742"/>
        </c:manualLayout>
      </c:layout>
      <c:overlay val="0"/>
      <c:txPr>
        <a:bodyPr/>
        <a:lstStyle/>
        <a:p>
          <a:pPr>
            <a:defRPr sz="900"/>
          </a:pPr>
          <a:endParaRPr lang="cs-CZ"/>
        </a:p>
      </c:txPr>
    </c:legend>
    <c:plotVisOnly val="1"/>
    <c:dispBlanksAs val="zero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 orientation="portrait"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en-US" sz="1000">
                <a:solidFill>
                  <a:srgbClr val="233060"/>
                </a:solidFill>
              </a:rPr>
              <a:t>Zatížení brutto ve dni m</a:t>
            </a:r>
            <a:r>
              <a:rPr lang="cs-CZ" sz="1000">
                <a:solidFill>
                  <a:srgbClr val="233060"/>
                </a:solidFill>
              </a:rPr>
              <a:t>in</a:t>
            </a:r>
            <a:r>
              <a:rPr lang="en-US" sz="1000">
                <a:solidFill>
                  <a:srgbClr val="233060"/>
                </a:solidFill>
              </a:rPr>
              <a:t>ima</a:t>
            </a:r>
            <a:r>
              <a:rPr lang="cs-CZ" sz="1000">
                <a:solidFill>
                  <a:srgbClr val="233060"/>
                </a:solidFill>
              </a:rPr>
              <a:t> (MW)</a:t>
            </a:r>
            <a:endParaRPr lang="en-US" sz="1000">
              <a:solidFill>
                <a:srgbClr val="233060"/>
              </a:solidFill>
            </a:endParaRPr>
          </a:p>
        </c:rich>
      </c:tx>
      <c:layout>
        <c:manualLayout>
          <c:xMode val="edge"/>
          <c:yMode val="edge"/>
          <c:x val="1.2713524870985378E-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7775777103176827E-2"/>
          <c:y val="0.12665593417404525"/>
          <c:w val="0.71371310811430433"/>
          <c:h val="0.70608890081388065"/>
        </c:manualLayout>
      </c:layout>
      <c:areaChart>
        <c:grouping val="stacked"/>
        <c:varyColors val="0"/>
        <c:ser>
          <c:idx val="0"/>
          <c:order val="0"/>
          <c:tx>
            <c:strRef>
              <c:f>'9.4'!$B$52</c:f>
              <c:strCache>
                <c:ptCount val="1"/>
                <c:pt idx="0">
                  <c:v>JE</c:v>
                </c:pt>
              </c:strCache>
            </c:strRef>
          </c:tx>
          <c:spPr>
            <a:solidFill>
              <a:schemeClr val="accent1"/>
            </a:solidFill>
          </c:spPr>
          <c:cat>
            <c:numRef>
              <c:f>'9.4'!$A$54:$A$149</c:f>
              <c:numCache>
                <c:formatCode>h:mm;@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4.1666666666666699E-2</c:v>
                </c:pt>
                <c:pt idx="5">
                  <c:v>5.2083333333333301E-2</c:v>
                </c:pt>
                <c:pt idx="6">
                  <c:v>6.25E-2</c:v>
                </c:pt>
                <c:pt idx="7">
                  <c:v>7.2916666666666699E-2</c:v>
                </c:pt>
                <c:pt idx="8">
                  <c:v>8.3333333333333301E-2</c:v>
                </c:pt>
                <c:pt idx="9">
                  <c:v>9.375E-2</c:v>
                </c:pt>
                <c:pt idx="10">
                  <c:v>0.104166666666667</c:v>
                </c:pt>
                <c:pt idx="11">
                  <c:v>0.114583333333333</c:v>
                </c:pt>
                <c:pt idx="12">
                  <c:v>0.125</c:v>
                </c:pt>
                <c:pt idx="13">
                  <c:v>0.13541666666666699</c:v>
                </c:pt>
                <c:pt idx="14">
                  <c:v>0.14583333333333301</c:v>
                </c:pt>
                <c:pt idx="15">
                  <c:v>0.15625</c:v>
                </c:pt>
                <c:pt idx="16">
                  <c:v>0.16666666666666699</c:v>
                </c:pt>
                <c:pt idx="17">
                  <c:v>0.17708333333333301</c:v>
                </c:pt>
                <c:pt idx="18">
                  <c:v>0.1875</c:v>
                </c:pt>
                <c:pt idx="19">
                  <c:v>0.19791666666666699</c:v>
                </c:pt>
                <c:pt idx="20">
                  <c:v>0.20833333333333301</c:v>
                </c:pt>
                <c:pt idx="21">
                  <c:v>0.21875</c:v>
                </c:pt>
                <c:pt idx="22">
                  <c:v>0.22916666666666699</c:v>
                </c:pt>
                <c:pt idx="23">
                  <c:v>0.23958333333333301</c:v>
                </c:pt>
                <c:pt idx="24">
                  <c:v>0.25</c:v>
                </c:pt>
                <c:pt idx="25">
                  <c:v>0.26041666666666702</c:v>
                </c:pt>
                <c:pt idx="26">
                  <c:v>0.27083333333333298</c:v>
                </c:pt>
                <c:pt idx="27">
                  <c:v>0.28125</c:v>
                </c:pt>
                <c:pt idx="28">
                  <c:v>0.29166666666666702</c:v>
                </c:pt>
                <c:pt idx="29">
                  <c:v>0.30208333333333298</c:v>
                </c:pt>
                <c:pt idx="30">
                  <c:v>0.3125</c:v>
                </c:pt>
                <c:pt idx="31">
                  <c:v>0.32291666666666702</c:v>
                </c:pt>
                <c:pt idx="32">
                  <c:v>0.33333333333333298</c:v>
                </c:pt>
                <c:pt idx="33">
                  <c:v>0.34375</c:v>
                </c:pt>
                <c:pt idx="34">
                  <c:v>0.35416666666666702</c:v>
                </c:pt>
                <c:pt idx="35">
                  <c:v>0.36458333333333298</c:v>
                </c:pt>
                <c:pt idx="36">
                  <c:v>0.375</c:v>
                </c:pt>
                <c:pt idx="37">
                  <c:v>0.38541666666666702</c:v>
                </c:pt>
                <c:pt idx="38">
                  <c:v>0.39583333333333298</c:v>
                </c:pt>
                <c:pt idx="39">
                  <c:v>0.40625</c:v>
                </c:pt>
                <c:pt idx="40">
                  <c:v>0.41666666666666702</c:v>
                </c:pt>
                <c:pt idx="41">
                  <c:v>0.42708333333333298</c:v>
                </c:pt>
                <c:pt idx="42">
                  <c:v>0.4375</c:v>
                </c:pt>
                <c:pt idx="43">
                  <c:v>0.44791666666666702</c:v>
                </c:pt>
                <c:pt idx="44">
                  <c:v>0.45833333333333298</c:v>
                </c:pt>
                <c:pt idx="45">
                  <c:v>0.46875</c:v>
                </c:pt>
                <c:pt idx="46">
                  <c:v>0.47916666666666702</c:v>
                </c:pt>
                <c:pt idx="47">
                  <c:v>0.48958333333333298</c:v>
                </c:pt>
                <c:pt idx="48">
                  <c:v>0.5</c:v>
                </c:pt>
                <c:pt idx="49">
                  <c:v>0.51041666666666696</c:v>
                </c:pt>
                <c:pt idx="50">
                  <c:v>0.52083333333333304</c:v>
                </c:pt>
                <c:pt idx="51">
                  <c:v>0.53125</c:v>
                </c:pt>
                <c:pt idx="52">
                  <c:v>0.54166666666666696</c:v>
                </c:pt>
                <c:pt idx="53">
                  <c:v>0.55208333333333304</c:v>
                </c:pt>
                <c:pt idx="54">
                  <c:v>0.5625</c:v>
                </c:pt>
                <c:pt idx="55">
                  <c:v>0.57291666666666696</c:v>
                </c:pt>
                <c:pt idx="56">
                  <c:v>0.58333333333333304</c:v>
                </c:pt>
                <c:pt idx="57">
                  <c:v>0.59375</c:v>
                </c:pt>
                <c:pt idx="58">
                  <c:v>0.60416666666666696</c:v>
                </c:pt>
                <c:pt idx="59">
                  <c:v>0.61458333333333304</c:v>
                </c:pt>
                <c:pt idx="60">
                  <c:v>0.625</c:v>
                </c:pt>
                <c:pt idx="61">
                  <c:v>0.63541666666666696</c:v>
                </c:pt>
                <c:pt idx="62">
                  <c:v>0.64583333333333304</c:v>
                </c:pt>
                <c:pt idx="63">
                  <c:v>0.65625</c:v>
                </c:pt>
                <c:pt idx="64">
                  <c:v>0.66666666666666696</c:v>
                </c:pt>
                <c:pt idx="65">
                  <c:v>0.67708333333333304</c:v>
                </c:pt>
                <c:pt idx="66">
                  <c:v>0.6875</c:v>
                </c:pt>
                <c:pt idx="67">
                  <c:v>0.69791666666666696</c:v>
                </c:pt>
                <c:pt idx="68">
                  <c:v>0.70833333333333304</c:v>
                </c:pt>
                <c:pt idx="69">
                  <c:v>0.71875</c:v>
                </c:pt>
                <c:pt idx="70">
                  <c:v>0.72916666666666696</c:v>
                </c:pt>
                <c:pt idx="71">
                  <c:v>0.73958333333333304</c:v>
                </c:pt>
                <c:pt idx="72">
                  <c:v>0.75</c:v>
                </c:pt>
                <c:pt idx="73">
                  <c:v>0.76041666666666696</c:v>
                </c:pt>
                <c:pt idx="74">
                  <c:v>0.77083333333333304</c:v>
                </c:pt>
                <c:pt idx="75">
                  <c:v>0.78125</c:v>
                </c:pt>
                <c:pt idx="76">
                  <c:v>0.79166666666666696</c:v>
                </c:pt>
                <c:pt idx="77">
                  <c:v>0.80208333333333304</c:v>
                </c:pt>
                <c:pt idx="78">
                  <c:v>0.8125</c:v>
                </c:pt>
                <c:pt idx="79">
                  <c:v>0.82291666666666696</c:v>
                </c:pt>
                <c:pt idx="80">
                  <c:v>0.83333333333333304</c:v>
                </c:pt>
                <c:pt idx="81">
                  <c:v>0.84375</c:v>
                </c:pt>
                <c:pt idx="82">
                  <c:v>0.85416666666666696</c:v>
                </c:pt>
                <c:pt idx="83">
                  <c:v>0.86458333333333304</c:v>
                </c:pt>
                <c:pt idx="84">
                  <c:v>0.875</c:v>
                </c:pt>
                <c:pt idx="85">
                  <c:v>0.88541666666666696</c:v>
                </c:pt>
                <c:pt idx="86">
                  <c:v>0.89583333333333304</c:v>
                </c:pt>
                <c:pt idx="87">
                  <c:v>0.90625</c:v>
                </c:pt>
                <c:pt idx="88">
                  <c:v>0.91666666666666696</c:v>
                </c:pt>
                <c:pt idx="89">
                  <c:v>0.92708333333333304</c:v>
                </c:pt>
                <c:pt idx="90">
                  <c:v>0.9375</c:v>
                </c:pt>
                <c:pt idx="91">
                  <c:v>0.94791666666666696</c:v>
                </c:pt>
                <c:pt idx="92">
                  <c:v>0.95833333333333304</c:v>
                </c:pt>
                <c:pt idx="93">
                  <c:v>0.96875</c:v>
                </c:pt>
                <c:pt idx="94">
                  <c:v>0.97916666666666696</c:v>
                </c:pt>
                <c:pt idx="95">
                  <c:v>0.98958333333333304</c:v>
                </c:pt>
              </c:numCache>
            </c:numRef>
          </c:cat>
          <c:val>
            <c:numRef>
              <c:f>'9.4'!$B$54:$B$149</c:f>
              <c:numCache>
                <c:formatCode>#,##0</c:formatCode>
                <c:ptCount val="96"/>
                <c:pt idx="0">
                  <c:v>3099.7440000000001</c:v>
                </c:pt>
                <c:pt idx="1">
                  <c:v>3100.4459999999999</c:v>
                </c:pt>
                <c:pt idx="2">
                  <c:v>3100.837</c:v>
                </c:pt>
                <c:pt idx="3">
                  <c:v>3100.355</c:v>
                </c:pt>
                <c:pt idx="4">
                  <c:v>3101.741</c:v>
                </c:pt>
                <c:pt idx="5">
                  <c:v>3103.759</c:v>
                </c:pt>
                <c:pt idx="6">
                  <c:v>3104.8919999999998</c:v>
                </c:pt>
                <c:pt idx="7">
                  <c:v>3103.7759999999998</c:v>
                </c:pt>
                <c:pt idx="8">
                  <c:v>3104.069</c:v>
                </c:pt>
                <c:pt idx="9">
                  <c:v>3103.6260000000002</c:v>
                </c:pt>
                <c:pt idx="10">
                  <c:v>3105.7049999999999</c:v>
                </c:pt>
                <c:pt idx="11">
                  <c:v>3107.16</c:v>
                </c:pt>
                <c:pt idx="12">
                  <c:v>3107.3319999999999</c:v>
                </c:pt>
                <c:pt idx="13">
                  <c:v>3107.3609999999999</c:v>
                </c:pt>
                <c:pt idx="14">
                  <c:v>3107.1750000000002</c:v>
                </c:pt>
                <c:pt idx="15">
                  <c:v>3109.5070000000001</c:v>
                </c:pt>
                <c:pt idx="16">
                  <c:v>3111.4780000000001</c:v>
                </c:pt>
                <c:pt idx="17">
                  <c:v>3112.866</c:v>
                </c:pt>
                <c:pt idx="18">
                  <c:v>3116.261</c:v>
                </c:pt>
                <c:pt idx="19">
                  <c:v>3116.5439999999999</c:v>
                </c:pt>
                <c:pt idx="20">
                  <c:v>3115.75</c:v>
                </c:pt>
                <c:pt idx="21">
                  <c:v>3116.5239999999999</c:v>
                </c:pt>
                <c:pt idx="22">
                  <c:v>3115.7570000000001</c:v>
                </c:pt>
                <c:pt idx="23">
                  <c:v>3116.52</c:v>
                </c:pt>
                <c:pt idx="24">
                  <c:v>3117.9270000000001</c:v>
                </c:pt>
                <c:pt idx="25">
                  <c:v>3118.0889999999999</c:v>
                </c:pt>
                <c:pt idx="26">
                  <c:v>3119.3679999999999</c:v>
                </c:pt>
                <c:pt idx="27">
                  <c:v>3120.4789999999998</c:v>
                </c:pt>
                <c:pt idx="28">
                  <c:v>3119.4940000000001</c:v>
                </c:pt>
                <c:pt idx="29">
                  <c:v>3122.3040000000001</c:v>
                </c:pt>
                <c:pt idx="30">
                  <c:v>3122.31</c:v>
                </c:pt>
                <c:pt idx="31">
                  <c:v>3114.1460000000002</c:v>
                </c:pt>
                <c:pt idx="32">
                  <c:v>3116.5219999999999</c:v>
                </c:pt>
                <c:pt idx="33">
                  <c:v>3120.049</c:v>
                </c:pt>
                <c:pt idx="34">
                  <c:v>3124.5920000000001</c:v>
                </c:pt>
                <c:pt idx="35">
                  <c:v>3124.627</c:v>
                </c:pt>
                <c:pt idx="36">
                  <c:v>3123.1390000000001</c:v>
                </c:pt>
                <c:pt idx="37">
                  <c:v>3121.1280000000002</c:v>
                </c:pt>
                <c:pt idx="38">
                  <c:v>3120.7159999999999</c:v>
                </c:pt>
                <c:pt idx="39">
                  <c:v>3118.009</c:v>
                </c:pt>
                <c:pt idx="40">
                  <c:v>3112.5039999999999</c:v>
                </c:pt>
                <c:pt idx="41">
                  <c:v>3116.6309999999999</c:v>
                </c:pt>
                <c:pt idx="42">
                  <c:v>3053.4639999999999</c:v>
                </c:pt>
                <c:pt idx="43">
                  <c:v>2951.0540000000001</c:v>
                </c:pt>
                <c:pt idx="44">
                  <c:v>2940.1689999999999</c:v>
                </c:pt>
                <c:pt idx="45">
                  <c:v>2937.0169999999998</c:v>
                </c:pt>
                <c:pt idx="46">
                  <c:v>2940.5839999999998</c:v>
                </c:pt>
                <c:pt idx="47">
                  <c:v>2939.26</c:v>
                </c:pt>
                <c:pt idx="48">
                  <c:v>2939.1030000000001</c:v>
                </c:pt>
                <c:pt idx="49">
                  <c:v>2943.9789999999998</c:v>
                </c:pt>
                <c:pt idx="50">
                  <c:v>2943.4940000000001</c:v>
                </c:pt>
                <c:pt idx="51">
                  <c:v>2940.384</c:v>
                </c:pt>
                <c:pt idx="52">
                  <c:v>2936.848</c:v>
                </c:pt>
                <c:pt idx="53">
                  <c:v>2942.3440000000001</c:v>
                </c:pt>
                <c:pt idx="54">
                  <c:v>2942.0540000000001</c:v>
                </c:pt>
                <c:pt idx="55">
                  <c:v>2942.1550000000002</c:v>
                </c:pt>
                <c:pt idx="56">
                  <c:v>2942.2919999999999</c:v>
                </c:pt>
                <c:pt idx="57">
                  <c:v>2942.96</c:v>
                </c:pt>
                <c:pt idx="58">
                  <c:v>2941.1779999999999</c:v>
                </c:pt>
                <c:pt idx="59">
                  <c:v>2940.0120000000002</c:v>
                </c:pt>
                <c:pt idx="60">
                  <c:v>2937.03</c:v>
                </c:pt>
                <c:pt idx="61">
                  <c:v>2938.1060000000002</c:v>
                </c:pt>
                <c:pt idx="62">
                  <c:v>2937.915</c:v>
                </c:pt>
                <c:pt idx="63">
                  <c:v>2935.8049999999998</c:v>
                </c:pt>
                <c:pt idx="64">
                  <c:v>2936.2109999999998</c:v>
                </c:pt>
                <c:pt idx="65">
                  <c:v>2935.7280000000001</c:v>
                </c:pt>
                <c:pt idx="66">
                  <c:v>2935.6790000000001</c:v>
                </c:pt>
                <c:pt idx="67">
                  <c:v>2935.1529999999998</c:v>
                </c:pt>
                <c:pt idx="68">
                  <c:v>2937.4</c:v>
                </c:pt>
                <c:pt idx="69">
                  <c:v>3017.3</c:v>
                </c:pt>
                <c:pt idx="70">
                  <c:v>3108.038</c:v>
                </c:pt>
                <c:pt idx="71">
                  <c:v>3118.136</c:v>
                </c:pt>
                <c:pt idx="72">
                  <c:v>3113.9670000000001</c:v>
                </c:pt>
                <c:pt idx="73">
                  <c:v>3113.415</c:v>
                </c:pt>
                <c:pt idx="74">
                  <c:v>3114.6680000000001</c:v>
                </c:pt>
                <c:pt idx="75">
                  <c:v>3114.1669999999999</c:v>
                </c:pt>
                <c:pt idx="76">
                  <c:v>3118.4780000000001</c:v>
                </c:pt>
                <c:pt idx="77">
                  <c:v>3120.7420000000002</c:v>
                </c:pt>
                <c:pt idx="78">
                  <c:v>3121.4430000000002</c:v>
                </c:pt>
                <c:pt idx="79">
                  <c:v>3121.201</c:v>
                </c:pt>
                <c:pt idx="80">
                  <c:v>3122.44</c:v>
                </c:pt>
                <c:pt idx="81">
                  <c:v>3124.2269999999999</c:v>
                </c:pt>
                <c:pt idx="82">
                  <c:v>3124.5210000000002</c:v>
                </c:pt>
                <c:pt idx="83">
                  <c:v>3124.6239999999998</c:v>
                </c:pt>
                <c:pt idx="84">
                  <c:v>3123.7849999999999</c:v>
                </c:pt>
                <c:pt idx="85">
                  <c:v>3124.962</c:v>
                </c:pt>
                <c:pt idx="86">
                  <c:v>3127.5309999999999</c:v>
                </c:pt>
                <c:pt idx="87">
                  <c:v>3130.0079999999998</c:v>
                </c:pt>
                <c:pt idx="88">
                  <c:v>3130.9160000000002</c:v>
                </c:pt>
                <c:pt idx="89">
                  <c:v>3128.6570000000002</c:v>
                </c:pt>
                <c:pt idx="90">
                  <c:v>3130.1019999999999</c:v>
                </c:pt>
                <c:pt idx="91">
                  <c:v>3130.268</c:v>
                </c:pt>
                <c:pt idx="92">
                  <c:v>3130.451</c:v>
                </c:pt>
                <c:pt idx="93">
                  <c:v>3132.6219999999998</c:v>
                </c:pt>
                <c:pt idx="94">
                  <c:v>3132.482</c:v>
                </c:pt>
                <c:pt idx="95">
                  <c:v>3132.473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AE-4B70-A8D0-055829CFFD6C}"/>
            </c:ext>
          </c:extLst>
        </c:ser>
        <c:ser>
          <c:idx val="1"/>
          <c:order val="1"/>
          <c:tx>
            <c:strRef>
              <c:f>'9.4'!$C$52</c:f>
              <c:strCache>
                <c:ptCount val="1"/>
                <c:pt idx="0">
                  <c:v>PE</c:v>
                </c:pt>
              </c:strCache>
            </c:strRef>
          </c:tx>
          <c:spPr>
            <a:solidFill>
              <a:schemeClr val="accent5"/>
            </a:solidFill>
          </c:spPr>
          <c:cat>
            <c:numRef>
              <c:f>'9.4'!$A$54:$A$149</c:f>
              <c:numCache>
                <c:formatCode>h:mm;@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4.1666666666666699E-2</c:v>
                </c:pt>
                <c:pt idx="5">
                  <c:v>5.2083333333333301E-2</c:v>
                </c:pt>
                <c:pt idx="6">
                  <c:v>6.25E-2</c:v>
                </c:pt>
                <c:pt idx="7">
                  <c:v>7.2916666666666699E-2</c:v>
                </c:pt>
                <c:pt idx="8">
                  <c:v>8.3333333333333301E-2</c:v>
                </c:pt>
                <c:pt idx="9">
                  <c:v>9.375E-2</c:v>
                </c:pt>
                <c:pt idx="10">
                  <c:v>0.104166666666667</c:v>
                </c:pt>
                <c:pt idx="11">
                  <c:v>0.114583333333333</c:v>
                </c:pt>
                <c:pt idx="12">
                  <c:v>0.125</c:v>
                </c:pt>
                <c:pt idx="13">
                  <c:v>0.13541666666666699</c:v>
                </c:pt>
                <c:pt idx="14">
                  <c:v>0.14583333333333301</c:v>
                </c:pt>
                <c:pt idx="15">
                  <c:v>0.15625</c:v>
                </c:pt>
                <c:pt idx="16">
                  <c:v>0.16666666666666699</c:v>
                </c:pt>
                <c:pt idx="17">
                  <c:v>0.17708333333333301</c:v>
                </c:pt>
                <c:pt idx="18">
                  <c:v>0.1875</c:v>
                </c:pt>
                <c:pt idx="19">
                  <c:v>0.19791666666666699</c:v>
                </c:pt>
                <c:pt idx="20">
                  <c:v>0.20833333333333301</c:v>
                </c:pt>
                <c:pt idx="21">
                  <c:v>0.21875</c:v>
                </c:pt>
                <c:pt idx="22">
                  <c:v>0.22916666666666699</c:v>
                </c:pt>
                <c:pt idx="23">
                  <c:v>0.23958333333333301</c:v>
                </c:pt>
                <c:pt idx="24">
                  <c:v>0.25</c:v>
                </c:pt>
                <c:pt idx="25">
                  <c:v>0.26041666666666702</c:v>
                </c:pt>
                <c:pt idx="26">
                  <c:v>0.27083333333333298</c:v>
                </c:pt>
                <c:pt idx="27">
                  <c:v>0.28125</c:v>
                </c:pt>
                <c:pt idx="28">
                  <c:v>0.29166666666666702</c:v>
                </c:pt>
                <c:pt idx="29">
                  <c:v>0.30208333333333298</c:v>
                </c:pt>
                <c:pt idx="30">
                  <c:v>0.3125</c:v>
                </c:pt>
                <c:pt idx="31">
                  <c:v>0.32291666666666702</c:v>
                </c:pt>
                <c:pt idx="32">
                  <c:v>0.33333333333333298</c:v>
                </c:pt>
                <c:pt idx="33">
                  <c:v>0.34375</c:v>
                </c:pt>
                <c:pt idx="34">
                  <c:v>0.35416666666666702</c:v>
                </c:pt>
                <c:pt idx="35">
                  <c:v>0.36458333333333298</c:v>
                </c:pt>
                <c:pt idx="36">
                  <c:v>0.375</c:v>
                </c:pt>
                <c:pt idx="37">
                  <c:v>0.38541666666666702</c:v>
                </c:pt>
                <c:pt idx="38">
                  <c:v>0.39583333333333298</c:v>
                </c:pt>
                <c:pt idx="39">
                  <c:v>0.40625</c:v>
                </c:pt>
                <c:pt idx="40">
                  <c:v>0.41666666666666702</c:v>
                </c:pt>
                <c:pt idx="41">
                  <c:v>0.42708333333333298</c:v>
                </c:pt>
                <c:pt idx="42">
                  <c:v>0.4375</c:v>
                </c:pt>
                <c:pt idx="43">
                  <c:v>0.44791666666666702</c:v>
                </c:pt>
                <c:pt idx="44">
                  <c:v>0.45833333333333298</c:v>
                </c:pt>
                <c:pt idx="45">
                  <c:v>0.46875</c:v>
                </c:pt>
                <c:pt idx="46">
                  <c:v>0.47916666666666702</c:v>
                </c:pt>
                <c:pt idx="47">
                  <c:v>0.48958333333333298</c:v>
                </c:pt>
                <c:pt idx="48">
                  <c:v>0.5</c:v>
                </c:pt>
                <c:pt idx="49">
                  <c:v>0.51041666666666696</c:v>
                </c:pt>
                <c:pt idx="50">
                  <c:v>0.52083333333333304</c:v>
                </c:pt>
                <c:pt idx="51">
                  <c:v>0.53125</c:v>
                </c:pt>
                <c:pt idx="52">
                  <c:v>0.54166666666666696</c:v>
                </c:pt>
                <c:pt idx="53">
                  <c:v>0.55208333333333304</c:v>
                </c:pt>
                <c:pt idx="54">
                  <c:v>0.5625</c:v>
                </c:pt>
                <c:pt idx="55">
                  <c:v>0.57291666666666696</c:v>
                </c:pt>
                <c:pt idx="56">
                  <c:v>0.58333333333333304</c:v>
                </c:pt>
                <c:pt idx="57">
                  <c:v>0.59375</c:v>
                </c:pt>
                <c:pt idx="58">
                  <c:v>0.60416666666666696</c:v>
                </c:pt>
                <c:pt idx="59">
                  <c:v>0.61458333333333304</c:v>
                </c:pt>
                <c:pt idx="60">
                  <c:v>0.625</c:v>
                </c:pt>
                <c:pt idx="61">
                  <c:v>0.63541666666666696</c:v>
                </c:pt>
                <c:pt idx="62">
                  <c:v>0.64583333333333304</c:v>
                </c:pt>
                <c:pt idx="63">
                  <c:v>0.65625</c:v>
                </c:pt>
                <c:pt idx="64">
                  <c:v>0.66666666666666696</c:v>
                </c:pt>
                <c:pt idx="65">
                  <c:v>0.67708333333333304</c:v>
                </c:pt>
                <c:pt idx="66">
                  <c:v>0.6875</c:v>
                </c:pt>
                <c:pt idx="67">
                  <c:v>0.69791666666666696</c:v>
                </c:pt>
                <c:pt idx="68">
                  <c:v>0.70833333333333304</c:v>
                </c:pt>
                <c:pt idx="69">
                  <c:v>0.71875</c:v>
                </c:pt>
                <c:pt idx="70">
                  <c:v>0.72916666666666696</c:v>
                </c:pt>
                <c:pt idx="71">
                  <c:v>0.73958333333333304</c:v>
                </c:pt>
                <c:pt idx="72">
                  <c:v>0.75</c:v>
                </c:pt>
                <c:pt idx="73">
                  <c:v>0.76041666666666696</c:v>
                </c:pt>
                <c:pt idx="74">
                  <c:v>0.77083333333333304</c:v>
                </c:pt>
                <c:pt idx="75">
                  <c:v>0.78125</c:v>
                </c:pt>
                <c:pt idx="76">
                  <c:v>0.79166666666666696</c:v>
                </c:pt>
                <c:pt idx="77">
                  <c:v>0.80208333333333304</c:v>
                </c:pt>
                <c:pt idx="78">
                  <c:v>0.8125</c:v>
                </c:pt>
                <c:pt idx="79">
                  <c:v>0.82291666666666696</c:v>
                </c:pt>
                <c:pt idx="80">
                  <c:v>0.83333333333333304</c:v>
                </c:pt>
                <c:pt idx="81">
                  <c:v>0.84375</c:v>
                </c:pt>
                <c:pt idx="82">
                  <c:v>0.85416666666666696</c:v>
                </c:pt>
                <c:pt idx="83">
                  <c:v>0.86458333333333304</c:v>
                </c:pt>
                <c:pt idx="84">
                  <c:v>0.875</c:v>
                </c:pt>
                <c:pt idx="85">
                  <c:v>0.88541666666666696</c:v>
                </c:pt>
                <c:pt idx="86">
                  <c:v>0.89583333333333304</c:v>
                </c:pt>
                <c:pt idx="87">
                  <c:v>0.90625</c:v>
                </c:pt>
                <c:pt idx="88">
                  <c:v>0.91666666666666696</c:v>
                </c:pt>
                <c:pt idx="89">
                  <c:v>0.92708333333333304</c:v>
                </c:pt>
                <c:pt idx="90">
                  <c:v>0.9375</c:v>
                </c:pt>
                <c:pt idx="91">
                  <c:v>0.94791666666666696</c:v>
                </c:pt>
                <c:pt idx="92">
                  <c:v>0.95833333333333304</c:v>
                </c:pt>
                <c:pt idx="93">
                  <c:v>0.96875</c:v>
                </c:pt>
                <c:pt idx="94">
                  <c:v>0.97916666666666696</c:v>
                </c:pt>
                <c:pt idx="95">
                  <c:v>0.98958333333333304</c:v>
                </c:pt>
              </c:numCache>
            </c:numRef>
          </c:cat>
          <c:val>
            <c:numRef>
              <c:f>'9.4'!$C$54:$C$149</c:f>
              <c:numCache>
                <c:formatCode>#,##0</c:formatCode>
                <c:ptCount val="96"/>
                <c:pt idx="0">
                  <c:v>1479.655</c:v>
                </c:pt>
                <c:pt idx="1">
                  <c:v>1479.7760000000001</c:v>
                </c:pt>
                <c:pt idx="2">
                  <c:v>1479.0989999999999</c:v>
                </c:pt>
                <c:pt idx="3">
                  <c:v>1485.117</c:v>
                </c:pt>
                <c:pt idx="4">
                  <c:v>1481.8</c:v>
                </c:pt>
                <c:pt idx="5">
                  <c:v>1483.075</c:v>
                </c:pt>
                <c:pt idx="6">
                  <c:v>1483.09</c:v>
                </c:pt>
                <c:pt idx="7">
                  <c:v>1475.3510000000001</c:v>
                </c:pt>
                <c:pt idx="8">
                  <c:v>1459.5709999999999</c:v>
                </c:pt>
                <c:pt idx="9">
                  <c:v>1458.422</c:v>
                </c:pt>
                <c:pt idx="10">
                  <c:v>1459.557</c:v>
                </c:pt>
                <c:pt idx="11">
                  <c:v>1468.66</c:v>
                </c:pt>
                <c:pt idx="12">
                  <c:v>1484.808</c:v>
                </c:pt>
                <c:pt idx="13">
                  <c:v>1484.0989999999999</c:v>
                </c:pt>
                <c:pt idx="14">
                  <c:v>1484.9649999999999</c:v>
                </c:pt>
                <c:pt idx="15">
                  <c:v>1482.06</c:v>
                </c:pt>
                <c:pt idx="16">
                  <c:v>1485.921</c:v>
                </c:pt>
                <c:pt idx="17">
                  <c:v>1487.307</c:v>
                </c:pt>
                <c:pt idx="18">
                  <c:v>1487.923</c:v>
                </c:pt>
                <c:pt idx="19">
                  <c:v>1487.548</c:v>
                </c:pt>
                <c:pt idx="20">
                  <c:v>1496.0160000000001</c:v>
                </c:pt>
                <c:pt idx="21">
                  <c:v>1497.789</c:v>
                </c:pt>
                <c:pt idx="22">
                  <c:v>1501.1489999999999</c:v>
                </c:pt>
                <c:pt idx="23">
                  <c:v>1498.481</c:v>
                </c:pt>
                <c:pt idx="24">
                  <c:v>1506.5609999999999</c:v>
                </c:pt>
                <c:pt idx="25">
                  <c:v>1509.299</c:v>
                </c:pt>
                <c:pt idx="26">
                  <c:v>1506.356</c:v>
                </c:pt>
                <c:pt idx="27">
                  <c:v>1505.7070000000001</c:v>
                </c:pt>
                <c:pt idx="28">
                  <c:v>1513.931</c:v>
                </c:pt>
                <c:pt idx="29">
                  <c:v>1507.2349999999999</c:v>
                </c:pt>
                <c:pt idx="30">
                  <c:v>1501.7909999999999</c:v>
                </c:pt>
                <c:pt idx="31">
                  <c:v>1523.5229999999999</c:v>
                </c:pt>
                <c:pt idx="32">
                  <c:v>1500.396</c:v>
                </c:pt>
                <c:pt idx="33">
                  <c:v>1492.011</c:v>
                </c:pt>
                <c:pt idx="34">
                  <c:v>1486.296</c:v>
                </c:pt>
                <c:pt idx="35">
                  <c:v>1478.085</c:v>
                </c:pt>
                <c:pt idx="36">
                  <c:v>1472.722</c:v>
                </c:pt>
                <c:pt idx="37">
                  <c:v>1472.9590000000001</c:v>
                </c:pt>
                <c:pt idx="38">
                  <c:v>1477.164</c:v>
                </c:pt>
                <c:pt idx="39">
                  <c:v>1465.5640000000001</c:v>
                </c:pt>
                <c:pt idx="40">
                  <c:v>1463.702</c:v>
                </c:pt>
                <c:pt idx="41">
                  <c:v>1462.6559999999999</c:v>
                </c:pt>
                <c:pt idx="42">
                  <c:v>1466.51</c:v>
                </c:pt>
                <c:pt idx="43">
                  <c:v>1463.9780000000001</c:v>
                </c:pt>
                <c:pt idx="44">
                  <c:v>1344.2149999999999</c:v>
                </c:pt>
                <c:pt idx="45">
                  <c:v>1321.106</c:v>
                </c:pt>
                <c:pt idx="46">
                  <c:v>1312.7159999999999</c:v>
                </c:pt>
                <c:pt idx="47">
                  <c:v>1308.7829999999999</c:v>
                </c:pt>
                <c:pt idx="48">
                  <c:v>1320.6</c:v>
                </c:pt>
                <c:pt idx="49">
                  <c:v>1324.96</c:v>
                </c:pt>
                <c:pt idx="50">
                  <c:v>1322.63</c:v>
                </c:pt>
                <c:pt idx="51">
                  <c:v>1341.259</c:v>
                </c:pt>
                <c:pt idx="52">
                  <c:v>1380.644</c:v>
                </c:pt>
                <c:pt idx="53">
                  <c:v>1379.174</c:v>
                </c:pt>
                <c:pt idx="54">
                  <c:v>1373.9090000000001</c:v>
                </c:pt>
                <c:pt idx="55">
                  <c:v>1375.768</c:v>
                </c:pt>
                <c:pt idx="56">
                  <c:v>1365.5319999999999</c:v>
                </c:pt>
                <c:pt idx="57">
                  <c:v>1357.8489999999999</c:v>
                </c:pt>
                <c:pt idx="58">
                  <c:v>1366.654</c:v>
                </c:pt>
                <c:pt idx="59">
                  <c:v>1359.3879999999999</c:v>
                </c:pt>
                <c:pt idx="60">
                  <c:v>1361.0630000000001</c:v>
                </c:pt>
                <c:pt idx="61">
                  <c:v>1363.5519999999999</c:v>
                </c:pt>
                <c:pt idx="62">
                  <c:v>1365.2090000000001</c:v>
                </c:pt>
                <c:pt idx="63">
                  <c:v>1377.548</c:v>
                </c:pt>
                <c:pt idx="64">
                  <c:v>1410.2809999999999</c:v>
                </c:pt>
                <c:pt idx="65">
                  <c:v>1419.8219999999999</c:v>
                </c:pt>
                <c:pt idx="66">
                  <c:v>1419.1590000000001</c:v>
                </c:pt>
                <c:pt idx="67">
                  <c:v>1423.694</c:v>
                </c:pt>
                <c:pt idx="68">
                  <c:v>1578.125</c:v>
                </c:pt>
                <c:pt idx="69">
                  <c:v>1698.0419999999999</c:v>
                </c:pt>
                <c:pt idx="70">
                  <c:v>1766.3589999999999</c:v>
                </c:pt>
                <c:pt idx="71">
                  <c:v>1829.5730000000001</c:v>
                </c:pt>
                <c:pt idx="72">
                  <c:v>1908.7</c:v>
                </c:pt>
                <c:pt idx="73">
                  <c:v>2006.5730000000001</c:v>
                </c:pt>
                <c:pt idx="74">
                  <c:v>2163.6640000000002</c:v>
                </c:pt>
                <c:pt idx="75">
                  <c:v>2353.3809999999999</c:v>
                </c:pt>
                <c:pt idx="76">
                  <c:v>2587.297</c:v>
                </c:pt>
                <c:pt idx="77">
                  <c:v>2699.4279999999999</c:v>
                </c:pt>
                <c:pt idx="78">
                  <c:v>2777.87</c:v>
                </c:pt>
                <c:pt idx="79">
                  <c:v>2832.8130000000001</c:v>
                </c:pt>
                <c:pt idx="80">
                  <c:v>2945.9319999999998</c:v>
                </c:pt>
                <c:pt idx="81">
                  <c:v>3043.5880000000002</c:v>
                </c:pt>
                <c:pt idx="82">
                  <c:v>3124.1289999999999</c:v>
                </c:pt>
                <c:pt idx="83">
                  <c:v>3198.9229999999998</c:v>
                </c:pt>
                <c:pt idx="84">
                  <c:v>3278.0419999999999</c:v>
                </c:pt>
                <c:pt idx="85">
                  <c:v>3339.2559999999999</c:v>
                </c:pt>
                <c:pt idx="86">
                  <c:v>3408.241</c:v>
                </c:pt>
                <c:pt idx="87">
                  <c:v>3414.636</c:v>
                </c:pt>
                <c:pt idx="88">
                  <c:v>3402.4180000000001</c:v>
                </c:pt>
                <c:pt idx="89">
                  <c:v>3377.8809999999999</c:v>
                </c:pt>
                <c:pt idx="90">
                  <c:v>3386.393</c:v>
                </c:pt>
                <c:pt idx="91">
                  <c:v>3383.3719999999998</c:v>
                </c:pt>
                <c:pt idx="92">
                  <c:v>3437.0129999999999</c:v>
                </c:pt>
                <c:pt idx="93">
                  <c:v>3476.36</c:v>
                </c:pt>
                <c:pt idx="94">
                  <c:v>3497.221</c:v>
                </c:pt>
                <c:pt idx="95">
                  <c:v>3487.402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AE-4B70-A8D0-055829CFFD6C}"/>
            </c:ext>
          </c:extLst>
        </c:ser>
        <c:ser>
          <c:idx val="2"/>
          <c:order val="2"/>
          <c:tx>
            <c:strRef>
              <c:f>'9.4'!$D$52</c:f>
              <c:strCache>
                <c:ptCount val="1"/>
                <c:pt idx="0">
                  <c:v>PPE</c:v>
                </c:pt>
              </c:strCache>
            </c:strRef>
          </c:tx>
          <c:spPr>
            <a:solidFill>
              <a:schemeClr val="accent2"/>
            </a:solidFill>
          </c:spPr>
          <c:cat>
            <c:numRef>
              <c:f>'9.4'!$A$54:$A$149</c:f>
              <c:numCache>
                <c:formatCode>h:mm;@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4.1666666666666699E-2</c:v>
                </c:pt>
                <c:pt idx="5">
                  <c:v>5.2083333333333301E-2</c:v>
                </c:pt>
                <c:pt idx="6">
                  <c:v>6.25E-2</c:v>
                </c:pt>
                <c:pt idx="7">
                  <c:v>7.2916666666666699E-2</c:v>
                </c:pt>
                <c:pt idx="8">
                  <c:v>8.3333333333333301E-2</c:v>
                </c:pt>
                <c:pt idx="9">
                  <c:v>9.375E-2</c:v>
                </c:pt>
                <c:pt idx="10">
                  <c:v>0.104166666666667</c:v>
                </c:pt>
                <c:pt idx="11">
                  <c:v>0.114583333333333</c:v>
                </c:pt>
                <c:pt idx="12">
                  <c:v>0.125</c:v>
                </c:pt>
                <c:pt idx="13">
                  <c:v>0.13541666666666699</c:v>
                </c:pt>
                <c:pt idx="14">
                  <c:v>0.14583333333333301</c:v>
                </c:pt>
                <c:pt idx="15">
                  <c:v>0.15625</c:v>
                </c:pt>
                <c:pt idx="16">
                  <c:v>0.16666666666666699</c:v>
                </c:pt>
                <c:pt idx="17">
                  <c:v>0.17708333333333301</c:v>
                </c:pt>
                <c:pt idx="18">
                  <c:v>0.1875</c:v>
                </c:pt>
                <c:pt idx="19">
                  <c:v>0.19791666666666699</c:v>
                </c:pt>
                <c:pt idx="20">
                  <c:v>0.20833333333333301</c:v>
                </c:pt>
                <c:pt idx="21">
                  <c:v>0.21875</c:v>
                </c:pt>
                <c:pt idx="22">
                  <c:v>0.22916666666666699</c:v>
                </c:pt>
                <c:pt idx="23">
                  <c:v>0.23958333333333301</c:v>
                </c:pt>
                <c:pt idx="24">
                  <c:v>0.25</c:v>
                </c:pt>
                <c:pt idx="25">
                  <c:v>0.26041666666666702</c:v>
                </c:pt>
                <c:pt idx="26">
                  <c:v>0.27083333333333298</c:v>
                </c:pt>
                <c:pt idx="27">
                  <c:v>0.28125</c:v>
                </c:pt>
                <c:pt idx="28">
                  <c:v>0.29166666666666702</c:v>
                </c:pt>
                <c:pt idx="29">
                  <c:v>0.30208333333333298</c:v>
                </c:pt>
                <c:pt idx="30">
                  <c:v>0.3125</c:v>
                </c:pt>
                <c:pt idx="31">
                  <c:v>0.32291666666666702</c:v>
                </c:pt>
                <c:pt idx="32">
                  <c:v>0.33333333333333298</c:v>
                </c:pt>
                <c:pt idx="33">
                  <c:v>0.34375</c:v>
                </c:pt>
                <c:pt idx="34">
                  <c:v>0.35416666666666702</c:v>
                </c:pt>
                <c:pt idx="35">
                  <c:v>0.36458333333333298</c:v>
                </c:pt>
                <c:pt idx="36">
                  <c:v>0.375</c:v>
                </c:pt>
                <c:pt idx="37">
                  <c:v>0.38541666666666702</c:v>
                </c:pt>
                <c:pt idx="38">
                  <c:v>0.39583333333333298</c:v>
                </c:pt>
                <c:pt idx="39">
                  <c:v>0.40625</c:v>
                </c:pt>
                <c:pt idx="40">
                  <c:v>0.41666666666666702</c:v>
                </c:pt>
                <c:pt idx="41">
                  <c:v>0.42708333333333298</c:v>
                </c:pt>
                <c:pt idx="42">
                  <c:v>0.4375</c:v>
                </c:pt>
                <c:pt idx="43">
                  <c:v>0.44791666666666702</c:v>
                </c:pt>
                <c:pt idx="44">
                  <c:v>0.45833333333333298</c:v>
                </c:pt>
                <c:pt idx="45">
                  <c:v>0.46875</c:v>
                </c:pt>
                <c:pt idx="46">
                  <c:v>0.47916666666666702</c:v>
                </c:pt>
                <c:pt idx="47">
                  <c:v>0.48958333333333298</c:v>
                </c:pt>
                <c:pt idx="48">
                  <c:v>0.5</c:v>
                </c:pt>
                <c:pt idx="49">
                  <c:v>0.51041666666666696</c:v>
                </c:pt>
                <c:pt idx="50">
                  <c:v>0.52083333333333304</c:v>
                </c:pt>
                <c:pt idx="51">
                  <c:v>0.53125</c:v>
                </c:pt>
                <c:pt idx="52">
                  <c:v>0.54166666666666696</c:v>
                </c:pt>
                <c:pt idx="53">
                  <c:v>0.55208333333333304</c:v>
                </c:pt>
                <c:pt idx="54">
                  <c:v>0.5625</c:v>
                </c:pt>
                <c:pt idx="55">
                  <c:v>0.57291666666666696</c:v>
                </c:pt>
                <c:pt idx="56">
                  <c:v>0.58333333333333304</c:v>
                </c:pt>
                <c:pt idx="57">
                  <c:v>0.59375</c:v>
                </c:pt>
                <c:pt idx="58">
                  <c:v>0.60416666666666696</c:v>
                </c:pt>
                <c:pt idx="59">
                  <c:v>0.61458333333333304</c:v>
                </c:pt>
                <c:pt idx="60">
                  <c:v>0.625</c:v>
                </c:pt>
                <c:pt idx="61">
                  <c:v>0.63541666666666696</c:v>
                </c:pt>
                <c:pt idx="62">
                  <c:v>0.64583333333333304</c:v>
                </c:pt>
                <c:pt idx="63">
                  <c:v>0.65625</c:v>
                </c:pt>
                <c:pt idx="64">
                  <c:v>0.66666666666666696</c:v>
                </c:pt>
                <c:pt idx="65">
                  <c:v>0.67708333333333304</c:v>
                </c:pt>
                <c:pt idx="66">
                  <c:v>0.6875</c:v>
                </c:pt>
                <c:pt idx="67">
                  <c:v>0.69791666666666696</c:v>
                </c:pt>
                <c:pt idx="68">
                  <c:v>0.70833333333333304</c:v>
                </c:pt>
                <c:pt idx="69">
                  <c:v>0.71875</c:v>
                </c:pt>
                <c:pt idx="70">
                  <c:v>0.72916666666666696</c:v>
                </c:pt>
                <c:pt idx="71">
                  <c:v>0.73958333333333304</c:v>
                </c:pt>
                <c:pt idx="72">
                  <c:v>0.75</c:v>
                </c:pt>
                <c:pt idx="73">
                  <c:v>0.76041666666666696</c:v>
                </c:pt>
                <c:pt idx="74">
                  <c:v>0.77083333333333304</c:v>
                </c:pt>
                <c:pt idx="75">
                  <c:v>0.78125</c:v>
                </c:pt>
                <c:pt idx="76">
                  <c:v>0.79166666666666696</c:v>
                </c:pt>
                <c:pt idx="77">
                  <c:v>0.80208333333333304</c:v>
                </c:pt>
                <c:pt idx="78">
                  <c:v>0.8125</c:v>
                </c:pt>
                <c:pt idx="79">
                  <c:v>0.82291666666666696</c:v>
                </c:pt>
                <c:pt idx="80">
                  <c:v>0.83333333333333304</c:v>
                </c:pt>
                <c:pt idx="81">
                  <c:v>0.84375</c:v>
                </c:pt>
                <c:pt idx="82">
                  <c:v>0.85416666666666696</c:v>
                </c:pt>
                <c:pt idx="83">
                  <c:v>0.86458333333333304</c:v>
                </c:pt>
                <c:pt idx="84">
                  <c:v>0.875</c:v>
                </c:pt>
                <c:pt idx="85">
                  <c:v>0.88541666666666696</c:v>
                </c:pt>
                <c:pt idx="86">
                  <c:v>0.89583333333333304</c:v>
                </c:pt>
                <c:pt idx="87">
                  <c:v>0.90625</c:v>
                </c:pt>
                <c:pt idx="88">
                  <c:v>0.91666666666666696</c:v>
                </c:pt>
                <c:pt idx="89">
                  <c:v>0.92708333333333304</c:v>
                </c:pt>
                <c:pt idx="90">
                  <c:v>0.9375</c:v>
                </c:pt>
                <c:pt idx="91">
                  <c:v>0.94791666666666696</c:v>
                </c:pt>
                <c:pt idx="92">
                  <c:v>0.95833333333333304</c:v>
                </c:pt>
                <c:pt idx="93">
                  <c:v>0.96875</c:v>
                </c:pt>
                <c:pt idx="94">
                  <c:v>0.97916666666666696</c:v>
                </c:pt>
                <c:pt idx="95">
                  <c:v>0.98958333333333304</c:v>
                </c:pt>
              </c:numCache>
            </c:numRef>
          </c:cat>
          <c:val>
            <c:numRef>
              <c:f>'9.4'!$D$54:$D$149</c:f>
              <c:numCache>
                <c:formatCode>#,##0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AE-4B70-A8D0-055829CFFD6C}"/>
            </c:ext>
          </c:extLst>
        </c:ser>
        <c:ser>
          <c:idx val="3"/>
          <c:order val="3"/>
          <c:tx>
            <c:strRef>
              <c:f>'9.4'!$E$52</c:f>
              <c:strCache>
                <c:ptCount val="1"/>
                <c:pt idx="0">
                  <c:v>PSE</c:v>
                </c:pt>
              </c:strCache>
            </c:strRef>
          </c:tx>
          <c:spPr>
            <a:solidFill>
              <a:schemeClr val="accent6"/>
            </a:solidFill>
          </c:spPr>
          <c:cat>
            <c:numRef>
              <c:f>'9.4'!$A$54:$A$149</c:f>
              <c:numCache>
                <c:formatCode>h:mm;@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4.1666666666666699E-2</c:v>
                </c:pt>
                <c:pt idx="5">
                  <c:v>5.2083333333333301E-2</c:v>
                </c:pt>
                <c:pt idx="6">
                  <c:v>6.25E-2</c:v>
                </c:pt>
                <c:pt idx="7">
                  <c:v>7.2916666666666699E-2</c:v>
                </c:pt>
                <c:pt idx="8">
                  <c:v>8.3333333333333301E-2</c:v>
                </c:pt>
                <c:pt idx="9">
                  <c:v>9.375E-2</c:v>
                </c:pt>
                <c:pt idx="10">
                  <c:v>0.104166666666667</c:v>
                </c:pt>
                <c:pt idx="11">
                  <c:v>0.114583333333333</c:v>
                </c:pt>
                <c:pt idx="12">
                  <c:v>0.125</c:v>
                </c:pt>
                <c:pt idx="13">
                  <c:v>0.13541666666666699</c:v>
                </c:pt>
                <c:pt idx="14">
                  <c:v>0.14583333333333301</c:v>
                </c:pt>
                <c:pt idx="15">
                  <c:v>0.15625</c:v>
                </c:pt>
                <c:pt idx="16">
                  <c:v>0.16666666666666699</c:v>
                </c:pt>
                <c:pt idx="17">
                  <c:v>0.17708333333333301</c:v>
                </c:pt>
                <c:pt idx="18">
                  <c:v>0.1875</c:v>
                </c:pt>
                <c:pt idx="19">
                  <c:v>0.19791666666666699</c:v>
                </c:pt>
                <c:pt idx="20">
                  <c:v>0.20833333333333301</c:v>
                </c:pt>
                <c:pt idx="21">
                  <c:v>0.21875</c:v>
                </c:pt>
                <c:pt idx="22">
                  <c:v>0.22916666666666699</c:v>
                </c:pt>
                <c:pt idx="23">
                  <c:v>0.23958333333333301</c:v>
                </c:pt>
                <c:pt idx="24">
                  <c:v>0.25</c:v>
                </c:pt>
                <c:pt idx="25">
                  <c:v>0.26041666666666702</c:v>
                </c:pt>
                <c:pt idx="26">
                  <c:v>0.27083333333333298</c:v>
                </c:pt>
                <c:pt idx="27">
                  <c:v>0.28125</c:v>
                </c:pt>
                <c:pt idx="28">
                  <c:v>0.29166666666666702</c:v>
                </c:pt>
                <c:pt idx="29">
                  <c:v>0.30208333333333298</c:v>
                </c:pt>
                <c:pt idx="30">
                  <c:v>0.3125</c:v>
                </c:pt>
                <c:pt idx="31">
                  <c:v>0.32291666666666702</c:v>
                </c:pt>
                <c:pt idx="32">
                  <c:v>0.33333333333333298</c:v>
                </c:pt>
                <c:pt idx="33">
                  <c:v>0.34375</c:v>
                </c:pt>
                <c:pt idx="34">
                  <c:v>0.35416666666666702</c:v>
                </c:pt>
                <c:pt idx="35">
                  <c:v>0.36458333333333298</c:v>
                </c:pt>
                <c:pt idx="36">
                  <c:v>0.375</c:v>
                </c:pt>
                <c:pt idx="37">
                  <c:v>0.38541666666666702</c:v>
                </c:pt>
                <c:pt idx="38">
                  <c:v>0.39583333333333298</c:v>
                </c:pt>
                <c:pt idx="39">
                  <c:v>0.40625</c:v>
                </c:pt>
                <c:pt idx="40">
                  <c:v>0.41666666666666702</c:v>
                </c:pt>
                <c:pt idx="41">
                  <c:v>0.42708333333333298</c:v>
                </c:pt>
                <c:pt idx="42">
                  <c:v>0.4375</c:v>
                </c:pt>
                <c:pt idx="43">
                  <c:v>0.44791666666666702</c:v>
                </c:pt>
                <c:pt idx="44">
                  <c:v>0.45833333333333298</c:v>
                </c:pt>
                <c:pt idx="45">
                  <c:v>0.46875</c:v>
                </c:pt>
                <c:pt idx="46">
                  <c:v>0.47916666666666702</c:v>
                </c:pt>
                <c:pt idx="47">
                  <c:v>0.48958333333333298</c:v>
                </c:pt>
                <c:pt idx="48">
                  <c:v>0.5</c:v>
                </c:pt>
                <c:pt idx="49">
                  <c:v>0.51041666666666696</c:v>
                </c:pt>
                <c:pt idx="50">
                  <c:v>0.52083333333333304</c:v>
                </c:pt>
                <c:pt idx="51">
                  <c:v>0.53125</c:v>
                </c:pt>
                <c:pt idx="52">
                  <c:v>0.54166666666666696</c:v>
                </c:pt>
                <c:pt idx="53">
                  <c:v>0.55208333333333304</c:v>
                </c:pt>
                <c:pt idx="54">
                  <c:v>0.5625</c:v>
                </c:pt>
                <c:pt idx="55">
                  <c:v>0.57291666666666696</c:v>
                </c:pt>
                <c:pt idx="56">
                  <c:v>0.58333333333333304</c:v>
                </c:pt>
                <c:pt idx="57">
                  <c:v>0.59375</c:v>
                </c:pt>
                <c:pt idx="58">
                  <c:v>0.60416666666666696</c:v>
                </c:pt>
                <c:pt idx="59">
                  <c:v>0.61458333333333304</c:v>
                </c:pt>
                <c:pt idx="60">
                  <c:v>0.625</c:v>
                </c:pt>
                <c:pt idx="61">
                  <c:v>0.63541666666666696</c:v>
                </c:pt>
                <c:pt idx="62">
                  <c:v>0.64583333333333304</c:v>
                </c:pt>
                <c:pt idx="63">
                  <c:v>0.65625</c:v>
                </c:pt>
                <c:pt idx="64">
                  <c:v>0.66666666666666696</c:v>
                </c:pt>
                <c:pt idx="65">
                  <c:v>0.67708333333333304</c:v>
                </c:pt>
                <c:pt idx="66">
                  <c:v>0.6875</c:v>
                </c:pt>
                <c:pt idx="67">
                  <c:v>0.69791666666666696</c:v>
                </c:pt>
                <c:pt idx="68">
                  <c:v>0.70833333333333304</c:v>
                </c:pt>
                <c:pt idx="69">
                  <c:v>0.71875</c:v>
                </c:pt>
                <c:pt idx="70">
                  <c:v>0.72916666666666696</c:v>
                </c:pt>
                <c:pt idx="71">
                  <c:v>0.73958333333333304</c:v>
                </c:pt>
                <c:pt idx="72">
                  <c:v>0.75</c:v>
                </c:pt>
                <c:pt idx="73">
                  <c:v>0.76041666666666696</c:v>
                </c:pt>
                <c:pt idx="74">
                  <c:v>0.77083333333333304</c:v>
                </c:pt>
                <c:pt idx="75">
                  <c:v>0.78125</c:v>
                </c:pt>
                <c:pt idx="76">
                  <c:v>0.79166666666666696</c:v>
                </c:pt>
                <c:pt idx="77">
                  <c:v>0.80208333333333304</c:v>
                </c:pt>
                <c:pt idx="78">
                  <c:v>0.8125</c:v>
                </c:pt>
                <c:pt idx="79">
                  <c:v>0.82291666666666696</c:v>
                </c:pt>
                <c:pt idx="80">
                  <c:v>0.83333333333333304</c:v>
                </c:pt>
                <c:pt idx="81">
                  <c:v>0.84375</c:v>
                </c:pt>
                <c:pt idx="82">
                  <c:v>0.85416666666666696</c:v>
                </c:pt>
                <c:pt idx="83">
                  <c:v>0.86458333333333304</c:v>
                </c:pt>
                <c:pt idx="84">
                  <c:v>0.875</c:v>
                </c:pt>
                <c:pt idx="85">
                  <c:v>0.88541666666666696</c:v>
                </c:pt>
                <c:pt idx="86">
                  <c:v>0.89583333333333304</c:v>
                </c:pt>
                <c:pt idx="87">
                  <c:v>0.90625</c:v>
                </c:pt>
                <c:pt idx="88">
                  <c:v>0.91666666666666696</c:v>
                </c:pt>
                <c:pt idx="89">
                  <c:v>0.92708333333333304</c:v>
                </c:pt>
                <c:pt idx="90">
                  <c:v>0.9375</c:v>
                </c:pt>
                <c:pt idx="91">
                  <c:v>0.94791666666666696</c:v>
                </c:pt>
                <c:pt idx="92">
                  <c:v>0.95833333333333304</c:v>
                </c:pt>
                <c:pt idx="93">
                  <c:v>0.96875</c:v>
                </c:pt>
                <c:pt idx="94">
                  <c:v>0.97916666666666696</c:v>
                </c:pt>
                <c:pt idx="95">
                  <c:v>0.98958333333333304</c:v>
                </c:pt>
              </c:numCache>
            </c:numRef>
          </c:cat>
          <c:val>
            <c:numRef>
              <c:f>'9.4'!$E$54:$E$149</c:f>
              <c:numCache>
                <c:formatCode>#,##0</c:formatCode>
                <c:ptCount val="96"/>
                <c:pt idx="0">
                  <c:v>403.10899999999998</c:v>
                </c:pt>
                <c:pt idx="1">
                  <c:v>403.12799999999999</c:v>
                </c:pt>
                <c:pt idx="2">
                  <c:v>402.34300000000002</c:v>
                </c:pt>
                <c:pt idx="3">
                  <c:v>403.60500000000002</c:v>
                </c:pt>
                <c:pt idx="4">
                  <c:v>404.06700000000001</c:v>
                </c:pt>
                <c:pt idx="5">
                  <c:v>404.37099999999998</c:v>
                </c:pt>
                <c:pt idx="6">
                  <c:v>404.78300000000002</c:v>
                </c:pt>
                <c:pt idx="7">
                  <c:v>403.90800000000002</c:v>
                </c:pt>
                <c:pt idx="8">
                  <c:v>390.73700000000002</c:v>
                </c:pt>
                <c:pt idx="9">
                  <c:v>388.06299999999999</c:v>
                </c:pt>
                <c:pt idx="10">
                  <c:v>387.99599999999998</c:v>
                </c:pt>
                <c:pt idx="11">
                  <c:v>389.15600000000001</c:v>
                </c:pt>
                <c:pt idx="12">
                  <c:v>388.815</c:v>
                </c:pt>
                <c:pt idx="13">
                  <c:v>388.57</c:v>
                </c:pt>
                <c:pt idx="14">
                  <c:v>390.23200000000003</c:v>
                </c:pt>
                <c:pt idx="15">
                  <c:v>391.44299999999998</c:v>
                </c:pt>
                <c:pt idx="16">
                  <c:v>397.34199999999998</c:v>
                </c:pt>
                <c:pt idx="17">
                  <c:v>398.83600000000001</c:v>
                </c:pt>
                <c:pt idx="18">
                  <c:v>398.59699999999998</c:v>
                </c:pt>
                <c:pt idx="19">
                  <c:v>400.89699999999999</c:v>
                </c:pt>
                <c:pt idx="20">
                  <c:v>417.83199999999999</c:v>
                </c:pt>
                <c:pt idx="21">
                  <c:v>419.12900000000002</c:v>
                </c:pt>
                <c:pt idx="22">
                  <c:v>425.99599999999998</c:v>
                </c:pt>
                <c:pt idx="23">
                  <c:v>432.84199999999998</c:v>
                </c:pt>
                <c:pt idx="24">
                  <c:v>471.291</c:v>
                </c:pt>
                <c:pt idx="25">
                  <c:v>473.00599999999997</c:v>
                </c:pt>
                <c:pt idx="26">
                  <c:v>474.08199999999999</c:v>
                </c:pt>
                <c:pt idx="27">
                  <c:v>473.42</c:v>
                </c:pt>
                <c:pt idx="28">
                  <c:v>461.92399999999998</c:v>
                </c:pt>
                <c:pt idx="29">
                  <c:v>460.298</c:v>
                </c:pt>
                <c:pt idx="30">
                  <c:v>460.21600000000001</c:v>
                </c:pt>
                <c:pt idx="31">
                  <c:v>454.28</c:v>
                </c:pt>
                <c:pt idx="32">
                  <c:v>447.03</c:v>
                </c:pt>
                <c:pt idx="33">
                  <c:v>447.26100000000002</c:v>
                </c:pt>
                <c:pt idx="34">
                  <c:v>445.036</c:v>
                </c:pt>
                <c:pt idx="35">
                  <c:v>440.613</c:v>
                </c:pt>
                <c:pt idx="36">
                  <c:v>408.35599999999999</c:v>
                </c:pt>
                <c:pt idx="37">
                  <c:v>397.286</c:v>
                </c:pt>
                <c:pt idx="38">
                  <c:v>396.06099999999998</c:v>
                </c:pt>
                <c:pt idx="39">
                  <c:v>397.40100000000001</c:v>
                </c:pt>
                <c:pt idx="40">
                  <c:v>395.35899999999998</c:v>
                </c:pt>
                <c:pt idx="41">
                  <c:v>395.38200000000001</c:v>
                </c:pt>
                <c:pt idx="42">
                  <c:v>395.61599999999999</c:v>
                </c:pt>
                <c:pt idx="43">
                  <c:v>396.42200000000003</c:v>
                </c:pt>
                <c:pt idx="44">
                  <c:v>394.86500000000001</c:v>
                </c:pt>
                <c:pt idx="45">
                  <c:v>394.887</c:v>
                </c:pt>
                <c:pt idx="46">
                  <c:v>394.80500000000001</c:v>
                </c:pt>
                <c:pt idx="47">
                  <c:v>394.596</c:v>
                </c:pt>
                <c:pt idx="48">
                  <c:v>392.93400000000003</c:v>
                </c:pt>
                <c:pt idx="49">
                  <c:v>393.04700000000003</c:v>
                </c:pt>
                <c:pt idx="50">
                  <c:v>393.839</c:v>
                </c:pt>
                <c:pt idx="51">
                  <c:v>394.21600000000001</c:v>
                </c:pt>
                <c:pt idx="52">
                  <c:v>393.58199999999999</c:v>
                </c:pt>
                <c:pt idx="53">
                  <c:v>393.13</c:v>
                </c:pt>
                <c:pt idx="54">
                  <c:v>393.36799999999999</c:v>
                </c:pt>
                <c:pt idx="55">
                  <c:v>392.178</c:v>
                </c:pt>
                <c:pt idx="56">
                  <c:v>385.113</c:v>
                </c:pt>
                <c:pt idx="57">
                  <c:v>383.589</c:v>
                </c:pt>
                <c:pt idx="58">
                  <c:v>384.935</c:v>
                </c:pt>
                <c:pt idx="59">
                  <c:v>383.95299999999997</c:v>
                </c:pt>
                <c:pt idx="60">
                  <c:v>385.02100000000002</c:v>
                </c:pt>
                <c:pt idx="61">
                  <c:v>387.32299999999998</c:v>
                </c:pt>
                <c:pt idx="62">
                  <c:v>393.96</c:v>
                </c:pt>
                <c:pt idx="63">
                  <c:v>395.43799999999999</c:v>
                </c:pt>
                <c:pt idx="64">
                  <c:v>396.45100000000002</c:v>
                </c:pt>
                <c:pt idx="65">
                  <c:v>396.78100000000001</c:v>
                </c:pt>
                <c:pt idx="66">
                  <c:v>398.80200000000002</c:v>
                </c:pt>
                <c:pt idx="67">
                  <c:v>399.15800000000002</c:v>
                </c:pt>
                <c:pt idx="68">
                  <c:v>400.221</c:v>
                </c:pt>
                <c:pt idx="69">
                  <c:v>403.291</c:v>
                </c:pt>
                <c:pt idx="70">
                  <c:v>406.48500000000001</c:v>
                </c:pt>
                <c:pt idx="71">
                  <c:v>413.93599999999998</c:v>
                </c:pt>
                <c:pt idx="72">
                  <c:v>467.51600000000002</c:v>
                </c:pt>
                <c:pt idx="73">
                  <c:v>471.52300000000002</c:v>
                </c:pt>
                <c:pt idx="74">
                  <c:v>480.76</c:v>
                </c:pt>
                <c:pt idx="75">
                  <c:v>494.76799999999997</c:v>
                </c:pt>
                <c:pt idx="76">
                  <c:v>525.09100000000001</c:v>
                </c:pt>
                <c:pt idx="77">
                  <c:v>538.94000000000005</c:v>
                </c:pt>
                <c:pt idx="78">
                  <c:v>541.1</c:v>
                </c:pt>
                <c:pt idx="79">
                  <c:v>538.92499999999995</c:v>
                </c:pt>
                <c:pt idx="80">
                  <c:v>544.84500000000003</c:v>
                </c:pt>
                <c:pt idx="81">
                  <c:v>537.88900000000001</c:v>
                </c:pt>
                <c:pt idx="82">
                  <c:v>540.08100000000002</c:v>
                </c:pt>
                <c:pt idx="83">
                  <c:v>539.94299999999998</c:v>
                </c:pt>
                <c:pt idx="84">
                  <c:v>526.48699999999997</c:v>
                </c:pt>
                <c:pt idx="85">
                  <c:v>525.88499999999999</c:v>
                </c:pt>
                <c:pt idx="86">
                  <c:v>524.64599999999996</c:v>
                </c:pt>
                <c:pt idx="87">
                  <c:v>515.98</c:v>
                </c:pt>
                <c:pt idx="88">
                  <c:v>453.20499999999998</c:v>
                </c:pt>
                <c:pt idx="89">
                  <c:v>449.78</c:v>
                </c:pt>
                <c:pt idx="90">
                  <c:v>450.596</c:v>
                </c:pt>
                <c:pt idx="91">
                  <c:v>448.96600000000001</c:v>
                </c:pt>
                <c:pt idx="92">
                  <c:v>413.10599999999999</c:v>
                </c:pt>
                <c:pt idx="93">
                  <c:v>405.90600000000001</c:v>
                </c:pt>
                <c:pt idx="94">
                  <c:v>405.98899999999998</c:v>
                </c:pt>
                <c:pt idx="95">
                  <c:v>419.90499999999997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FAE-4B70-A8D0-055829CFFD6C}"/>
            </c:ext>
          </c:extLst>
        </c:ser>
        <c:ser>
          <c:idx val="6"/>
          <c:order val="4"/>
          <c:tx>
            <c:strRef>
              <c:f>'9.4'!$I$52</c:f>
              <c:strCache>
                <c:ptCount val="1"/>
                <c:pt idx="0">
                  <c:v>VTE</c:v>
                </c:pt>
              </c:strCache>
            </c:strRef>
          </c:tx>
          <c:spPr>
            <a:solidFill>
              <a:schemeClr val="accent4"/>
            </a:solidFill>
          </c:spPr>
          <c:cat>
            <c:numRef>
              <c:f>'9.4'!$A$54:$A$149</c:f>
              <c:numCache>
                <c:formatCode>h:mm;@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4.1666666666666699E-2</c:v>
                </c:pt>
                <c:pt idx="5">
                  <c:v>5.2083333333333301E-2</c:v>
                </c:pt>
                <c:pt idx="6">
                  <c:v>6.25E-2</c:v>
                </c:pt>
                <c:pt idx="7">
                  <c:v>7.2916666666666699E-2</c:v>
                </c:pt>
                <c:pt idx="8">
                  <c:v>8.3333333333333301E-2</c:v>
                </c:pt>
                <c:pt idx="9">
                  <c:v>9.375E-2</c:v>
                </c:pt>
                <c:pt idx="10">
                  <c:v>0.104166666666667</c:v>
                </c:pt>
                <c:pt idx="11">
                  <c:v>0.114583333333333</c:v>
                </c:pt>
                <c:pt idx="12">
                  <c:v>0.125</c:v>
                </c:pt>
                <c:pt idx="13">
                  <c:v>0.13541666666666699</c:v>
                </c:pt>
                <c:pt idx="14">
                  <c:v>0.14583333333333301</c:v>
                </c:pt>
                <c:pt idx="15">
                  <c:v>0.15625</c:v>
                </c:pt>
                <c:pt idx="16">
                  <c:v>0.16666666666666699</c:v>
                </c:pt>
                <c:pt idx="17">
                  <c:v>0.17708333333333301</c:v>
                </c:pt>
                <c:pt idx="18">
                  <c:v>0.1875</c:v>
                </c:pt>
                <c:pt idx="19">
                  <c:v>0.19791666666666699</c:v>
                </c:pt>
                <c:pt idx="20">
                  <c:v>0.20833333333333301</c:v>
                </c:pt>
                <c:pt idx="21">
                  <c:v>0.21875</c:v>
                </c:pt>
                <c:pt idx="22">
                  <c:v>0.22916666666666699</c:v>
                </c:pt>
                <c:pt idx="23">
                  <c:v>0.23958333333333301</c:v>
                </c:pt>
                <c:pt idx="24">
                  <c:v>0.25</c:v>
                </c:pt>
                <c:pt idx="25">
                  <c:v>0.26041666666666702</c:v>
                </c:pt>
                <c:pt idx="26">
                  <c:v>0.27083333333333298</c:v>
                </c:pt>
                <c:pt idx="27">
                  <c:v>0.28125</c:v>
                </c:pt>
                <c:pt idx="28">
                  <c:v>0.29166666666666702</c:v>
                </c:pt>
                <c:pt idx="29">
                  <c:v>0.30208333333333298</c:v>
                </c:pt>
                <c:pt idx="30">
                  <c:v>0.3125</c:v>
                </c:pt>
                <c:pt idx="31">
                  <c:v>0.32291666666666702</c:v>
                </c:pt>
                <c:pt idx="32">
                  <c:v>0.33333333333333298</c:v>
                </c:pt>
                <c:pt idx="33">
                  <c:v>0.34375</c:v>
                </c:pt>
                <c:pt idx="34">
                  <c:v>0.35416666666666702</c:v>
                </c:pt>
                <c:pt idx="35">
                  <c:v>0.36458333333333298</c:v>
                </c:pt>
                <c:pt idx="36">
                  <c:v>0.375</c:v>
                </c:pt>
                <c:pt idx="37">
                  <c:v>0.38541666666666702</c:v>
                </c:pt>
                <c:pt idx="38">
                  <c:v>0.39583333333333298</c:v>
                </c:pt>
                <c:pt idx="39">
                  <c:v>0.40625</c:v>
                </c:pt>
                <c:pt idx="40">
                  <c:v>0.41666666666666702</c:v>
                </c:pt>
                <c:pt idx="41">
                  <c:v>0.42708333333333298</c:v>
                </c:pt>
                <c:pt idx="42">
                  <c:v>0.4375</c:v>
                </c:pt>
                <c:pt idx="43">
                  <c:v>0.44791666666666702</c:v>
                </c:pt>
                <c:pt idx="44">
                  <c:v>0.45833333333333298</c:v>
                </c:pt>
                <c:pt idx="45">
                  <c:v>0.46875</c:v>
                </c:pt>
                <c:pt idx="46">
                  <c:v>0.47916666666666702</c:v>
                </c:pt>
                <c:pt idx="47">
                  <c:v>0.48958333333333298</c:v>
                </c:pt>
                <c:pt idx="48">
                  <c:v>0.5</c:v>
                </c:pt>
                <c:pt idx="49">
                  <c:v>0.51041666666666696</c:v>
                </c:pt>
                <c:pt idx="50">
                  <c:v>0.52083333333333304</c:v>
                </c:pt>
                <c:pt idx="51">
                  <c:v>0.53125</c:v>
                </c:pt>
                <c:pt idx="52">
                  <c:v>0.54166666666666696</c:v>
                </c:pt>
                <c:pt idx="53">
                  <c:v>0.55208333333333304</c:v>
                </c:pt>
                <c:pt idx="54">
                  <c:v>0.5625</c:v>
                </c:pt>
                <c:pt idx="55">
                  <c:v>0.57291666666666696</c:v>
                </c:pt>
                <c:pt idx="56">
                  <c:v>0.58333333333333304</c:v>
                </c:pt>
                <c:pt idx="57">
                  <c:v>0.59375</c:v>
                </c:pt>
                <c:pt idx="58">
                  <c:v>0.60416666666666696</c:v>
                </c:pt>
                <c:pt idx="59">
                  <c:v>0.61458333333333304</c:v>
                </c:pt>
                <c:pt idx="60">
                  <c:v>0.625</c:v>
                </c:pt>
                <c:pt idx="61">
                  <c:v>0.63541666666666696</c:v>
                </c:pt>
                <c:pt idx="62">
                  <c:v>0.64583333333333304</c:v>
                </c:pt>
                <c:pt idx="63">
                  <c:v>0.65625</c:v>
                </c:pt>
                <c:pt idx="64">
                  <c:v>0.66666666666666696</c:v>
                </c:pt>
                <c:pt idx="65">
                  <c:v>0.67708333333333304</c:v>
                </c:pt>
                <c:pt idx="66">
                  <c:v>0.6875</c:v>
                </c:pt>
                <c:pt idx="67">
                  <c:v>0.69791666666666696</c:v>
                </c:pt>
                <c:pt idx="68">
                  <c:v>0.70833333333333304</c:v>
                </c:pt>
                <c:pt idx="69">
                  <c:v>0.71875</c:v>
                </c:pt>
                <c:pt idx="70">
                  <c:v>0.72916666666666696</c:v>
                </c:pt>
                <c:pt idx="71">
                  <c:v>0.73958333333333304</c:v>
                </c:pt>
                <c:pt idx="72">
                  <c:v>0.75</c:v>
                </c:pt>
                <c:pt idx="73">
                  <c:v>0.76041666666666696</c:v>
                </c:pt>
                <c:pt idx="74">
                  <c:v>0.77083333333333304</c:v>
                </c:pt>
                <c:pt idx="75">
                  <c:v>0.78125</c:v>
                </c:pt>
                <c:pt idx="76">
                  <c:v>0.79166666666666696</c:v>
                </c:pt>
                <c:pt idx="77">
                  <c:v>0.80208333333333304</c:v>
                </c:pt>
                <c:pt idx="78">
                  <c:v>0.8125</c:v>
                </c:pt>
                <c:pt idx="79">
                  <c:v>0.82291666666666696</c:v>
                </c:pt>
                <c:pt idx="80">
                  <c:v>0.83333333333333304</c:v>
                </c:pt>
                <c:pt idx="81">
                  <c:v>0.84375</c:v>
                </c:pt>
                <c:pt idx="82">
                  <c:v>0.85416666666666696</c:v>
                </c:pt>
                <c:pt idx="83">
                  <c:v>0.86458333333333304</c:v>
                </c:pt>
                <c:pt idx="84">
                  <c:v>0.875</c:v>
                </c:pt>
                <c:pt idx="85">
                  <c:v>0.88541666666666696</c:v>
                </c:pt>
                <c:pt idx="86">
                  <c:v>0.89583333333333304</c:v>
                </c:pt>
                <c:pt idx="87">
                  <c:v>0.90625</c:v>
                </c:pt>
                <c:pt idx="88">
                  <c:v>0.91666666666666696</c:v>
                </c:pt>
                <c:pt idx="89">
                  <c:v>0.92708333333333304</c:v>
                </c:pt>
                <c:pt idx="90">
                  <c:v>0.9375</c:v>
                </c:pt>
                <c:pt idx="91">
                  <c:v>0.94791666666666696</c:v>
                </c:pt>
                <c:pt idx="92">
                  <c:v>0.95833333333333304</c:v>
                </c:pt>
                <c:pt idx="93">
                  <c:v>0.96875</c:v>
                </c:pt>
                <c:pt idx="94">
                  <c:v>0.97916666666666696</c:v>
                </c:pt>
                <c:pt idx="95">
                  <c:v>0.98958333333333304</c:v>
                </c:pt>
              </c:numCache>
            </c:numRef>
          </c:cat>
          <c:val>
            <c:numRef>
              <c:f>'9.4'!$I$54:$I$149</c:f>
              <c:numCache>
                <c:formatCode>#,##0</c:formatCode>
                <c:ptCount val="96"/>
                <c:pt idx="0">
                  <c:v>165.79400000000001</c:v>
                </c:pt>
                <c:pt idx="1">
                  <c:v>172.119</c:v>
                </c:pt>
                <c:pt idx="2">
                  <c:v>178.846</c:v>
                </c:pt>
                <c:pt idx="3">
                  <c:v>188.80799999999999</c:v>
                </c:pt>
                <c:pt idx="4">
                  <c:v>191.34299999999999</c:v>
                </c:pt>
                <c:pt idx="5">
                  <c:v>196.77799999999999</c:v>
                </c:pt>
                <c:pt idx="6">
                  <c:v>201.358</c:v>
                </c:pt>
                <c:pt idx="7">
                  <c:v>201.17099999999999</c:v>
                </c:pt>
                <c:pt idx="8">
                  <c:v>188.20500000000001</c:v>
                </c:pt>
                <c:pt idx="9">
                  <c:v>165.36799999999999</c:v>
                </c:pt>
                <c:pt idx="10">
                  <c:v>162.535</c:v>
                </c:pt>
                <c:pt idx="11">
                  <c:v>155.03899999999999</c:v>
                </c:pt>
                <c:pt idx="12">
                  <c:v>149.88800000000001</c:v>
                </c:pt>
                <c:pt idx="13">
                  <c:v>145.744</c:v>
                </c:pt>
                <c:pt idx="14">
                  <c:v>155.66499999999999</c:v>
                </c:pt>
                <c:pt idx="15">
                  <c:v>183.477</c:v>
                </c:pt>
                <c:pt idx="16">
                  <c:v>178.673</c:v>
                </c:pt>
                <c:pt idx="17">
                  <c:v>170.52500000000001</c:v>
                </c:pt>
                <c:pt idx="18">
                  <c:v>168.21</c:v>
                </c:pt>
                <c:pt idx="19">
                  <c:v>160.834</c:v>
                </c:pt>
                <c:pt idx="20">
                  <c:v>162.702</c:v>
                </c:pt>
                <c:pt idx="21">
                  <c:v>171.00700000000001</c:v>
                </c:pt>
                <c:pt idx="22">
                  <c:v>167.947</c:v>
                </c:pt>
                <c:pt idx="23">
                  <c:v>175.71700000000001</c:v>
                </c:pt>
                <c:pt idx="24">
                  <c:v>174.035</c:v>
                </c:pt>
                <c:pt idx="25">
                  <c:v>179.37200000000001</c:v>
                </c:pt>
                <c:pt idx="26">
                  <c:v>168.84</c:v>
                </c:pt>
                <c:pt idx="27">
                  <c:v>166.34100000000001</c:v>
                </c:pt>
                <c:pt idx="28">
                  <c:v>187.78</c:v>
                </c:pt>
                <c:pt idx="29">
                  <c:v>190.47800000000001</c:v>
                </c:pt>
                <c:pt idx="30">
                  <c:v>179.57499999999999</c:v>
                </c:pt>
                <c:pt idx="31">
                  <c:v>178.114</c:v>
                </c:pt>
                <c:pt idx="32">
                  <c:v>171.922</c:v>
                </c:pt>
                <c:pt idx="33">
                  <c:v>177.553</c:v>
                </c:pt>
                <c:pt idx="34">
                  <c:v>187.88900000000001</c:v>
                </c:pt>
                <c:pt idx="35">
                  <c:v>182.6</c:v>
                </c:pt>
                <c:pt idx="36">
                  <c:v>185.74199999999999</c:v>
                </c:pt>
                <c:pt idx="37">
                  <c:v>187.917</c:v>
                </c:pt>
                <c:pt idx="38">
                  <c:v>210.38399999999999</c:v>
                </c:pt>
                <c:pt idx="39">
                  <c:v>227.13800000000001</c:v>
                </c:pt>
                <c:pt idx="40">
                  <c:v>209.39400000000001</c:v>
                </c:pt>
                <c:pt idx="41">
                  <c:v>212.77799999999999</c:v>
                </c:pt>
                <c:pt idx="42">
                  <c:v>214.92400000000001</c:v>
                </c:pt>
                <c:pt idx="43">
                  <c:v>210.99100000000001</c:v>
                </c:pt>
                <c:pt idx="44">
                  <c:v>212.12</c:v>
                </c:pt>
                <c:pt idx="45">
                  <c:v>209.86699999999999</c:v>
                </c:pt>
                <c:pt idx="46">
                  <c:v>214.274</c:v>
                </c:pt>
                <c:pt idx="47">
                  <c:v>203.078</c:v>
                </c:pt>
                <c:pt idx="48">
                  <c:v>201.36199999999999</c:v>
                </c:pt>
                <c:pt idx="49">
                  <c:v>192.84200000000001</c:v>
                </c:pt>
                <c:pt idx="50">
                  <c:v>201.738</c:v>
                </c:pt>
                <c:pt idx="51">
                  <c:v>192.01400000000001</c:v>
                </c:pt>
                <c:pt idx="52">
                  <c:v>193.06</c:v>
                </c:pt>
                <c:pt idx="53">
                  <c:v>199.61799999999999</c:v>
                </c:pt>
                <c:pt idx="54">
                  <c:v>188.77</c:v>
                </c:pt>
                <c:pt idx="55">
                  <c:v>189.98400000000001</c:v>
                </c:pt>
                <c:pt idx="56">
                  <c:v>182.26499999999999</c:v>
                </c:pt>
                <c:pt idx="57">
                  <c:v>190.393</c:v>
                </c:pt>
                <c:pt idx="58">
                  <c:v>186.904</c:v>
                </c:pt>
                <c:pt idx="59">
                  <c:v>190.072</c:v>
                </c:pt>
                <c:pt idx="60">
                  <c:v>188.90199999999999</c:v>
                </c:pt>
                <c:pt idx="61">
                  <c:v>184.50899999999999</c:v>
                </c:pt>
                <c:pt idx="62">
                  <c:v>185.53100000000001</c:v>
                </c:pt>
                <c:pt idx="63">
                  <c:v>178.727</c:v>
                </c:pt>
                <c:pt idx="64">
                  <c:v>179.15700000000001</c:v>
                </c:pt>
                <c:pt idx="65">
                  <c:v>174.95599999999999</c:v>
                </c:pt>
                <c:pt idx="66">
                  <c:v>178.86600000000001</c:v>
                </c:pt>
                <c:pt idx="67">
                  <c:v>171.53200000000001</c:v>
                </c:pt>
                <c:pt idx="68">
                  <c:v>172.18299999999999</c:v>
                </c:pt>
                <c:pt idx="69">
                  <c:v>161.53899999999999</c:v>
                </c:pt>
                <c:pt idx="70">
                  <c:v>167.976</c:v>
                </c:pt>
                <c:pt idx="71">
                  <c:v>165.60900000000001</c:v>
                </c:pt>
                <c:pt idx="72">
                  <c:v>158.30699999999999</c:v>
                </c:pt>
                <c:pt idx="73">
                  <c:v>156.393</c:v>
                </c:pt>
                <c:pt idx="74">
                  <c:v>142.03299999999999</c:v>
                </c:pt>
                <c:pt idx="75">
                  <c:v>141.68299999999999</c:v>
                </c:pt>
                <c:pt idx="76">
                  <c:v>119.542</c:v>
                </c:pt>
                <c:pt idx="77">
                  <c:v>104.961</c:v>
                </c:pt>
                <c:pt idx="78">
                  <c:v>101.696</c:v>
                </c:pt>
                <c:pt idx="79">
                  <c:v>114.435</c:v>
                </c:pt>
                <c:pt idx="80">
                  <c:v>109.205</c:v>
                </c:pt>
                <c:pt idx="81">
                  <c:v>106.968</c:v>
                </c:pt>
                <c:pt idx="82">
                  <c:v>115.232</c:v>
                </c:pt>
                <c:pt idx="83">
                  <c:v>122.57899999999999</c:v>
                </c:pt>
                <c:pt idx="84">
                  <c:v>125.916</c:v>
                </c:pt>
                <c:pt idx="85">
                  <c:v>125.839</c:v>
                </c:pt>
                <c:pt idx="86">
                  <c:v>126.206</c:v>
                </c:pt>
                <c:pt idx="87">
                  <c:v>129.78100000000001</c:v>
                </c:pt>
                <c:pt idx="88">
                  <c:v>134.55600000000001</c:v>
                </c:pt>
                <c:pt idx="89">
                  <c:v>129.096</c:v>
                </c:pt>
                <c:pt idx="90">
                  <c:v>133.547</c:v>
                </c:pt>
                <c:pt idx="91">
                  <c:v>137.64099999999999</c:v>
                </c:pt>
                <c:pt idx="92">
                  <c:v>130.91900000000001</c:v>
                </c:pt>
                <c:pt idx="93">
                  <c:v>124.084</c:v>
                </c:pt>
                <c:pt idx="94">
                  <c:v>129.00200000000001</c:v>
                </c:pt>
                <c:pt idx="95">
                  <c:v>124.136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FAE-4B70-A8D0-055829CFFD6C}"/>
            </c:ext>
          </c:extLst>
        </c:ser>
        <c:ser>
          <c:idx val="7"/>
          <c:order val="5"/>
          <c:tx>
            <c:strRef>
              <c:f>'9.4'!$H$52</c:f>
              <c:strCache>
                <c:ptCount val="1"/>
                <c:pt idx="0">
                  <c:v>FVE</c:v>
                </c:pt>
              </c:strCache>
            </c:strRef>
          </c:tx>
          <c:spPr>
            <a:solidFill>
              <a:srgbClr val="F7C9C7"/>
            </a:solidFill>
            <a:ln w="25400">
              <a:noFill/>
            </a:ln>
          </c:spPr>
          <c:cat>
            <c:numRef>
              <c:f>'9.4'!$A$54:$A$149</c:f>
              <c:numCache>
                <c:formatCode>h:mm;@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4.1666666666666699E-2</c:v>
                </c:pt>
                <c:pt idx="5">
                  <c:v>5.2083333333333301E-2</c:v>
                </c:pt>
                <c:pt idx="6">
                  <c:v>6.25E-2</c:v>
                </c:pt>
                <c:pt idx="7">
                  <c:v>7.2916666666666699E-2</c:v>
                </c:pt>
                <c:pt idx="8">
                  <c:v>8.3333333333333301E-2</c:v>
                </c:pt>
                <c:pt idx="9">
                  <c:v>9.375E-2</c:v>
                </c:pt>
                <c:pt idx="10">
                  <c:v>0.104166666666667</c:v>
                </c:pt>
                <c:pt idx="11">
                  <c:v>0.114583333333333</c:v>
                </c:pt>
                <c:pt idx="12">
                  <c:v>0.125</c:v>
                </c:pt>
                <c:pt idx="13">
                  <c:v>0.13541666666666699</c:v>
                </c:pt>
                <c:pt idx="14">
                  <c:v>0.14583333333333301</c:v>
                </c:pt>
                <c:pt idx="15">
                  <c:v>0.15625</c:v>
                </c:pt>
                <c:pt idx="16">
                  <c:v>0.16666666666666699</c:v>
                </c:pt>
                <c:pt idx="17">
                  <c:v>0.17708333333333301</c:v>
                </c:pt>
                <c:pt idx="18">
                  <c:v>0.1875</c:v>
                </c:pt>
                <c:pt idx="19">
                  <c:v>0.19791666666666699</c:v>
                </c:pt>
                <c:pt idx="20">
                  <c:v>0.20833333333333301</c:v>
                </c:pt>
                <c:pt idx="21">
                  <c:v>0.21875</c:v>
                </c:pt>
                <c:pt idx="22">
                  <c:v>0.22916666666666699</c:v>
                </c:pt>
                <c:pt idx="23">
                  <c:v>0.23958333333333301</c:v>
                </c:pt>
                <c:pt idx="24">
                  <c:v>0.25</c:v>
                </c:pt>
                <c:pt idx="25">
                  <c:v>0.26041666666666702</c:v>
                </c:pt>
                <c:pt idx="26">
                  <c:v>0.27083333333333298</c:v>
                </c:pt>
                <c:pt idx="27">
                  <c:v>0.28125</c:v>
                </c:pt>
                <c:pt idx="28">
                  <c:v>0.29166666666666702</c:v>
                </c:pt>
                <c:pt idx="29">
                  <c:v>0.30208333333333298</c:v>
                </c:pt>
                <c:pt idx="30">
                  <c:v>0.3125</c:v>
                </c:pt>
                <c:pt idx="31">
                  <c:v>0.32291666666666702</c:v>
                </c:pt>
                <c:pt idx="32">
                  <c:v>0.33333333333333298</c:v>
                </c:pt>
                <c:pt idx="33">
                  <c:v>0.34375</c:v>
                </c:pt>
                <c:pt idx="34">
                  <c:v>0.35416666666666702</c:v>
                </c:pt>
                <c:pt idx="35">
                  <c:v>0.36458333333333298</c:v>
                </c:pt>
                <c:pt idx="36">
                  <c:v>0.375</c:v>
                </c:pt>
                <c:pt idx="37">
                  <c:v>0.38541666666666702</c:v>
                </c:pt>
                <c:pt idx="38">
                  <c:v>0.39583333333333298</c:v>
                </c:pt>
                <c:pt idx="39">
                  <c:v>0.40625</c:v>
                </c:pt>
                <c:pt idx="40">
                  <c:v>0.41666666666666702</c:v>
                </c:pt>
                <c:pt idx="41">
                  <c:v>0.42708333333333298</c:v>
                </c:pt>
                <c:pt idx="42">
                  <c:v>0.4375</c:v>
                </c:pt>
                <c:pt idx="43">
                  <c:v>0.44791666666666702</c:v>
                </c:pt>
                <c:pt idx="44">
                  <c:v>0.45833333333333298</c:v>
                </c:pt>
                <c:pt idx="45">
                  <c:v>0.46875</c:v>
                </c:pt>
                <c:pt idx="46">
                  <c:v>0.47916666666666702</c:v>
                </c:pt>
                <c:pt idx="47">
                  <c:v>0.48958333333333298</c:v>
                </c:pt>
                <c:pt idx="48">
                  <c:v>0.5</c:v>
                </c:pt>
                <c:pt idx="49">
                  <c:v>0.51041666666666696</c:v>
                </c:pt>
                <c:pt idx="50">
                  <c:v>0.52083333333333304</c:v>
                </c:pt>
                <c:pt idx="51">
                  <c:v>0.53125</c:v>
                </c:pt>
                <c:pt idx="52">
                  <c:v>0.54166666666666696</c:v>
                </c:pt>
                <c:pt idx="53">
                  <c:v>0.55208333333333304</c:v>
                </c:pt>
                <c:pt idx="54">
                  <c:v>0.5625</c:v>
                </c:pt>
                <c:pt idx="55">
                  <c:v>0.57291666666666696</c:v>
                </c:pt>
                <c:pt idx="56">
                  <c:v>0.58333333333333304</c:v>
                </c:pt>
                <c:pt idx="57">
                  <c:v>0.59375</c:v>
                </c:pt>
                <c:pt idx="58">
                  <c:v>0.60416666666666696</c:v>
                </c:pt>
                <c:pt idx="59">
                  <c:v>0.61458333333333304</c:v>
                </c:pt>
                <c:pt idx="60">
                  <c:v>0.625</c:v>
                </c:pt>
                <c:pt idx="61">
                  <c:v>0.63541666666666696</c:v>
                </c:pt>
                <c:pt idx="62">
                  <c:v>0.64583333333333304</c:v>
                </c:pt>
                <c:pt idx="63">
                  <c:v>0.65625</c:v>
                </c:pt>
                <c:pt idx="64">
                  <c:v>0.66666666666666696</c:v>
                </c:pt>
                <c:pt idx="65">
                  <c:v>0.67708333333333304</c:v>
                </c:pt>
                <c:pt idx="66">
                  <c:v>0.6875</c:v>
                </c:pt>
                <c:pt idx="67">
                  <c:v>0.69791666666666696</c:v>
                </c:pt>
                <c:pt idx="68">
                  <c:v>0.70833333333333304</c:v>
                </c:pt>
                <c:pt idx="69">
                  <c:v>0.71875</c:v>
                </c:pt>
                <c:pt idx="70">
                  <c:v>0.72916666666666696</c:v>
                </c:pt>
                <c:pt idx="71">
                  <c:v>0.73958333333333304</c:v>
                </c:pt>
                <c:pt idx="72">
                  <c:v>0.75</c:v>
                </c:pt>
                <c:pt idx="73">
                  <c:v>0.76041666666666696</c:v>
                </c:pt>
                <c:pt idx="74">
                  <c:v>0.77083333333333304</c:v>
                </c:pt>
                <c:pt idx="75">
                  <c:v>0.78125</c:v>
                </c:pt>
                <c:pt idx="76">
                  <c:v>0.79166666666666696</c:v>
                </c:pt>
                <c:pt idx="77">
                  <c:v>0.80208333333333304</c:v>
                </c:pt>
                <c:pt idx="78">
                  <c:v>0.8125</c:v>
                </c:pt>
                <c:pt idx="79">
                  <c:v>0.82291666666666696</c:v>
                </c:pt>
                <c:pt idx="80">
                  <c:v>0.83333333333333304</c:v>
                </c:pt>
                <c:pt idx="81">
                  <c:v>0.84375</c:v>
                </c:pt>
                <c:pt idx="82">
                  <c:v>0.85416666666666696</c:v>
                </c:pt>
                <c:pt idx="83">
                  <c:v>0.86458333333333304</c:v>
                </c:pt>
                <c:pt idx="84">
                  <c:v>0.875</c:v>
                </c:pt>
                <c:pt idx="85">
                  <c:v>0.88541666666666696</c:v>
                </c:pt>
                <c:pt idx="86">
                  <c:v>0.89583333333333304</c:v>
                </c:pt>
                <c:pt idx="87">
                  <c:v>0.90625</c:v>
                </c:pt>
                <c:pt idx="88">
                  <c:v>0.91666666666666696</c:v>
                </c:pt>
                <c:pt idx="89">
                  <c:v>0.92708333333333304</c:v>
                </c:pt>
                <c:pt idx="90">
                  <c:v>0.9375</c:v>
                </c:pt>
                <c:pt idx="91">
                  <c:v>0.94791666666666696</c:v>
                </c:pt>
                <c:pt idx="92">
                  <c:v>0.95833333333333304</c:v>
                </c:pt>
                <c:pt idx="93">
                  <c:v>0.96875</c:v>
                </c:pt>
                <c:pt idx="94">
                  <c:v>0.97916666666666696</c:v>
                </c:pt>
                <c:pt idx="95">
                  <c:v>0.98958333333333304</c:v>
                </c:pt>
              </c:numCache>
            </c:numRef>
          </c:cat>
          <c:val>
            <c:numRef>
              <c:f>'9.4'!$H$54:$H$149</c:f>
              <c:numCache>
                <c:formatCode>#,##0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12.356999999999999</c:v>
                </c:pt>
                <c:pt idx="23">
                  <c:v>30.167000000000002</c:v>
                </c:pt>
                <c:pt idx="24">
                  <c:v>29.638999999999999</c:v>
                </c:pt>
                <c:pt idx="25">
                  <c:v>30.766999999999999</c:v>
                </c:pt>
                <c:pt idx="26">
                  <c:v>39.426000000000002</c:v>
                </c:pt>
                <c:pt idx="27">
                  <c:v>78.087000000000003</c:v>
                </c:pt>
                <c:pt idx="28">
                  <c:v>149.619</c:v>
                </c:pt>
                <c:pt idx="29">
                  <c:v>240.49700000000001</c:v>
                </c:pt>
                <c:pt idx="30">
                  <c:v>364.41699999999997</c:v>
                </c:pt>
                <c:pt idx="31">
                  <c:v>542.04399999999998</c:v>
                </c:pt>
                <c:pt idx="32">
                  <c:v>752.28099999999995</c:v>
                </c:pt>
                <c:pt idx="33">
                  <c:v>946.89400000000001</c:v>
                </c:pt>
                <c:pt idx="34">
                  <c:v>1192.6579999999999</c:v>
                </c:pt>
                <c:pt idx="35">
                  <c:v>1422.693</c:v>
                </c:pt>
                <c:pt idx="36">
                  <c:v>1602.165</c:v>
                </c:pt>
                <c:pt idx="37">
                  <c:v>1724.239</c:v>
                </c:pt>
                <c:pt idx="38">
                  <c:v>1879.578</c:v>
                </c:pt>
                <c:pt idx="39">
                  <c:v>2041.7940000000001</c:v>
                </c:pt>
                <c:pt idx="40">
                  <c:v>2212.5309999999999</c:v>
                </c:pt>
                <c:pt idx="41">
                  <c:v>2311.1179999999999</c:v>
                </c:pt>
                <c:pt idx="42">
                  <c:v>2396.2260000000001</c:v>
                </c:pt>
                <c:pt idx="43">
                  <c:v>2455.4839999999999</c:v>
                </c:pt>
                <c:pt idx="44">
                  <c:v>2519.732</c:v>
                </c:pt>
                <c:pt idx="45">
                  <c:v>2572.4009999999998</c:v>
                </c:pt>
                <c:pt idx="46">
                  <c:v>2661.7809999999999</c:v>
                </c:pt>
                <c:pt idx="47">
                  <c:v>2736.902</c:v>
                </c:pt>
                <c:pt idx="48">
                  <c:v>2785.9560000000001</c:v>
                </c:pt>
                <c:pt idx="49">
                  <c:v>2828.9740000000002</c:v>
                </c:pt>
                <c:pt idx="50">
                  <c:v>2824.0039999999999</c:v>
                </c:pt>
                <c:pt idx="51">
                  <c:v>2858.3719999999998</c:v>
                </c:pt>
                <c:pt idx="52">
                  <c:v>2846.7080000000001</c:v>
                </c:pt>
                <c:pt idx="53">
                  <c:v>2882</c:v>
                </c:pt>
                <c:pt idx="54">
                  <c:v>2862.5149999999999</c:v>
                </c:pt>
                <c:pt idx="55">
                  <c:v>2864.3</c:v>
                </c:pt>
                <c:pt idx="56">
                  <c:v>2865.6509999999998</c:v>
                </c:pt>
                <c:pt idx="57">
                  <c:v>2800.2930000000001</c:v>
                </c:pt>
                <c:pt idx="58">
                  <c:v>2739.5920000000001</c:v>
                </c:pt>
                <c:pt idx="59">
                  <c:v>2654.625</c:v>
                </c:pt>
                <c:pt idx="60">
                  <c:v>2573.6860000000001</c:v>
                </c:pt>
                <c:pt idx="61">
                  <c:v>2480.6610000000001</c:v>
                </c:pt>
                <c:pt idx="62">
                  <c:v>2406.1260000000002</c:v>
                </c:pt>
                <c:pt idx="63">
                  <c:v>2289.078</c:v>
                </c:pt>
                <c:pt idx="64">
                  <c:v>2177.2429999999999</c:v>
                </c:pt>
                <c:pt idx="65">
                  <c:v>2024.9290000000001</c:v>
                </c:pt>
                <c:pt idx="66">
                  <c:v>1899.1780000000001</c:v>
                </c:pt>
                <c:pt idx="67">
                  <c:v>1704.8510000000001</c:v>
                </c:pt>
                <c:pt idx="68">
                  <c:v>1480.59</c:v>
                </c:pt>
                <c:pt idx="69">
                  <c:v>1267.0360000000001</c:v>
                </c:pt>
                <c:pt idx="70">
                  <c:v>1042.6469999999999</c:v>
                </c:pt>
                <c:pt idx="71">
                  <c:v>844.03599999999994</c:v>
                </c:pt>
                <c:pt idx="72">
                  <c:v>639.84299999999996</c:v>
                </c:pt>
                <c:pt idx="73">
                  <c:v>452.79700000000003</c:v>
                </c:pt>
                <c:pt idx="74">
                  <c:v>301.23200000000003</c:v>
                </c:pt>
                <c:pt idx="75">
                  <c:v>179.48699999999999</c:v>
                </c:pt>
                <c:pt idx="76">
                  <c:v>103.797</c:v>
                </c:pt>
                <c:pt idx="77">
                  <c:v>59.892000000000003</c:v>
                </c:pt>
                <c:pt idx="78">
                  <c:v>38.715000000000003</c:v>
                </c:pt>
                <c:pt idx="79">
                  <c:v>34.633000000000003</c:v>
                </c:pt>
                <c:pt idx="80">
                  <c:v>33.999000000000002</c:v>
                </c:pt>
                <c:pt idx="81">
                  <c:v>16.004999999999999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FAE-4B70-A8D0-055829CFFD6C}"/>
            </c:ext>
          </c:extLst>
        </c:ser>
        <c:ser>
          <c:idx val="4"/>
          <c:order val="6"/>
          <c:tx>
            <c:strRef>
              <c:f>'9.4'!$F$52</c:f>
              <c:strCache>
                <c:ptCount val="1"/>
                <c:pt idx="0">
                  <c:v>VE</c:v>
                </c:pt>
              </c:strCache>
            </c:strRef>
          </c:tx>
          <c:spPr>
            <a:solidFill>
              <a:schemeClr val="accent3"/>
            </a:solidFill>
          </c:spPr>
          <c:cat>
            <c:numRef>
              <c:f>'9.4'!$A$54:$A$149</c:f>
              <c:numCache>
                <c:formatCode>h:mm;@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4.1666666666666699E-2</c:v>
                </c:pt>
                <c:pt idx="5">
                  <c:v>5.2083333333333301E-2</c:v>
                </c:pt>
                <c:pt idx="6">
                  <c:v>6.25E-2</c:v>
                </c:pt>
                <c:pt idx="7">
                  <c:v>7.2916666666666699E-2</c:v>
                </c:pt>
                <c:pt idx="8">
                  <c:v>8.3333333333333301E-2</c:v>
                </c:pt>
                <c:pt idx="9">
                  <c:v>9.375E-2</c:v>
                </c:pt>
                <c:pt idx="10">
                  <c:v>0.104166666666667</c:v>
                </c:pt>
                <c:pt idx="11">
                  <c:v>0.114583333333333</c:v>
                </c:pt>
                <c:pt idx="12">
                  <c:v>0.125</c:v>
                </c:pt>
                <c:pt idx="13">
                  <c:v>0.13541666666666699</c:v>
                </c:pt>
                <c:pt idx="14">
                  <c:v>0.14583333333333301</c:v>
                </c:pt>
                <c:pt idx="15">
                  <c:v>0.15625</c:v>
                </c:pt>
                <c:pt idx="16">
                  <c:v>0.16666666666666699</c:v>
                </c:pt>
                <c:pt idx="17">
                  <c:v>0.17708333333333301</c:v>
                </c:pt>
                <c:pt idx="18">
                  <c:v>0.1875</c:v>
                </c:pt>
                <c:pt idx="19">
                  <c:v>0.19791666666666699</c:v>
                </c:pt>
                <c:pt idx="20">
                  <c:v>0.20833333333333301</c:v>
                </c:pt>
                <c:pt idx="21">
                  <c:v>0.21875</c:v>
                </c:pt>
                <c:pt idx="22">
                  <c:v>0.22916666666666699</c:v>
                </c:pt>
                <c:pt idx="23">
                  <c:v>0.23958333333333301</c:v>
                </c:pt>
                <c:pt idx="24">
                  <c:v>0.25</c:v>
                </c:pt>
                <c:pt idx="25">
                  <c:v>0.26041666666666702</c:v>
                </c:pt>
                <c:pt idx="26">
                  <c:v>0.27083333333333298</c:v>
                </c:pt>
                <c:pt idx="27">
                  <c:v>0.28125</c:v>
                </c:pt>
                <c:pt idx="28">
                  <c:v>0.29166666666666702</c:v>
                </c:pt>
                <c:pt idx="29">
                  <c:v>0.30208333333333298</c:v>
                </c:pt>
                <c:pt idx="30">
                  <c:v>0.3125</c:v>
                </c:pt>
                <c:pt idx="31">
                  <c:v>0.32291666666666702</c:v>
                </c:pt>
                <c:pt idx="32">
                  <c:v>0.33333333333333298</c:v>
                </c:pt>
                <c:pt idx="33">
                  <c:v>0.34375</c:v>
                </c:pt>
                <c:pt idx="34">
                  <c:v>0.35416666666666702</c:v>
                </c:pt>
                <c:pt idx="35">
                  <c:v>0.36458333333333298</c:v>
                </c:pt>
                <c:pt idx="36">
                  <c:v>0.375</c:v>
                </c:pt>
                <c:pt idx="37">
                  <c:v>0.38541666666666702</c:v>
                </c:pt>
                <c:pt idx="38">
                  <c:v>0.39583333333333298</c:v>
                </c:pt>
                <c:pt idx="39">
                  <c:v>0.40625</c:v>
                </c:pt>
                <c:pt idx="40">
                  <c:v>0.41666666666666702</c:v>
                </c:pt>
                <c:pt idx="41">
                  <c:v>0.42708333333333298</c:v>
                </c:pt>
                <c:pt idx="42">
                  <c:v>0.4375</c:v>
                </c:pt>
                <c:pt idx="43">
                  <c:v>0.44791666666666702</c:v>
                </c:pt>
                <c:pt idx="44">
                  <c:v>0.45833333333333298</c:v>
                </c:pt>
                <c:pt idx="45">
                  <c:v>0.46875</c:v>
                </c:pt>
                <c:pt idx="46">
                  <c:v>0.47916666666666702</c:v>
                </c:pt>
                <c:pt idx="47">
                  <c:v>0.48958333333333298</c:v>
                </c:pt>
                <c:pt idx="48">
                  <c:v>0.5</c:v>
                </c:pt>
                <c:pt idx="49">
                  <c:v>0.51041666666666696</c:v>
                </c:pt>
                <c:pt idx="50">
                  <c:v>0.52083333333333304</c:v>
                </c:pt>
                <c:pt idx="51">
                  <c:v>0.53125</c:v>
                </c:pt>
                <c:pt idx="52">
                  <c:v>0.54166666666666696</c:v>
                </c:pt>
                <c:pt idx="53">
                  <c:v>0.55208333333333304</c:v>
                </c:pt>
                <c:pt idx="54">
                  <c:v>0.5625</c:v>
                </c:pt>
                <c:pt idx="55">
                  <c:v>0.57291666666666696</c:v>
                </c:pt>
                <c:pt idx="56">
                  <c:v>0.58333333333333304</c:v>
                </c:pt>
                <c:pt idx="57">
                  <c:v>0.59375</c:v>
                </c:pt>
                <c:pt idx="58">
                  <c:v>0.60416666666666696</c:v>
                </c:pt>
                <c:pt idx="59">
                  <c:v>0.61458333333333304</c:v>
                </c:pt>
                <c:pt idx="60">
                  <c:v>0.625</c:v>
                </c:pt>
                <c:pt idx="61">
                  <c:v>0.63541666666666696</c:v>
                </c:pt>
                <c:pt idx="62">
                  <c:v>0.64583333333333304</c:v>
                </c:pt>
                <c:pt idx="63">
                  <c:v>0.65625</c:v>
                </c:pt>
                <c:pt idx="64">
                  <c:v>0.66666666666666696</c:v>
                </c:pt>
                <c:pt idx="65">
                  <c:v>0.67708333333333304</c:v>
                </c:pt>
                <c:pt idx="66">
                  <c:v>0.6875</c:v>
                </c:pt>
                <c:pt idx="67">
                  <c:v>0.69791666666666696</c:v>
                </c:pt>
                <c:pt idx="68">
                  <c:v>0.70833333333333304</c:v>
                </c:pt>
                <c:pt idx="69">
                  <c:v>0.71875</c:v>
                </c:pt>
                <c:pt idx="70">
                  <c:v>0.72916666666666696</c:v>
                </c:pt>
                <c:pt idx="71">
                  <c:v>0.73958333333333304</c:v>
                </c:pt>
                <c:pt idx="72">
                  <c:v>0.75</c:v>
                </c:pt>
                <c:pt idx="73">
                  <c:v>0.76041666666666696</c:v>
                </c:pt>
                <c:pt idx="74">
                  <c:v>0.77083333333333304</c:v>
                </c:pt>
                <c:pt idx="75">
                  <c:v>0.78125</c:v>
                </c:pt>
                <c:pt idx="76">
                  <c:v>0.79166666666666696</c:v>
                </c:pt>
                <c:pt idx="77">
                  <c:v>0.80208333333333304</c:v>
                </c:pt>
                <c:pt idx="78">
                  <c:v>0.8125</c:v>
                </c:pt>
                <c:pt idx="79">
                  <c:v>0.82291666666666696</c:v>
                </c:pt>
                <c:pt idx="80">
                  <c:v>0.83333333333333304</c:v>
                </c:pt>
                <c:pt idx="81">
                  <c:v>0.84375</c:v>
                </c:pt>
                <c:pt idx="82">
                  <c:v>0.85416666666666696</c:v>
                </c:pt>
                <c:pt idx="83">
                  <c:v>0.86458333333333304</c:v>
                </c:pt>
                <c:pt idx="84">
                  <c:v>0.875</c:v>
                </c:pt>
                <c:pt idx="85">
                  <c:v>0.88541666666666696</c:v>
                </c:pt>
                <c:pt idx="86">
                  <c:v>0.89583333333333304</c:v>
                </c:pt>
                <c:pt idx="87">
                  <c:v>0.90625</c:v>
                </c:pt>
                <c:pt idx="88">
                  <c:v>0.91666666666666696</c:v>
                </c:pt>
                <c:pt idx="89">
                  <c:v>0.92708333333333304</c:v>
                </c:pt>
                <c:pt idx="90">
                  <c:v>0.9375</c:v>
                </c:pt>
                <c:pt idx="91">
                  <c:v>0.94791666666666696</c:v>
                </c:pt>
                <c:pt idx="92">
                  <c:v>0.95833333333333304</c:v>
                </c:pt>
                <c:pt idx="93">
                  <c:v>0.96875</c:v>
                </c:pt>
                <c:pt idx="94">
                  <c:v>0.97916666666666696</c:v>
                </c:pt>
                <c:pt idx="95">
                  <c:v>0.98958333333333304</c:v>
                </c:pt>
              </c:numCache>
            </c:numRef>
          </c:cat>
          <c:val>
            <c:numRef>
              <c:f>'9.4'!$F$54:$F$149</c:f>
              <c:numCache>
                <c:formatCode>#,##0</c:formatCode>
                <c:ptCount val="96"/>
                <c:pt idx="0">
                  <c:v>221.81100000000001</c:v>
                </c:pt>
                <c:pt idx="1">
                  <c:v>223.71</c:v>
                </c:pt>
                <c:pt idx="2">
                  <c:v>223.63</c:v>
                </c:pt>
                <c:pt idx="3">
                  <c:v>221.22800000000001</c:v>
                </c:pt>
                <c:pt idx="4">
                  <c:v>142.578</c:v>
                </c:pt>
                <c:pt idx="5">
                  <c:v>139.90100000000001</c:v>
                </c:pt>
                <c:pt idx="6">
                  <c:v>139.88</c:v>
                </c:pt>
                <c:pt idx="7">
                  <c:v>139.83099999999999</c:v>
                </c:pt>
                <c:pt idx="8">
                  <c:v>133.08000000000001</c:v>
                </c:pt>
                <c:pt idx="9">
                  <c:v>132.578</c:v>
                </c:pt>
                <c:pt idx="10">
                  <c:v>132.63800000000001</c:v>
                </c:pt>
                <c:pt idx="11">
                  <c:v>132.61500000000001</c:v>
                </c:pt>
                <c:pt idx="12">
                  <c:v>137.13399999999999</c:v>
                </c:pt>
                <c:pt idx="13">
                  <c:v>137.39500000000001</c:v>
                </c:pt>
                <c:pt idx="14">
                  <c:v>137.39099999999999</c:v>
                </c:pt>
                <c:pt idx="15">
                  <c:v>137.38900000000001</c:v>
                </c:pt>
                <c:pt idx="16">
                  <c:v>140.72200000000001</c:v>
                </c:pt>
                <c:pt idx="17">
                  <c:v>140.79599999999999</c:v>
                </c:pt>
                <c:pt idx="18">
                  <c:v>140.73099999999999</c:v>
                </c:pt>
                <c:pt idx="19">
                  <c:v>140.691</c:v>
                </c:pt>
                <c:pt idx="20">
                  <c:v>142.05600000000001</c:v>
                </c:pt>
                <c:pt idx="21">
                  <c:v>142.042</c:v>
                </c:pt>
                <c:pt idx="22">
                  <c:v>141.93799999999999</c:v>
                </c:pt>
                <c:pt idx="23">
                  <c:v>141.834</c:v>
                </c:pt>
                <c:pt idx="24">
                  <c:v>143.256</c:v>
                </c:pt>
                <c:pt idx="25">
                  <c:v>142.88200000000001</c:v>
                </c:pt>
                <c:pt idx="26">
                  <c:v>142.78</c:v>
                </c:pt>
                <c:pt idx="27">
                  <c:v>142.66399999999999</c:v>
                </c:pt>
                <c:pt idx="28">
                  <c:v>151.96299999999999</c:v>
                </c:pt>
                <c:pt idx="29">
                  <c:v>151.83000000000001</c:v>
                </c:pt>
                <c:pt idx="30">
                  <c:v>151.744</c:v>
                </c:pt>
                <c:pt idx="31">
                  <c:v>151.63399999999999</c:v>
                </c:pt>
                <c:pt idx="32">
                  <c:v>141.86000000000001</c:v>
                </c:pt>
                <c:pt idx="33">
                  <c:v>141.374</c:v>
                </c:pt>
                <c:pt idx="34">
                  <c:v>141.35</c:v>
                </c:pt>
                <c:pt idx="35">
                  <c:v>138.41</c:v>
                </c:pt>
                <c:pt idx="36">
                  <c:v>132.09800000000001</c:v>
                </c:pt>
                <c:pt idx="37">
                  <c:v>132.09800000000001</c:v>
                </c:pt>
                <c:pt idx="38">
                  <c:v>132.02600000000001</c:v>
                </c:pt>
                <c:pt idx="39">
                  <c:v>132.011</c:v>
                </c:pt>
                <c:pt idx="40">
                  <c:v>126.456</c:v>
                </c:pt>
                <c:pt idx="41">
                  <c:v>126.45</c:v>
                </c:pt>
                <c:pt idx="42">
                  <c:v>126.443</c:v>
                </c:pt>
                <c:pt idx="43">
                  <c:v>126.399</c:v>
                </c:pt>
                <c:pt idx="44">
                  <c:v>124.2</c:v>
                </c:pt>
                <c:pt idx="45">
                  <c:v>123.417</c:v>
                </c:pt>
                <c:pt idx="46">
                  <c:v>119.081</c:v>
                </c:pt>
                <c:pt idx="47">
                  <c:v>118.69</c:v>
                </c:pt>
                <c:pt idx="48">
                  <c:v>120.047</c:v>
                </c:pt>
                <c:pt idx="49">
                  <c:v>119.879</c:v>
                </c:pt>
                <c:pt idx="50">
                  <c:v>119.971</c:v>
                </c:pt>
                <c:pt idx="51">
                  <c:v>119.57299999999999</c:v>
                </c:pt>
                <c:pt idx="52">
                  <c:v>120.77200000000001</c:v>
                </c:pt>
                <c:pt idx="53">
                  <c:v>120.771</c:v>
                </c:pt>
                <c:pt idx="54">
                  <c:v>120.76900000000001</c:v>
                </c:pt>
                <c:pt idx="55">
                  <c:v>120.76600000000001</c:v>
                </c:pt>
                <c:pt idx="56">
                  <c:v>120.212</c:v>
                </c:pt>
                <c:pt idx="57">
                  <c:v>120.212</c:v>
                </c:pt>
                <c:pt idx="58">
                  <c:v>120.209</c:v>
                </c:pt>
                <c:pt idx="59">
                  <c:v>120.209</c:v>
                </c:pt>
                <c:pt idx="60">
                  <c:v>120.77</c:v>
                </c:pt>
                <c:pt idx="61">
                  <c:v>120.774</c:v>
                </c:pt>
                <c:pt idx="62">
                  <c:v>122.126</c:v>
                </c:pt>
                <c:pt idx="63">
                  <c:v>122.345</c:v>
                </c:pt>
                <c:pt idx="64">
                  <c:v>122.61499999999999</c:v>
                </c:pt>
                <c:pt idx="65">
                  <c:v>122.61</c:v>
                </c:pt>
                <c:pt idx="66">
                  <c:v>122.61</c:v>
                </c:pt>
                <c:pt idx="67">
                  <c:v>122.607</c:v>
                </c:pt>
                <c:pt idx="68">
                  <c:v>123.435</c:v>
                </c:pt>
                <c:pt idx="69">
                  <c:v>123.434</c:v>
                </c:pt>
                <c:pt idx="70">
                  <c:v>123.43</c:v>
                </c:pt>
                <c:pt idx="71">
                  <c:v>128.83099999999999</c:v>
                </c:pt>
                <c:pt idx="72">
                  <c:v>286.77499999999998</c:v>
                </c:pt>
                <c:pt idx="73">
                  <c:v>297.98599999999999</c:v>
                </c:pt>
                <c:pt idx="74">
                  <c:v>297.892</c:v>
                </c:pt>
                <c:pt idx="75">
                  <c:v>293.904</c:v>
                </c:pt>
                <c:pt idx="76">
                  <c:v>196.07</c:v>
                </c:pt>
                <c:pt idx="77">
                  <c:v>189.249</c:v>
                </c:pt>
                <c:pt idx="78">
                  <c:v>189.23099999999999</c:v>
                </c:pt>
                <c:pt idx="79">
                  <c:v>189.11699999999999</c:v>
                </c:pt>
                <c:pt idx="80">
                  <c:v>150.333</c:v>
                </c:pt>
                <c:pt idx="81">
                  <c:v>148.649</c:v>
                </c:pt>
                <c:pt idx="82">
                  <c:v>148.58699999999999</c:v>
                </c:pt>
                <c:pt idx="83">
                  <c:v>148.453</c:v>
                </c:pt>
                <c:pt idx="84">
                  <c:v>142.97800000000001</c:v>
                </c:pt>
                <c:pt idx="85">
                  <c:v>142.94399999999999</c:v>
                </c:pt>
                <c:pt idx="86">
                  <c:v>142.92500000000001</c:v>
                </c:pt>
                <c:pt idx="87">
                  <c:v>142.791</c:v>
                </c:pt>
                <c:pt idx="88">
                  <c:v>139.55199999999999</c:v>
                </c:pt>
                <c:pt idx="89">
                  <c:v>139.364</c:v>
                </c:pt>
                <c:pt idx="90">
                  <c:v>139.27600000000001</c:v>
                </c:pt>
                <c:pt idx="91">
                  <c:v>141.352</c:v>
                </c:pt>
                <c:pt idx="92">
                  <c:v>160.97399999999999</c:v>
                </c:pt>
                <c:pt idx="93">
                  <c:v>163.75399999999999</c:v>
                </c:pt>
                <c:pt idx="94">
                  <c:v>163.72900000000001</c:v>
                </c:pt>
                <c:pt idx="95">
                  <c:v>161.476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FAE-4B70-A8D0-055829CFFD6C}"/>
            </c:ext>
          </c:extLst>
        </c:ser>
        <c:ser>
          <c:idx val="5"/>
          <c:order val="7"/>
          <c:tx>
            <c:strRef>
              <c:f>'9.4'!$G$52</c:f>
              <c:strCache>
                <c:ptCount val="1"/>
                <c:pt idx="0">
                  <c:v>PVE</c:v>
                </c:pt>
              </c:strCache>
            </c:strRef>
          </c:tx>
          <c:spPr>
            <a:solidFill>
              <a:srgbClr val="F0948F"/>
            </a:solidFill>
          </c:spPr>
          <c:cat>
            <c:numRef>
              <c:f>'9.4'!$A$54:$A$149</c:f>
              <c:numCache>
                <c:formatCode>h:mm;@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4.1666666666666699E-2</c:v>
                </c:pt>
                <c:pt idx="5">
                  <c:v>5.2083333333333301E-2</c:v>
                </c:pt>
                <c:pt idx="6">
                  <c:v>6.25E-2</c:v>
                </c:pt>
                <c:pt idx="7">
                  <c:v>7.2916666666666699E-2</c:v>
                </c:pt>
                <c:pt idx="8">
                  <c:v>8.3333333333333301E-2</c:v>
                </c:pt>
                <c:pt idx="9">
                  <c:v>9.375E-2</c:v>
                </c:pt>
                <c:pt idx="10">
                  <c:v>0.104166666666667</c:v>
                </c:pt>
                <c:pt idx="11">
                  <c:v>0.114583333333333</c:v>
                </c:pt>
                <c:pt idx="12">
                  <c:v>0.125</c:v>
                </c:pt>
                <c:pt idx="13">
                  <c:v>0.13541666666666699</c:v>
                </c:pt>
                <c:pt idx="14">
                  <c:v>0.14583333333333301</c:v>
                </c:pt>
                <c:pt idx="15">
                  <c:v>0.15625</c:v>
                </c:pt>
                <c:pt idx="16">
                  <c:v>0.16666666666666699</c:v>
                </c:pt>
                <c:pt idx="17">
                  <c:v>0.17708333333333301</c:v>
                </c:pt>
                <c:pt idx="18">
                  <c:v>0.1875</c:v>
                </c:pt>
                <c:pt idx="19">
                  <c:v>0.19791666666666699</c:v>
                </c:pt>
                <c:pt idx="20">
                  <c:v>0.20833333333333301</c:v>
                </c:pt>
                <c:pt idx="21">
                  <c:v>0.21875</c:v>
                </c:pt>
                <c:pt idx="22">
                  <c:v>0.22916666666666699</c:v>
                </c:pt>
                <c:pt idx="23">
                  <c:v>0.23958333333333301</c:v>
                </c:pt>
                <c:pt idx="24">
                  <c:v>0.25</c:v>
                </c:pt>
                <c:pt idx="25">
                  <c:v>0.26041666666666702</c:v>
                </c:pt>
                <c:pt idx="26">
                  <c:v>0.27083333333333298</c:v>
                </c:pt>
                <c:pt idx="27">
                  <c:v>0.28125</c:v>
                </c:pt>
                <c:pt idx="28">
                  <c:v>0.29166666666666702</c:v>
                </c:pt>
                <c:pt idx="29">
                  <c:v>0.30208333333333298</c:v>
                </c:pt>
                <c:pt idx="30">
                  <c:v>0.3125</c:v>
                </c:pt>
                <c:pt idx="31">
                  <c:v>0.32291666666666702</c:v>
                </c:pt>
                <c:pt idx="32">
                  <c:v>0.33333333333333298</c:v>
                </c:pt>
                <c:pt idx="33">
                  <c:v>0.34375</c:v>
                </c:pt>
                <c:pt idx="34">
                  <c:v>0.35416666666666702</c:v>
                </c:pt>
                <c:pt idx="35">
                  <c:v>0.36458333333333298</c:v>
                </c:pt>
                <c:pt idx="36">
                  <c:v>0.375</c:v>
                </c:pt>
                <c:pt idx="37">
                  <c:v>0.38541666666666702</c:v>
                </c:pt>
                <c:pt idx="38">
                  <c:v>0.39583333333333298</c:v>
                </c:pt>
                <c:pt idx="39">
                  <c:v>0.40625</c:v>
                </c:pt>
                <c:pt idx="40">
                  <c:v>0.41666666666666702</c:v>
                </c:pt>
                <c:pt idx="41">
                  <c:v>0.42708333333333298</c:v>
                </c:pt>
                <c:pt idx="42">
                  <c:v>0.4375</c:v>
                </c:pt>
                <c:pt idx="43">
                  <c:v>0.44791666666666702</c:v>
                </c:pt>
                <c:pt idx="44">
                  <c:v>0.45833333333333298</c:v>
                </c:pt>
                <c:pt idx="45">
                  <c:v>0.46875</c:v>
                </c:pt>
                <c:pt idx="46">
                  <c:v>0.47916666666666702</c:v>
                </c:pt>
                <c:pt idx="47">
                  <c:v>0.48958333333333298</c:v>
                </c:pt>
                <c:pt idx="48">
                  <c:v>0.5</c:v>
                </c:pt>
                <c:pt idx="49">
                  <c:v>0.51041666666666696</c:v>
                </c:pt>
                <c:pt idx="50">
                  <c:v>0.52083333333333304</c:v>
                </c:pt>
                <c:pt idx="51">
                  <c:v>0.53125</c:v>
                </c:pt>
                <c:pt idx="52">
                  <c:v>0.54166666666666696</c:v>
                </c:pt>
                <c:pt idx="53">
                  <c:v>0.55208333333333304</c:v>
                </c:pt>
                <c:pt idx="54">
                  <c:v>0.5625</c:v>
                </c:pt>
                <c:pt idx="55">
                  <c:v>0.57291666666666696</c:v>
                </c:pt>
                <c:pt idx="56">
                  <c:v>0.58333333333333304</c:v>
                </c:pt>
                <c:pt idx="57">
                  <c:v>0.59375</c:v>
                </c:pt>
                <c:pt idx="58">
                  <c:v>0.60416666666666696</c:v>
                </c:pt>
                <c:pt idx="59">
                  <c:v>0.61458333333333304</c:v>
                </c:pt>
                <c:pt idx="60">
                  <c:v>0.625</c:v>
                </c:pt>
                <c:pt idx="61">
                  <c:v>0.63541666666666696</c:v>
                </c:pt>
                <c:pt idx="62">
                  <c:v>0.64583333333333304</c:v>
                </c:pt>
                <c:pt idx="63">
                  <c:v>0.65625</c:v>
                </c:pt>
                <c:pt idx="64">
                  <c:v>0.66666666666666696</c:v>
                </c:pt>
                <c:pt idx="65">
                  <c:v>0.67708333333333304</c:v>
                </c:pt>
                <c:pt idx="66">
                  <c:v>0.6875</c:v>
                </c:pt>
                <c:pt idx="67">
                  <c:v>0.69791666666666696</c:v>
                </c:pt>
                <c:pt idx="68">
                  <c:v>0.70833333333333304</c:v>
                </c:pt>
                <c:pt idx="69">
                  <c:v>0.71875</c:v>
                </c:pt>
                <c:pt idx="70">
                  <c:v>0.72916666666666696</c:v>
                </c:pt>
                <c:pt idx="71">
                  <c:v>0.73958333333333304</c:v>
                </c:pt>
                <c:pt idx="72">
                  <c:v>0.75</c:v>
                </c:pt>
                <c:pt idx="73">
                  <c:v>0.76041666666666696</c:v>
                </c:pt>
                <c:pt idx="74">
                  <c:v>0.77083333333333304</c:v>
                </c:pt>
                <c:pt idx="75">
                  <c:v>0.78125</c:v>
                </c:pt>
                <c:pt idx="76">
                  <c:v>0.79166666666666696</c:v>
                </c:pt>
                <c:pt idx="77">
                  <c:v>0.80208333333333304</c:v>
                </c:pt>
                <c:pt idx="78">
                  <c:v>0.8125</c:v>
                </c:pt>
                <c:pt idx="79">
                  <c:v>0.82291666666666696</c:v>
                </c:pt>
                <c:pt idx="80">
                  <c:v>0.83333333333333304</c:v>
                </c:pt>
                <c:pt idx="81">
                  <c:v>0.84375</c:v>
                </c:pt>
                <c:pt idx="82">
                  <c:v>0.85416666666666696</c:v>
                </c:pt>
                <c:pt idx="83">
                  <c:v>0.86458333333333304</c:v>
                </c:pt>
                <c:pt idx="84">
                  <c:v>0.875</c:v>
                </c:pt>
                <c:pt idx="85">
                  <c:v>0.88541666666666696</c:v>
                </c:pt>
                <c:pt idx="86">
                  <c:v>0.89583333333333304</c:v>
                </c:pt>
                <c:pt idx="87">
                  <c:v>0.90625</c:v>
                </c:pt>
                <c:pt idx="88">
                  <c:v>0.91666666666666696</c:v>
                </c:pt>
                <c:pt idx="89">
                  <c:v>0.92708333333333304</c:v>
                </c:pt>
                <c:pt idx="90">
                  <c:v>0.9375</c:v>
                </c:pt>
                <c:pt idx="91">
                  <c:v>0.94791666666666696</c:v>
                </c:pt>
                <c:pt idx="92">
                  <c:v>0.95833333333333304</c:v>
                </c:pt>
                <c:pt idx="93">
                  <c:v>0.96875</c:v>
                </c:pt>
                <c:pt idx="94">
                  <c:v>0.97916666666666696</c:v>
                </c:pt>
                <c:pt idx="95">
                  <c:v>0.98958333333333304</c:v>
                </c:pt>
              </c:numCache>
            </c:numRef>
          </c:cat>
          <c:val>
            <c:numRef>
              <c:f>'9.4'!$G$54:$G$149</c:f>
              <c:numCache>
                <c:formatCode>#,##0</c:formatCode>
                <c:ptCount val="96"/>
                <c:pt idx="0">
                  <c:v>183.87700000000001</c:v>
                </c:pt>
                <c:pt idx="1">
                  <c:v>70.545000000000002</c:v>
                </c:pt>
                <c:pt idx="2">
                  <c:v>68.72</c:v>
                </c:pt>
                <c:pt idx="3">
                  <c:v>78.724000000000004</c:v>
                </c:pt>
                <c:pt idx="4">
                  <c:v>72.007000000000005</c:v>
                </c:pt>
                <c:pt idx="5">
                  <c:v>76.144999999999996</c:v>
                </c:pt>
                <c:pt idx="6">
                  <c:v>68.849999999999994</c:v>
                </c:pt>
                <c:pt idx="7">
                  <c:v>67.733000000000004</c:v>
                </c:pt>
                <c:pt idx="8">
                  <c:v>65.686000000000007</c:v>
                </c:pt>
                <c:pt idx="9">
                  <c:v>67.44</c:v>
                </c:pt>
                <c:pt idx="10">
                  <c:v>70.453999999999994</c:v>
                </c:pt>
                <c:pt idx="11">
                  <c:v>69.537999999999997</c:v>
                </c:pt>
                <c:pt idx="12">
                  <c:v>155.05000000000001</c:v>
                </c:pt>
                <c:pt idx="13">
                  <c:v>156.898</c:v>
                </c:pt>
                <c:pt idx="14">
                  <c:v>156.43</c:v>
                </c:pt>
                <c:pt idx="15">
                  <c:v>156.12899999999999</c:v>
                </c:pt>
                <c:pt idx="16">
                  <c:v>155.68700000000001</c:v>
                </c:pt>
                <c:pt idx="17">
                  <c:v>155.315</c:v>
                </c:pt>
                <c:pt idx="18">
                  <c:v>155.53200000000001</c:v>
                </c:pt>
                <c:pt idx="19">
                  <c:v>172.65700000000001</c:v>
                </c:pt>
                <c:pt idx="20">
                  <c:v>11.648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118.337</c:v>
                </c:pt>
                <c:pt idx="29">
                  <c:v>158.63200000000001</c:v>
                </c:pt>
                <c:pt idx="30">
                  <c:v>155.68700000000001</c:v>
                </c:pt>
                <c:pt idx="31">
                  <c:v>134.208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34.841000000000001</c:v>
                </c:pt>
                <c:pt idx="41">
                  <c:v>37.017000000000003</c:v>
                </c:pt>
                <c:pt idx="42">
                  <c:v>37.139000000000003</c:v>
                </c:pt>
                <c:pt idx="43">
                  <c:v>0.94199999999999995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32.505000000000003</c:v>
                </c:pt>
                <c:pt idx="74">
                  <c:v>78.209999999999994</c:v>
                </c:pt>
                <c:pt idx="75">
                  <c:v>75.195999999999998</c:v>
                </c:pt>
                <c:pt idx="76">
                  <c:v>357.43099999999998</c:v>
                </c:pt>
                <c:pt idx="77">
                  <c:v>482.24299999999999</c:v>
                </c:pt>
                <c:pt idx="78">
                  <c:v>747.56700000000001</c:v>
                </c:pt>
                <c:pt idx="79">
                  <c:v>799.63599999999997</c:v>
                </c:pt>
                <c:pt idx="80">
                  <c:v>724.68799999999999</c:v>
                </c:pt>
                <c:pt idx="81">
                  <c:v>701.68</c:v>
                </c:pt>
                <c:pt idx="82">
                  <c:v>696.98900000000003</c:v>
                </c:pt>
                <c:pt idx="83">
                  <c:v>725.89</c:v>
                </c:pt>
                <c:pt idx="84">
                  <c:v>672.78800000000001</c:v>
                </c:pt>
                <c:pt idx="85">
                  <c:v>645.44500000000005</c:v>
                </c:pt>
                <c:pt idx="86">
                  <c:v>657.73800000000006</c:v>
                </c:pt>
                <c:pt idx="87">
                  <c:v>642.24900000000002</c:v>
                </c:pt>
                <c:pt idx="88">
                  <c:v>655.60299999999995</c:v>
                </c:pt>
                <c:pt idx="89">
                  <c:v>697.86900000000003</c:v>
                </c:pt>
                <c:pt idx="90">
                  <c:v>709.92700000000002</c:v>
                </c:pt>
                <c:pt idx="91">
                  <c:v>727.48900000000003</c:v>
                </c:pt>
                <c:pt idx="92">
                  <c:v>697.10799999999995</c:v>
                </c:pt>
                <c:pt idx="93">
                  <c:v>410.03100000000001</c:v>
                </c:pt>
                <c:pt idx="94">
                  <c:v>271.20800000000003</c:v>
                </c:pt>
                <c:pt idx="95">
                  <c:v>211.48699999999999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FAE-4B70-A8D0-055829CFFD6C}"/>
            </c:ext>
          </c:extLst>
        </c:ser>
        <c:ser>
          <c:idx val="10"/>
          <c:order val="10"/>
          <c:tx>
            <c:strRef>
              <c:f>'9.4'!$P$53</c:f>
              <c:strCache>
                <c:ptCount val="1"/>
                <c:pt idx="0">
                  <c:v>+</c:v>
                </c:pt>
              </c:strCache>
            </c:strRef>
          </c:tx>
          <c:spPr>
            <a:solidFill>
              <a:schemeClr val="tx1"/>
            </a:solidFill>
            <a:ln w="25400">
              <a:noFill/>
            </a:ln>
          </c:spPr>
          <c:cat>
            <c:numRef>
              <c:f>'9.4'!$A$54:$A$149</c:f>
              <c:numCache>
                <c:formatCode>h:mm;@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4.1666666666666699E-2</c:v>
                </c:pt>
                <c:pt idx="5">
                  <c:v>5.2083333333333301E-2</c:v>
                </c:pt>
                <c:pt idx="6">
                  <c:v>6.25E-2</c:v>
                </c:pt>
                <c:pt idx="7">
                  <c:v>7.2916666666666699E-2</c:v>
                </c:pt>
                <c:pt idx="8">
                  <c:v>8.3333333333333301E-2</c:v>
                </c:pt>
                <c:pt idx="9">
                  <c:v>9.375E-2</c:v>
                </c:pt>
                <c:pt idx="10">
                  <c:v>0.104166666666667</c:v>
                </c:pt>
                <c:pt idx="11">
                  <c:v>0.114583333333333</c:v>
                </c:pt>
                <c:pt idx="12">
                  <c:v>0.125</c:v>
                </c:pt>
                <c:pt idx="13">
                  <c:v>0.13541666666666699</c:v>
                </c:pt>
                <c:pt idx="14">
                  <c:v>0.14583333333333301</c:v>
                </c:pt>
                <c:pt idx="15">
                  <c:v>0.15625</c:v>
                </c:pt>
                <c:pt idx="16">
                  <c:v>0.16666666666666699</c:v>
                </c:pt>
                <c:pt idx="17">
                  <c:v>0.17708333333333301</c:v>
                </c:pt>
                <c:pt idx="18">
                  <c:v>0.1875</c:v>
                </c:pt>
                <c:pt idx="19">
                  <c:v>0.19791666666666699</c:v>
                </c:pt>
                <c:pt idx="20">
                  <c:v>0.20833333333333301</c:v>
                </c:pt>
                <c:pt idx="21">
                  <c:v>0.21875</c:v>
                </c:pt>
                <c:pt idx="22">
                  <c:v>0.22916666666666699</c:v>
                </c:pt>
                <c:pt idx="23">
                  <c:v>0.23958333333333301</c:v>
                </c:pt>
                <c:pt idx="24">
                  <c:v>0.25</c:v>
                </c:pt>
                <c:pt idx="25">
                  <c:v>0.26041666666666702</c:v>
                </c:pt>
                <c:pt idx="26">
                  <c:v>0.27083333333333298</c:v>
                </c:pt>
                <c:pt idx="27">
                  <c:v>0.28125</c:v>
                </c:pt>
                <c:pt idx="28">
                  <c:v>0.29166666666666702</c:v>
                </c:pt>
                <c:pt idx="29">
                  <c:v>0.30208333333333298</c:v>
                </c:pt>
                <c:pt idx="30">
                  <c:v>0.3125</c:v>
                </c:pt>
                <c:pt idx="31">
                  <c:v>0.32291666666666702</c:v>
                </c:pt>
                <c:pt idx="32">
                  <c:v>0.33333333333333298</c:v>
                </c:pt>
                <c:pt idx="33">
                  <c:v>0.34375</c:v>
                </c:pt>
                <c:pt idx="34">
                  <c:v>0.35416666666666702</c:v>
                </c:pt>
                <c:pt idx="35">
                  <c:v>0.36458333333333298</c:v>
                </c:pt>
                <c:pt idx="36">
                  <c:v>0.375</c:v>
                </c:pt>
                <c:pt idx="37">
                  <c:v>0.38541666666666702</c:v>
                </c:pt>
                <c:pt idx="38">
                  <c:v>0.39583333333333298</c:v>
                </c:pt>
                <c:pt idx="39">
                  <c:v>0.40625</c:v>
                </c:pt>
                <c:pt idx="40">
                  <c:v>0.41666666666666702</c:v>
                </c:pt>
                <c:pt idx="41">
                  <c:v>0.42708333333333298</c:v>
                </c:pt>
                <c:pt idx="42">
                  <c:v>0.4375</c:v>
                </c:pt>
                <c:pt idx="43">
                  <c:v>0.44791666666666702</c:v>
                </c:pt>
                <c:pt idx="44">
                  <c:v>0.45833333333333298</c:v>
                </c:pt>
                <c:pt idx="45">
                  <c:v>0.46875</c:v>
                </c:pt>
                <c:pt idx="46">
                  <c:v>0.47916666666666702</c:v>
                </c:pt>
                <c:pt idx="47">
                  <c:v>0.48958333333333298</c:v>
                </c:pt>
                <c:pt idx="48">
                  <c:v>0.5</c:v>
                </c:pt>
                <c:pt idx="49">
                  <c:v>0.51041666666666696</c:v>
                </c:pt>
                <c:pt idx="50">
                  <c:v>0.52083333333333304</c:v>
                </c:pt>
                <c:pt idx="51">
                  <c:v>0.53125</c:v>
                </c:pt>
                <c:pt idx="52">
                  <c:v>0.54166666666666696</c:v>
                </c:pt>
                <c:pt idx="53">
                  <c:v>0.55208333333333304</c:v>
                </c:pt>
                <c:pt idx="54">
                  <c:v>0.5625</c:v>
                </c:pt>
                <c:pt idx="55">
                  <c:v>0.57291666666666696</c:v>
                </c:pt>
                <c:pt idx="56">
                  <c:v>0.58333333333333304</c:v>
                </c:pt>
                <c:pt idx="57">
                  <c:v>0.59375</c:v>
                </c:pt>
                <c:pt idx="58">
                  <c:v>0.60416666666666696</c:v>
                </c:pt>
                <c:pt idx="59">
                  <c:v>0.61458333333333304</c:v>
                </c:pt>
                <c:pt idx="60">
                  <c:v>0.625</c:v>
                </c:pt>
                <c:pt idx="61">
                  <c:v>0.63541666666666696</c:v>
                </c:pt>
                <c:pt idx="62">
                  <c:v>0.64583333333333304</c:v>
                </c:pt>
                <c:pt idx="63">
                  <c:v>0.65625</c:v>
                </c:pt>
                <c:pt idx="64">
                  <c:v>0.66666666666666696</c:v>
                </c:pt>
                <c:pt idx="65">
                  <c:v>0.67708333333333304</c:v>
                </c:pt>
                <c:pt idx="66">
                  <c:v>0.6875</c:v>
                </c:pt>
                <c:pt idx="67">
                  <c:v>0.69791666666666696</c:v>
                </c:pt>
                <c:pt idx="68">
                  <c:v>0.70833333333333304</c:v>
                </c:pt>
                <c:pt idx="69">
                  <c:v>0.71875</c:v>
                </c:pt>
                <c:pt idx="70">
                  <c:v>0.72916666666666696</c:v>
                </c:pt>
                <c:pt idx="71">
                  <c:v>0.73958333333333304</c:v>
                </c:pt>
                <c:pt idx="72">
                  <c:v>0.75</c:v>
                </c:pt>
                <c:pt idx="73">
                  <c:v>0.76041666666666696</c:v>
                </c:pt>
                <c:pt idx="74">
                  <c:v>0.77083333333333304</c:v>
                </c:pt>
                <c:pt idx="75">
                  <c:v>0.78125</c:v>
                </c:pt>
                <c:pt idx="76">
                  <c:v>0.79166666666666696</c:v>
                </c:pt>
                <c:pt idx="77">
                  <c:v>0.80208333333333304</c:v>
                </c:pt>
                <c:pt idx="78">
                  <c:v>0.8125</c:v>
                </c:pt>
                <c:pt idx="79">
                  <c:v>0.82291666666666696</c:v>
                </c:pt>
                <c:pt idx="80">
                  <c:v>0.83333333333333304</c:v>
                </c:pt>
                <c:pt idx="81">
                  <c:v>0.84375</c:v>
                </c:pt>
                <c:pt idx="82">
                  <c:v>0.85416666666666696</c:v>
                </c:pt>
                <c:pt idx="83">
                  <c:v>0.86458333333333304</c:v>
                </c:pt>
                <c:pt idx="84">
                  <c:v>0.875</c:v>
                </c:pt>
                <c:pt idx="85">
                  <c:v>0.88541666666666696</c:v>
                </c:pt>
                <c:pt idx="86">
                  <c:v>0.89583333333333304</c:v>
                </c:pt>
                <c:pt idx="87">
                  <c:v>0.90625</c:v>
                </c:pt>
                <c:pt idx="88">
                  <c:v>0.91666666666666696</c:v>
                </c:pt>
                <c:pt idx="89">
                  <c:v>0.92708333333333304</c:v>
                </c:pt>
                <c:pt idx="90">
                  <c:v>0.9375</c:v>
                </c:pt>
                <c:pt idx="91">
                  <c:v>0.94791666666666696</c:v>
                </c:pt>
                <c:pt idx="92">
                  <c:v>0.95833333333333304</c:v>
                </c:pt>
                <c:pt idx="93">
                  <c:v>0.96875</c:v>
                </c:pt>
                <c:pt idx="94">
                  <c:v>0.97916666666666696</c:v>
                </c:pt>
                <c:pt idx="95">
                  <c:v>0.98958333333333304</c:v>
                </c:pt>
              </c:numCache>
            </c:numRef>
          </c:cat>
          <c:val>
            <c:numRef>
              <c:f>'9.4'!$P$54:$P$149</c:f>
              <c:numCache>
                <c:formatCode>#,##0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25.151</c:v>
                </c:pt>
                <c:pt idx="27">
                  <c:v>81.021000000000001</c:v>
                </c:pt>
                <c:pt idx="28">
                  <c:v>13.62</c:v>
                </c:pt>
                <c:pt idx="29">
                  <c:v>38.966999999999999</c:v>
                </c:pt>
                <c:pt idx="30">
                  <c:v>75.111000000000004</c:v>
                </c:pt>
                <c:pt idx="31">
                  <c:v>24.536999999999999</c:v>
                </c:pt>
                <c:pt idx="32">
                  <c:v>111.66200000000001</c:v>
                </c:pt>
                <c:pt idx="33">
                  <c:v>56.417000000000002</c:v>
                </c:pt>
                <c:pt idx="34">
                  <c:v>0</c:v>
                </c:pt>
                <c:pt idx="35">
                  <c:v>8.2460000000000004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118.931</c:v>
                </c:pt>
                <c:pt idx="43">
                  <c:v>433.75200000000001</c:v>
                </c:pt>
                <c:pt idx="44">
                  <c:v>584.55700000000002</c:v>
                </c:pt>
                <c:pt idx="45">
                  <c:v>799.17</c:v>
                </c:pt>
                <c:pt idx="46">
                  <c:v>797.45500000000004</c:v>
                </c:pt>
                <c:pt idx="47">
                  <c:v>812.798</c:v>
                </c:pt>
                <c:pt idx="48">
                  <c:v>707.25300000000004</c:v>
                </c:pt>
                <c:pt idx="49">
                  <c:v>542.11699999999996</c:v>
                </c:pt>
                <c:pt idx="50">
                  <c:v>499.709</c:v>
                </c:pt>
                <c:pt idx="51">
                  <c:v>461.62599999999998</c:v>
                </c:pt>
                <c:pt idx="52">
                  <c:v>557.40800000000002</c:v>
                </c:pt>
                <c:pt idx="53">
                  <c:v>516.92200000000003</c:v>
                </c:pt>
                <c:pt idx="54">
                  <c:v>413.73500000000001</c:v>
                </c:pt>
                <c:pt idx="55">
                  <c:v>389.899</c:v>
                </c:pt>
                <c:pt idx="56">
                  <c:v>393.58699999999999</c:v>
                </c:pt>
                <c:pt idx="57">
                  <c:v>443.42500000000001</c:v>
                </c:pt>
                <c:pt idx="58">
                  <c:v>379.447</c:v>
                </c:pt>
                <c:pt idx="59">
                  <c:v>420.69900000000001</c:v>
                </c:pt>
                <c:pt idx="60">
                  <c:v>478.72899999999998</c:v>
                </c:pt>
                <c:pt idx="61">
                  <c:v>326.50299999999999</c:v>
                </c:pt>
                <c:pt idx="62">
                  <c:v>392.19900000000001</c:v>
                </c:pt>
                <c:pt idx="63">
                  <c:v>375.12900000000002</c:v>
                </c:pt>
                <c:pt idx="64">
                  <c:v>382.26100000000002</c:v>
                </c:pt>
                <c:pt idx="65">
                  <c:v>471.29700000000003</c:v>
                </c:pt>
                <c:pt idx="66">
                  <c:v>257.95600000000002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FAE-4B70-A8D0-055829CFF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771392"/>
        <c:axId val="169772928"/>
      </c:areaChart>
      <c:areaChart>
        <c:grouping val="stacked"/>
        <c:varyColors val="0"/>
        <c:ser>
          <c:idx val="8"/>
          <c:order val="8"/>
          <c:tx>
            <c:strRef>
              <c:f>'9.4'!$J$52</c:f>
              <c:strCache>
                <c:ptCount val="1"/>
                <c:pt idx="0">
                  <c:v>Přeshraniční saldo</c:v>
                </c:pt>
              </c:strCache>
            </c:strRef>
          </c:tx>
          <c:spPr>
            <a:solidFill>
              <a:schemeClr val="tx1"/>
            </a:solidFill>
          </c:spPr>
          <c:cat>
            <c:numLit>
              <c:formatCode>h:mm;@</c:formatCode>
              <c:ptCount val="24"/>
              <c:pt idx="0">
                <c:v>0</c:v>
              </c:pt>
              <c:pt idx="1">
                <c:v>4.1666666666666664E-2</c:v>
              </c:pt>
              <c:pt idx="2">
                <c:v>8.3333333333333301E-2</c:v>
              </c:pt>
              <c:pt idx="3">
                <c:v>0.125</c:v>
              </c:pt>
              <c:pt idx="4">
                <c:v>0.16666666666666699</c:v>
              </c:pt>
              <c:pt idx="5">
                <c:v>0.20833333333333301</c:v>
              </c:pt>
              <c:pt idx="6">
                <c:v>0.25</c:v>
              </c:pt>
              <c:pt idx="7">
                <c:v>0.29166666666666702</c:v>
              </c:pt>
              <c:pt idx="8">
                <c:v>0.33333333333333298</c:v>
              </c:pt>
              <c:pt idx="9">
                <c:v>0.375</c:v>
              </c:pt>
              <c:pt idx="10">
                <c:v>0.41666666666666702</c:v>
              </c:pt>
              <c:pt idx="11">
                <c:v>0.45833333333333298</c:v>
              </c:pt>
              <c:pt idx="12">
                <c:v>0.5</c:v>
              </c:pt>
              <c:pt idx="13">
                <c:v>0.54166666666666696</c:v>
              </c:pt>
              <c:pt idx="14">
                <c:v>0.58333333333333304</c:v>
              </c:pt>
              <c:pt idx="15">
                <c:v>0.625</c:v>
              </c:pt>
              <c:pt idx="16">
                <c:v>0.66666666666666696</c:v>
              </c:pt>
              <c:pt idx="17">
                <c:v>0.70833333333333304</c:v>
              </c:pt>
              <c:pt idx="18">
                <c:v>0.75</c:v>
              </c:pt>
              <c:pt idx="19">
                <c:v>0.79166666666666696</c:v>
              </c:pt>
              <c:pt idx="20">
                <c:v>0.83333333333333304</c:v>
              </c:pt>
              <c:pt idx="21">
                <c:v>0.875</c:v>
              </c:pt>
              <c:pt idx="22">
                <c:v>0.91666666666666696</c:v>
              </c:pt>
              <c:pt idx="23">
                <c:v>0.95833333333333304</c:v>
              </c:pt>
            </c:numLit>
          </c:cat>
          <c:val>
            <c:numRef>
              <c:f>'9.4'!$Q$54:$Q$149</c:f>
              <c:numCache>
                <c:formatCode>#,##0</c:formatCode>
                <c:ptCount val="96"/>
                <c:pt idx="0">
                  <c:v>-36.347000000000001</c:v>
                </c:pt>
                <c:pt idx="1">
                  <c:v>-56.923000000000002</c:v>
                </c:pt>
                <c:pt idx="2">
                  <c:v>-131.81299999999999</c:v>
                </c:pt>
                <c:pt idx="3">
                  <c:v>-165.2</c:v>
                </c:pt>
                <c:pt idx="4">
                  <c:v>-180.45699999999999</c:v>
                </c:pt>
                <c:pt idx="5">
                  <c:v>-194.24600000000001</c:v>
                </c:pt>
                <c:pt idx="6">
                  <c:v>-189.857</c:v>
                </c:pt>
                <c:pt idx="7">
                  <c:v>-190.63300000000001</c:v>
                </c:pt>
                <c:pt idx="8">
                  <c:v>-143.102</c:v>
                </c:pt>
                <c:pt idx="9">
                  <c:v>-119.795</c:v>
                </c:pt>
                <c:pt idx="10">
                  <c:v>-125.541</c:v>
                </c:pt>
                <c:pt idx="11">
                  <c:v>-150.36500000000001</c:v>
                </c:pt>
                <c:pt idx="12">
                  <c:v>-275.17399999999998</c:v>
                </c:pt>
                <c:pt idx="13">
                  <c:v>-295.40699999999998</c:v>
                </c:pt>
                <c:pt idx="14">
                  <c:v>-334.68799999999999</c:v>
                </c:pt>
                <c:pt idx="15">
                  <c:v>-348.78800000000001</c:v>
                </c:pt>
                <c:pt idx="16">
                  <c:v>-319.62700000000001</c:v>
                </c:pt>
                <c:pt idx="17">
                  <c:v>-306.18299999999999</c:v>
                </c:pt>
                <c:pt idx="18">
                  <c:v>-308.81</c:v>
                </c:pt>
                <c:pt idx="19">
                  <c:v>-296.83999999999997</c:v>
                </c:pt>
                <c:pt idx="20">
                  <c:v>-74.882000000000005</c:v>
                </c:pt>
                <c:pt idx="21">
                  <c:v>-80.617000000000004</c:v>
                </c:pt>
                <c:pt idx="22">
                  <c:v>-58.274000000000001</c:v>
                </c:pt>
                <c:pt idx="23">
                  <c:v>-71.650000000000006</c:v>
                </c:pt>
                <c:pt idx="24">
                  <c:v>-25.411999999999999</c:v>
                </c:pt>
                <c:pt idx="25">
                  <c:v>-41.212000000000003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-8.3149999999999995</c:v>
                </c:pt>
                <c:pt idx="35">
                  <c:v>0</c:v>
                </c:pt>
                <c:pt idx="36">
                  <c:v>-47.908999999999999</c:v>
                </c:pt>
                <c:pt idx="37">
                  <c:v>-68.617000000000004</c:v>
                </c:pt>
                <c:pt idx="38">
                  <c:v>-191.83</c:v>
                </c:pt>
                <c:pt idx="39">
                  <c:v>-53.835000000000001</c:v>
                </c:pt>
                <c:pt idx="40">
                  <c:v>-121.148</c:v>
                </c:pt>
                <c:pt idx="41">
                  <c:v>-46.329000000000001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-135.41399999999999</c:v>
                </c:pt>
                <c:pt idx="68">
                  <c:v>-219.262</c:v>
                </c:pt>
                <c:pt idx="69">
                  <c:v>-241.619</c:v>
                </c:pt>
                <c:pt idx="70">
                  <c:v>-246.976</c:v>
                </c:pt>
                <c:pt idx="71">
                  <c:v>-133.80500000000001</c:v>
                </c:pt>
                <c:pt idx="72">
                  <c:v>-144.524</c:v>
                </c:pt>
                <c:pt idx="73">
                  <c:v>-36.825000000000003</c:v>
                </c:pt>
                <c:pt idx="74">
                  <c:v>-106.913</c:v>
                </c:pt>
                <c:pt idx="75">
                  <c:v>-147.30000000000001</c:v>
                </c:pt>
                <c:pt idx="76">
                  <c:v>-430.72899999999998</c:v>
                </c:pt>
                <c:pt idx="77">
                  <c:v>-543.25699999999995</c:v>
                </c:pt>
                <c:pt idx="78">
                  <c:v>-729.00599999999997</c:v>
                </c:pt>
                <c:pt idx="79">
                  <c:v>-671.55399999999997</c:v>
                </c:pt>
                <c:pt idx="80">
                  <c:v>-593.45899999999995</c:v>
                </c:pt>
                <c:pt idx="81">
                  <c:v>-607.24</c:v>
                </c:pt>
                <c:pt idx="82">
                  <c:v>-766.54899999999998</c:v>
                </c:pt>
                <c:pt idx="83">
                  <c:v>-967.03499999999997</c:v>
                </c:pt>
                <c:pt idx="84">
                  <c:v>-1033.8620000000001</c:v>
                </c:pt>
                <c:pt idx="85">
                  <c:v>-1167.8720000000001</c:v>
                </c:pt>
                <c:pt idx="86">
                  <c:v>-1343.6410000000001</c:v>
                </c:pt>
                <c:pt idx="87">
                  <c:v>-1339.4559999999999</c:v>
                </c:pt>
                <c:pt idx="88">
                  <c:v>-1266.501</c:v>
                </c:pt>
                <c:pt idx="89">
                  <c:v>-1267.056</c:v>
                </c:pt>
                <c:pt idx="90">
                  <c:v>-1317.5540000000001</c:v>
                </c:pt>
                <c:pt idx="91">
                  <c:v>-1359.5260000000001</c:v>
                </c:pt>
                <c:pt idx="92">
                  <c:v>-1407.25</c:v>
                </c:pt>
                <c:pt idx="93">
                  <c:v>-1216.963</c:v>
                </c:pt>
                <c:pt idx="94">
                  <c:v>-1154.44</c:v>
                </c:pt>
                <c:pt idx="95">
                  <c:v>-1218.42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FAE-4B70-A8D0-055829CFFD6C}"/>
            </c:ext>
          </c:extLst>
        </c:ser>
        <c:ser>
          <c:idx val="9"/>
          <c:order val="9"/>
          <c:tx>
            <c:strRef>
              <c:f>'9.4'!$K$52</c:f>
              <c:strCache>
                <c:ptCount val="1"/>
                <c:pt idx="0">
                  <c:v>Čerpání PVE</c:v>
                </c:pt>
              </c:strCache>
            </c:strRef>
          </c:tx>
          <c:spPr>
            <a:solidFill>
              <a:srgbClr val="646363"/>
            </a:solidFill>
            <a:ln w="25400">
              <a:noFill/>
            </a:ln>
          </c:spPr>
          <c:cat>
            <c:numLit>
              <c:formatCode>h:mm;@</c:formatCode>
              <c:ptCount val="24"/>
              <c:pt idx="0">
                <c:v>0</c:v>
              </c:pt>
              <c:pt idx="1">
                <c:v>4.1666666666666664E-2</c:v>
              </c:pt>
              <c:pt idx="2">
                <c:v>8.3333333333333301E-2</c:v>
              </c:pt>
              <c:pt idx="3">
                <c:v>0.125</c:v>
              </c:pt>
              <c:pt idx="4">
                <c:v>0.16666666666666699</c:v>
              </c:pt>
              <c:pt idx="5">
                <c:v>0.20833333333333301</c:v>
              </c:pt>
              <c:pt idx="6">
                <c:v>0.25</c:v>
              </c:pt>
              <c:pt idx="7">
                <c:v>0.29166666666666702</c:v>
              </c:pt>
              <c:pt idx="8">
                <c:v>0.33333333333333298</c:v>
              </c:pt>
              <c:pt idx="9">
                <c:v>0.375</c:v>
              </c:pt>
              <c:pt idx="10">
                <c:v>0.41666666666666702</c:v>
              </c:pt>
              <c:pt idx="11">
                <c:v>0.45833333333333298</c:v>
              </c:pt>
              <c:pt idx="12">
                <c:v>0.5</c:v>
              </c:pt>
              <c:pt idx="13">
                <c:v>0.54166666666666696</c:v>
              </c:pt>
              <c:pt idx="14">
                <c:v>0.58333333333333304</c:v>
              </c:pt>
              <c:pt idx="15">
                <c:v>0.625</c:v>
              </c:pt>
              <c:pt idx="16">
                <c:v>0.66666666666666696</c:v>
              </c:pt>
              <c:pt idx="17">
                <c:v>0.70833333333333304</c:v>
              </c:pt>
              <c:pt idx="18">
                <c:v>0.75</c:v>
              </c:pt>
              <c:pt idx="19">
                <c:v>0.79166666666666696</c:v>
              </c:pt>
              <c:pt idx="20">
                <c:v>0.83333333333333304</c:v>
              </c:pt>
              <c:pt idx="21">
                <c:v>0.875</c:v>
              </c:pt>
              <c:pt idx="22">
                <c:v>0.91666666666666696</c:v>
              </c:pt>
              <c:pt idx="23">
                <c:v>0.95833333333333304</c:v>
              </c:pt>
            </c:numLit>
          </c:cat>
          <c:val>
            <c:numRef>
              <c:f>'9.4'!$K$54:$K$149</c:f>
              <c:numCache>
                <c:formatCode>#,##0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-2.3330000000000002</c:v>
                </c:pt>
                <c:pt idx="5">
                  <c:v>-5.3719999999999999</c:v>
                </c:pt>
                <c:pt idx="6">
                  <c:v>-5.4740000000000002</c:v>
                </c:pt>
                <c:pt idx="7">
                  <c:v>-5.4930000000000003</c:v>
                </c:pt>
                <c:pt idx="8">
                  <c:v>-5.4880000000000004</c:v>
                </c:pt>
                <c:pt idx="9">
                  <c:v>-5.516</c:v>
                </c:pt>
                <c:pt idx="10">
                  <c:v>-5.3970000000000002</c:v>
                </c:pt>
                <c:pt idx="11">
                  <c:v>-7.2910000000000004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-7.2990000000000004</c:v>
                </c:pt>
                <c:pt idx="21">
                  <c:v>-5.2889999999999997</c:v>
                </c:pt>
                <c:pt idx="22">
                  <c:v>-5.2450000000000001</c:v>
                </c:pt>
                <c:pt idx="23">
                  <c:v>-5.2480000000000002</c:v>
                </c:pt>
                <c:pt idx="24">
                  <c:v>-5.2060000000000004</c:v>
                </c:pt>
                <c:pt idx="25">
                  <c:v>-5.1150000000000002</c:v>
                </c:pt>
                <c:pt idx="26">
                  <c:v>-5.1619999999999999</c:v>
                </c:pt>
                <c:pt idx="27">
                  <c:v>-5.1980000000000004</c:v>
                </c:pt>
                <c:pt idx="28">
                  <c:v>-3.2909999999999999</c:v>
                </c:pt>
                <c:pt idx="29">
                  <c:v>0</c:v>
                </c:pt>
                <c:pt idx="30">
                  <c:v>0</c:v>
                </c:pt>
                <c:pt idx="31">
                  <c:v>-5.1070000000000002</c:v>
                </c:pt>
                <c:pt idx="32">
                  <c:v>-5.1369999999999996</c:v>
                </c:pt>
                <c:pt idx="33">
                  <c:v>-5.1539999999999999</c:v>
                </c:pt>
                <c:pt idx="34">
                  <c:v>-5.173</c:v>
                </c:pt>
                <c:pt idx="35">
                  <c:v>-50.273000000000003</c:v>
                </c:pt>
                <c:pt idx="36">
                  <c:v>-56.625999999999998</c:v>
                </c:pt>
                <c:pt idx="37">
                  <c:v>-56.75</c:v>
                </c:pt>
                <c:pt idx="38">
                  <c:v>-7.1689999999999996</c:v>
                </c:pt>
                <c:pt idx="39">
                  <c:v>-310.428</c:v>
                </c:pt>
                <c:pt idx="40">
                  <c:v>-315.51100000000002</c:v>
                </c:pt>
                <c:pt idx="41">
                  <c:v>-417.65300000000002</c:v>
                </c:pt>
                <c:pt idx="42">
                  <c:v>-638.73400000000004</c:v>
                </c:pt>
                <c:pt idx="43">
                  <c:v>-849.04399999999998</c:v>
                </c:pt>
                <c:pt idx="44">
                  <c:v>-863.04600000000005</c:v>
                </c:pt>
                <c:pt idx="45">
                  <c:v>-1005.001</c:v>
                </c:pt>
                <c:pt idx="46">
                  <c:v>-1017.407</c:v>
                </c:pt>
                <c:pt idx="47">
                  <c:v>-1113.914</c:v>
                </c:pt>
                <c:pt idx="48">
                  <c:v>-1110.7809999999999</c:v>
                </c:pt>
                <c:pt idx="49">
                  <c:v>-1109.02</c:v>
                </c:pt>
                <c:pt idx="50">
                  <c:v>-1108.8789999999999</c:v>
                </c:pt>
                <c:pt idx="51">
                  <c:v>-1106.855</c:v>
                </c:pt>
                <c:pt idx="52">
                  <c:v>-1104.7550000000001</c:v>
                </c:pt>
                <c:pt idx="53">
                  <c:v>-1103.43</c:v>
                </c:pt>
                <c:pt idx="54">
                  <c:v>-1101.9690000000001</c:v>
                </c:pt>
                <c:pt idx="55">
                  <c:v>-1099.6980000000001</c:v>
                </c:pt>
                <c:pt idx="56">
                  <c:v>-1097.8520000000001</c:v>
                </c:pt>
                <c:pt idx="57">
                  <c:v>-1095.442</c:v>
                </c:pt>
                <c:pt idx="58">
                  <c:v>-1090.5419999999999</c:v>
                </c:pt>
                <c:pt idx="59">
                  <c:v>-1088.9010000000001</c:v>
                </c:pt>
                <c:pt idx="60">
                  <c:v>-1086.8109999999999</c:v>
                </c:pt>
                <c:pt idx="61">
                  <c:v>-1082.325</c:v>
                </c:pt>
                <c:pt idx="62">
                  <c:v>-1079.9459999999999</c:v>
                </c:pt>
                <c:pt idx="63">
                  <c:v>-1077.1559999999999</c:v>
                </c:pt>
                <c:pt idx="64">
                  <c:v>-1075.4870000000001</c:v>
                </c:pt>
                <c:pt idx="65">
                  <c:v>-1069.8920000000001</c:v>
                </c:pt>
                <c:pt idx="66">
                  <c:v>-766.22400000000005</c:v>
                </c:pt>
                <c:pt idx="67">
                  <c:v>-197.88399999999999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-41.183999999999997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FAE-4B70-A8D0-055829CFF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784448"/>
        <c:axId val="169774464"/>
      </c:areaChart>
      <c:catAx>
        <c:axId val="169771392"/>
        <c:scaling>
          <c:orientation val="minMax"/>
        </c:scaling>
        <c:delete val="0"/>
        <c:axPos val="b"/>
        <c:numFmt formatCode="h:mm;@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900"/>
            </a:pPr>
            <a:endParaRPr lang="cs-CZ"/>
          </a:p>
        </c:txPr>
        <c:crossAx val="16977292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9772928"/>
        <c:scaling>
          <c:orientation val="minMax"/>
          <c:max val="10000"/>
          <c:min val="-4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9771392"/>
        <c:crosses val="autoZero"/>
        <c:crossBetween val="midCat"/>
        <c:majorUnit val="2000"/>
      </c:valAx>
      <c:valAx>
        <c:axId val="169774464"/>
        <c:scaling>
          <c:orientation val="minMax"/>
          <c:max val="10000"/>
          <c:min val="-2000"/>
        </c:scaling>
        <c:delete val="1"/>
        <c:axPos val="r"/>
        <c:numFmt formatCode="#,##0" sourceLinked="1"/>
        <c:majorTickMark val="out"/>
        <c:minorTickMark val="none"/>
        <c:tickLblPos val="nextTo"/>
        <c:crossAx val="169784448"/>
        <c:crosses val="max"/>
        <c:crossBetween val="midCat"/>
      </c:valAx>
      <c:catAx>
        <c:axId val="169784448"/>
        <c:scaling>
          <c:orientation val="minMax"/>
        </c:scaling>
        <c:delete val="1"/>
        <c:axPos val="b"/>
        <c:numFmt formatCode="h:mm;@" sourceLinked="1"/>
        <c:majorTickMark val="out"/>
        <c:minorTickMark val="none"/>
        <c:tickLblPos val="nextTo"/>
        <c:crossAx val="169774464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80159367260598136"/>
          <c:y val="0.12205482514980769"/>
          <c:w val="0.19840632739401867"/>
          <c:h val="0.71897504695465508"/>
        </c:manualLayout>
      </c:layout>
      <c:overlay val="0"/>
      <c:txPr>
        <a:bodyPr/>
        <a:lstStyle/>
        <a:p>
          <a:pPr>
            <a:defRPr sz="900"/>
          </a:pPr>
          <a:endParaRPr lang="cs-CZ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 orientation="portrait"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en-US" sz="1000">
                <a:solidFill>
                  <a:srgbClr val="233060"/>
                </a:solidFill>
              </a:rPr>
              <a:t>Zatížení brutto ve dni m</a:t>
            </a:r>
            <a:r>
              <a:rPr lang="cs-CZ" sz="1000">
                <a:solidFill>
                  <a:srgbClr val="233060"/>
                </a:solidFill>
              </a:rPr>
              <a:t>in</a:t>
            </a:r>
            <a:r>
              <a:rPr lang="en-US" sz="1000">
                <a:solidFill>
                  <a:srgbClr val="233060"/>
                </a:solidFill>
              </a:rPr>
              <a:t>ima</a:t>
            </a:r>
            <a:r>
              <a:rPr lang="cs-CZ" sz="1000">
                <a:solidFill>
                  <a:srgbClr val="233060"/>
                </a:solidFill>
              </a:rPr>
              <a:t> (MW)</a:t>
            </a:r>
            <a:endParaRPr lang="en-US" sz="1000">
              <a:solidFill>
                <a:srgbClr val="233060"/>
              </a:solidFill>
            </a:endParaRPr>
          </a:p>
        </c:rich>
      </c:tx>
      <c:layout>
        <c:manualLayout>
          <c:xMode val="edge"/>
          <c:yMode val="edge"/>
          <c:x val="1.2713524870985378E-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7775777103176827E-2"/>
          <c:y val="0.12478478002378121"/>
          <c:w val="0.71371310811430433"/>
          <c:h val="0.68870103923501391"/>
        </c:manualLayout>
      </c:layout>
      <c:areaChart>
        <c:grouping val="stacked"/>
        <c:varyColors val="0"/>
        <c:ser>
          <c:idx val="0"/>
          <c:order val="0"/>
          <c:tx>
            <c:strRef>
              <c:f>'9.4'!$T$52</c:f>
              <c:strCache>
                <c:ptCount val="1"/>
                <c:pt idx="0">
                  <c:v>JE</c:v>
                </c:pt>
              </c:strCache>
            </c:strRef>
          </c:tx>
          <c:spPr>
            <a:solidFill>
              <a:schemeClr val="accent1"/>
            </a:solidFill>
          </c:spPr>
          <c:cat>
            <c:numRef>
              <c:f>'9.4'!$S$54:$S$149</c:f>
              <c:numCache>
                <c:formatCode>h:mm;@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4.1666666666666699E-2</c:v>
                </c:pt>
                <c:pt idx="5">
                  <c:v>5.2083333333333301E-2</c:v>
                </c:pt>
                <c:pt idx="6">
                  <c:v>6.25E-2</c:v>
                </c:pt>
                <c:pt idx="7">
                  <c:v>7.2916666666666699E-2</c:v>
                </c:pt>
                <c:pt idx="8">
                  <c:v>8.3333333333333301E-2</c:v>
                </c:pt>
                <c:pt idx="9">
                  <c:v>9.375E-2</c:v>
                </c:pt>
                <c:pt idx="10">
                  <c:v>0.104166666666667</c:v>
                </c:pt>
                <c:pt idx="11">
                  <c:v>0.114583333333333</c:v>
                </c:pt>
                <c:pt idx="12">
                  <c:v>0.125</c:v>
                </c:pt>
                <c:pt idx="13">
                  <c:v>0.13541666666666699</c:v>
                </c:pt>
                <c:pt idx="14">
                  <c:v>0.14583333333333301</c:v>
                </c:pt>
                <c:pt idx="15">
                  <c:v>0.15625</c:v>
                </c:pt>
                <c:pt idx="16">
                  <c:v>0.16666666666666699</c:v>
                </c:pt>
                <c:pt idx="17">
                  <c:v>0.17708333333333301</c:v>
                </c:pt>
                <c:pt idx="18">
                  <c:v>0.1875</c:v>
                </c:pt>
                <c:pt idx="19">
                  <c:v>0.19791666666666699</c:v>
                </c:pt>
                <c:pt idx="20">
                  <c:v>0.20833333333333301</c:v>
                </c:pt>
                <c:pt idx="21">
                  <c:v>0.21875</c:v>
                </c:pt>
                <c:pt idx="22">
                  <c:v>0.22916666666666699</c:v>
                </c:pt>
                <c:pt idx="23">
                  <c:v>0.23958333333333301</c:v>
                </c:pt>
                <c:pt idx="24">
                  <c:v>0.25</c:v>
                </c:pt>
                <c:pt idx="25">
                  <c:v>0.26041666666666702</c:v>
                </c:pt>
                <c:pt idx="26">
                  <c:v>0.27083333333333298</c:v>
                </c:pt>
                <c:pt idx="27">
                  <c:v>0.28125</c:v>
                </c:pt>
                <c:pt idx="28">
                  <c:v>0.29166666666666702</c:v>
                </c:pt>
                <c:pt idx="29">
                  <c:v>0.30208333333333298</c:v>
                </c:pt>
                <c:pt idx="30">
                  <c:v>0.3125</c:v>
                </c:pt>
                <c:pt idx="31">
                  <c:v>0.32291666666666702</c:v>
                </c:pt>
                <c:pt idx="32">
                  <c:v>0.33333333333333298</c:v>
                </c:pt>
                <c:pt idx="33">
                  <c:v>0.34375</c:v>
                </c:pt>
                <c:pt idx="34">
                  <c:v>0.35416666666666702</c:v>
                </c:pt>
                <c:pt idx="35">
                  <c:v>0.36458333333333298</c:v>
                </c:pt>
                <c:pt idx="36">
                  <c:v>0.375</c:v>
                </c:pt>
                <c:pt idx="37">
                  <c:v>0.38541666666666702</c:v>
                </c:pt>
                <c:pt idx="38">
                  <c:v>0.39583333333333298</c:v>
                </c:pt>
                <c:pt idx="39">
                  <c:v>0.40625</c:v>
                </c:pt>
                <c:pt idx="40">
                  <c:v>0.41666666666666702</c:v>
                </c:pt>
                <c:pt idx="41">
                  <c:v>0.42708333333333298</c:v>
                </c:pt>
                <c:pt idx="42">
                  <c:v>0.4375</c:v>
                </c:pt>
                <c:pt idx="43">
                  <c:v>0.44791666666666702</c:v>
                </c:pt>
                <c:pt idx="44">
                  <c:v>0.45833333333333298</c:v>
                </c:pt>
                <c:pt idx="45">
                  <c:v>0.46875</c:v>
                </c:pt>
                <c:pt idx="46">
                  <c:v>0.47916666666666702</c:v>
                </c:pt>
                <c:pt idx="47">
                  <c:v>0.48958333333333298</c:v>
                </c:pt>
                <c:pt idx="48">
                  <c:v>0.5</c:v>
                </c:pt>
                <c:pt idx="49">
                  <c:v>0.51041666666666696</c:v>
                </c:pt>
                <c:pt idx="50">
                  <c:v>0.52083333333333304</c:v>
                </c:pt>
                <c:pt idx="51">
                  <c:v>0.53125</c:v>
                </c:pt>
                <c:pt idx="52">
                  <c:v>0.54166666666666696</c:v>
                </c:pt>
                <c:pt idx="53">
                  <c:v>0.55208333333333304</c:v>
                </c:pt>
                <c:pt idx="54">
                  <c:v>0.5625</c:v>
                </c:pt>
                <c:pt idx="55">
                  <c:v>0.57291666666666696</c:v>
                </c:pt>
                <c:pt idx="56">
                  <c:v>0.58333333333333304</c:v>
                </c:pt>
                <c:pt idx="57">
                  <c:v>0.59375</c:v>
                </c:pt>
                <c:pt idx="58">
                  <c:v>0.60416666666666696</c:v>
                </c:pt>
                <c:pt idx="59">
                  <c:v>0.61458333333333304</c:v>
                </c:pt>
                <c:pt idx="60">
                  <c:v>0.625</c:v>
                </c:pt>
                <c:pt idx="61">
                  <c:v>0.63541666666666696</c:v>
                </c:pt>
                <c:pt idx="62">
                  <c:v>0.64583333333333304</c:v>
                </c:pt>
                <c:pt idx="63">
                  <c:v>0.65625</c:v>
                </c:pt>
                <c:pt idx="64">
                  <c:v>0.66666666666666696</c:v>
                </c:pt>
                <c:pt idx="65">
                  <c:v>0.67708333333333304</c:v>
                </c:pt>
                <c:pt idx="66">
                  <c:v>0.6875</c:v>
                </c:pt>
                <c:pt idx="67">
                  <c:v>0.69791666666666696</c:v>
                </c:pt>
                <c:pt idx="68">
                  <c:v>0.70833333333333304</c:v>
                </c:pt>
                <c:pt idx="69">
                  <c:v>0.71875</c:v>
                </c:pt>
                <c:pt idx="70">
                  <c:v>0.72916666666666696</c:v>
                </c:pt>
                <c:pt idx="71">
                  <c:v>0.73958333333333304</c:v>
                </c:pt>
                <c:pt idx="72">
                  <c:v>0.75</c:v>
                </c:pt>
                <c:pt idx="73">
                  <c:v>0.76041666666666696</c:v>
                </c:pt>
                <c:pt idx="74">
                  <c:v>0.77083333333333304</c:v>
                </c:pt>
                <c:pt idx="75">
                  <c:v>0.78125</c:v>
                </c:pt>
                <c:pt idx="76">
                  <c:v>0.79166666666666696</c:v>
                </c:pt>
                <c:pt idx="77">
                  <c:v>0.80208333333333304</c:v>
                </c:pt>
                <c:pt idx="78">
                  <c:v>0.8125</c:v>
                </c:pt>
                <c:pt idx="79">
                  <c:v>0.82291666666666696</c:v>
                </c:pt>
                <c:pt idx="80">
                  <c:v>0.83333333333333304</c:v>
                </c:pt>
                <c:pt idx="81">
                  <c:v>0.84375</c:v>
                </c:pt>
                <c:pt idx="82">
                  <c:v>0.85416666666666696</c:v>
                </c:pt>
                <c:pt idx="83">
                  <c:v>0.86458333333333304</c:v>
                </c:pt>
                <c:pt idx="84">
                  <c:v>0.875</c:v>
                </c:pt>
                <c:pt idx="85">
                  <c:v>0.88541666666666696</c:v>
                </c:pt>
                <c:pt idx="86">
                  <c:v>0.89583333333333304</c:v>
                </c:pt>
                <c:pt idx="87">
                  <c:v>0.90625</c:v>
                </c:pt>
                <c:pt idx="88">
                  <c:v>0.91666666666666696</c:v>
                </c:pt>
                <c:pt idx="89">
                  <c:v>0.92708333333333304</c:v>
                </c:pt>
                <c:pt idx="90">
                  <c:v>0.9375</c:v>
                </c:pt>
                <c:pt idx="91">
                  <c:v>0.94791666666666696</c:v>
                </c:pt>
                <c:pt idx="92">
                  <c:v>0.95833333333333304</c:v>
                </c:pt>
                <c:pt idx="93">
                  <c:v>0.96875</c:v>
                </c:pt>
                <c:pt idx="94">
                  <c:v>0.97916666666666696</c:v>
                </c:pt>
                <c:pt idx="95">
                  <c:v>0.98958333333333304</c:v>
                </c:pt>
              </c:numCache>
            </c:numRef>
          </c:cat>
          <c:val>
            <c:numRef>
              <c:f>'9.4'!$T$54:$T$149</c:f>
              <c:numCache>
                <c:formatCode>#,##0</c:formatCode>
                <c:ptCount val="96"/>
                <c:pt idx="0">
                  <c:v>3668.0239999999999</c:v>
                </c:pt>
                <c:pt idx="1">
                  <c:v>3670.4879999999998</c:v>
                </c:pt>
                <c:pt idx="2">
                  <c:v>3671.2860000000001</c:v>
                </c:pt>
                <c:pt idx="3">
                  <c:v>3671.0250000000001</c:v>
                </c:pt>
                <c:pt idx="4">
                  <c:v>3671.3209999999999</c:v>
                </c:pt>
                <c:pt idx="5">
                  <c:v>3673.444</c:v>
                </c:pt>
                <c:pt idx="6">
                  <c:v>3677.259</c:v>
                </c:pt>
                <c:pt idx="7">
                  <c:v>3679.7350000000001</c:v>
                </c:pt>
                <c:pt idx="8">
                  <c:v>3679.7330000000002</c:v>
                </c:pt>
                <c:pt idx="9">
                  <c:v>3677.1579999999999</c:v>
                </c:pt>
                <c:pt idx="10">
                  <c:v>3678.0619999999999</c:v>
                </c:pt>
                <c:pt idx="11">
                  <c:v>3679.4119999999998</c:v>
                </c:pt>
                <c:pt idx="12">
                  <c:v>3680.3409999999999</c:v>
                </c:pt>
                <c:pt idx="13">
                  <c:v>3681.6770000000001</c:v>
                </c:pt>
                <c:pt idx="14">
                  <c:v>3684.9639999999999</c:v>
                </c:pt>
                <c:pt idx="15">
                  <c:v>3683.61</c:v>
                </c:pt>
                <c:pt idx="16">
                  <c:v>3684.2910000000002</c:v>
                </c:pt>
                <c:pt idx="17">
                  <c:v>3683.94</c:v>
                </c:pt>
                <c:pt idx="18">
                  <c:v>3683.9079999999999</c:v>
                </c:pt>
                <c:pt idx="19">
                  <c:v>3684.8020000000001</c:v>
                </c:pt>
                <c:pt idx="20">
                  <c:v>3685.201</c:v>
                </c:pt>
                <c:pt idx="21">
                  <c:v>3684.424</c:v>
                </c:pt>
                <c:pt idx="22">
                  <c:v>3683.1590000000001</c:v>
                </c:pt>
                <c:pt idx="23">
                  <c:v>3683.4940000000001</c:v>
                </c:pt>
                <c:pt idx="24">
                  <c:v>3683.62</c:v>
                </c:pt>
                <c:pt idx="25">
                  <c:v>3686.79</c:v>
                </c:pt>
                <c:pt idx="26">
                  <c:v>3686.9659999999999</c:v>
                </c:pt>
                <c:pt idx="27">
                  <c:v>3687.9</c:v>
                </c:pt>
                <c:pt idx="28">
                  <c:v>3686.2040000000002</c:v>
                </c:pt>
                <c:pt idx="29">
                  <c:v>3685.2530000000002</c:v>
                </c:pt>
                <c:pt idx="30">
                  <c:v>3683.5549999999998</c:v>
                </c:pt>
                <c:pt idx="31">
                  <c:v>3683.451</c:v>
                </c:pt>
                <c:pt idx="32">
                  <c:v>3682.1509999999998</c:v>
                </c:pt>
                <c:pt idx="33">
                  <c:v>3684.0590000000002</c:v>
                </c:pt>
                <c:pt idx="34">
                  <c:v>3685.0630000000001</c:v>
                </c:pt>
                <c:pt idx="35">
                  <c:v>3683.4960000000001</c:v>
                </c:pt>
                <c:pt idx="36">
                  <c:v>3682.9029999999998</c:v>
                </c:pt>
                <c:pt idx="37">
                  <c:v>3679.4389999999999</c:v>
                </c:pt>
                <c:pt idx="38">
                  <c:v>3677.1930000000002</c:v>
                </c:pt>
                <c:pt idx="39">
                  <c:v>3673.8969999999999</c:v>
                </c:pt>
                <c:pt idx="40">
                  <c:v>3672.6869999999999</c:v>
                </c:pt>
                <c:pt idx="41">
                  <c:v>3671.3739999999998</c:v>
                </c:pt>
                <c:pt idx="42">
                  <c:v>3667.1010000000001</c:v>
                </c:pt>
                <c:pt idx="43">
                  <c:v>3663.6970000000001</c:v>
                </c:pt>
                <c:pt idx="44">
                  <c:v>3664.5590000000002</c:v>
                </c:pt>
                <c:pt idx="45">
                  <c:v>3661.3510000000001</c:v>
                </c:pt>
                <c:pt idx="46">
                  <c:v>3653.0889999999999</c:v>
                </c:pt>
                <c:pt idx="47">
                  <c:v>3650.259</c:v>
                </c:pt>
                <c:pt idx="48">
                  <c:v>3644.4059999999999</c:v>
                </c:pt>
                <c:pt idx="49">
                  <c:v>3639.172</c:v>
                </c:pt>
                <c:pt idx="50">
                  <c:v>3636.8359999999998</c:v>
                </c:pt>
                <c:pt idx="51">
                  <c:v>3641.6860000000001</c:v>
                </c:pt>
                <c:pt idx="52">
                  <c:v>3643.6419999999998</c:v>
                </c:pt>
                <c:pt idx="53">
                  <c:v>3642.3389999999999</c:v>
                </c:pt>
                <c:pt idx="54">
                  <c:v>3641.0309999999999</c:v>
                </c:pt>
                <c:pt idx="55">
                  <c:v>3638.5859999999998</c:v>
                </c:pt>
                <c:pt idx="56">
                  <c:v>3635.694</c:v>
                </c:pt>
                <c:pt idx="57">
                  <c:v>3634.9659999999999</c:v>
                </c:pt>
                <c:pt idx="58">
                  <c:v>3635.8539999999998</c:v>
                </c:pt>
                <c:pt idx="59">
                  <c:v>3633.991</c:v>
                </c:pt>
                <c:pt idx="60">
                  <c:v>3629.8969999999999</c:v>
                </c:pt>
                <c:pt idx="61">
                  <c:v>3627.5709999999999</c:v>
                </c:pt>
                <c:pt idx="62">
                  <c:v>3629.078</c:v>
                </c:pt>
                <c:pt idx="63">
                  <c:v>3634.1860000000001</c:v>
                </c:pt>
                <c:pt idx="64">
                  <c:v>3642.279</c:v>
                </c:pt>
                <c:pt idx="65">
                  <c:v>3646.674</c:v>
                </c:pt>
                <c:pt idx="66">
                  <c:v>3646.4070000000002</c:v>
                </c:pt>
                <c:pt idx="67">
                  <c:v>3647.84</c:v>
                </c:pt>
                <c:pt idx="68">
                  <c:v>3649.0810000000001</c:v>
                </c:pt>
                <c:pt idx="69">
                  <c:v>3649.9090000000001</c:v>
                </c:pt>
                <c:pt idx="70">
                  <c:v>3652.4349999999999</c:v>
                </c:pt>
                <c:pt idx="71">
                  <c:v>3652.9450000000002</c:v>
                </c:pt>
                <c:pt idx="72">
                  <c:v>3653.39</c:v>
                </c:pt>
                <c:pt idx="73">
                  <c:v>3654.616</c:v>
                </c:pt>
                <c:pt idx="74">
                  <c:v>3654.47</c:v>
                </c:pt>
                <c:pt idx="75">
                  <c:v>3653.922</c:v>
                </c:pt>
                <c:pt idx="76">
                  <c:v>3653.4839999999999</c:v>
                </c:pt>
                <c:pt idx="77">
                  <c:v>3655.634</c:v>
                </c:pt>
                <c:pt idx="78">
                  <c:v>3657.3</c:v>
                </c:pt>
                <c:pt idx="79">
                  <c:v>3655.0360000000001</c:v>
                </c:pt>
                <c:pt idx="80">
                  <c:v>3653.2930000000001</c:v>
                </c:pt>
                <c:pt idx="81">
                  <c:v>3652.5940000000001</c:v>
                </c:pt>
                <c:pt idx="82">
                  <c:v>3655.0149999999999</c:v>
                </c:pt>
                <c:pt idx="83">
                  <c:v>3656.0940000000001</c:v>
                </c:pt>
                <c:pt idx="84">
                  <c:v>3658.3530000000001</c:v>
                </c:pt>
                <c:pt idx="85">
                  <c:v>3659.1680000000001</c:v>
                </c:pt>
                <c:pt idx="86">
                  <c:v>3656.808</c:v>
                </c:pt>
                <c:pt idx="87">
                  <c:v>3656.712</c:v>
                </c:pt>
                <c:pt idx="88">
                  <c:v>3657.7289999999998</c:v>
                </c:pt>
                <c:pt idx="89">
                  <c:v>3660.09</c:v>
                </c:pt>
                <c:pt idx="90">
                  <c:v>3661.7020000000002</c:v>
                </c:pt>
                <c:pt idx="91">
                  <c:v>3661.0079999999998</c:v>
                </c:pt>
                <c:pt idx="92">
                  <c:v>3659.806</c:v>
                </c:pt>
                <c:pt idx="93">
                  <c:v>3658.4369999999999</c:v>
                </c:pt>
                <c:pt idx="94">
                  <c:v>3660.6669999999999</c:v>
                </c:pt>
                <c:pt idx="95">
                  <c:v>3662.52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26-423B-8FF5-479E9A846F50}"/>
            </c:ext>
          </c:extLst>
        </c:ser>
        <c:ser>
          <c:idx val="1"/>
          <c:order val="1"/>
          <c:tx>
            <c:strRef>
              <c:f>'9.4'!$U$52</c:f>
              <c:strCache>
                <c:ptCount val="1"/>
                <c:pt idx="0">
                  <c:v>PE</c:v>
                </c:pt>
              </c:strCache>
            </c:strRef>
          </c:tx>
          <c:spPr>
            <a:solidFill>
              <a:schemeClr val="accent5"/>
            </a:solidFill>
          </c:spPr>
          <c:cat>
            <c:numRef>
              <c:f>'9.4'!$S$54:$S$149</c:f>
              <c:numCache>
                <c:formatCode>h:mm;@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4.1666666666666699E-2</c:v>
                </c:pt>
                <c:pt idx="5">
                  <c:v>5.2083333333333301E-2</c:v>
                </c:pt>
                <c:pt idx="6">
                  <c:v>6.25E-2</c:v>
                </c:pt>
                <c:pt idx="7">
                  <c:v>7.2916666666666699E-2</c:v>
                </c:pt>
                <c:pt idx="8">
                  <c:v>8.3333333333333301E-2</c:v>
                </c:pt>
                <c:pt idx="9">
                  <c:v>9.375E-2</c:v>
                </c:pt>
                <c:pt idx="10">
                  <c:v>0.104166666666667</c:v>
                </c:pt>
                <c:pt idx="11">
                  <c:v>0.114583333333333</c:v>
                </c:pt>
                <c:pt idx="12">
                  <c:v>0.125</c:v>
                </c:pt>
                <c:pt idx="13">
                  <c:v>0.13541666666666699</c:v>
                </c:pt>
                <c:pt idx="14">
                  <c:v>0.14583333333333301</c:v>
                </c:pt>
                <c:pt idx="15">
                  <c:v>0.15625</c:v>
                </c:pt>
                <c:pt idx="16">
                  <c:v>0.16666666666666699</c:v>
                </c:pt>
                <c:pt idx="17">
                  <c:v>0.17708333333333301</c:v>
                </c:pt>
                <c:pt idx="18">
                  <c:v>0.1875</c:v>
                </c:pt>
                <c:pt idx="19">
                  <c:v>0.19791666666666699</c:v>
                </c:pt>
                <c:pt idx="20">
                  <c:v>0.20833333333333301</c:v>
                </c:pt>
                <c:pt idx="21">
                  <c:v>0.21875</c:v>
                </c:pt>
                <c:pt idx="22">
                  <c:v>0.22916666666666699</c:v>
                </c:pt>
                <c:pt idx="23">
                  <c:v>0.23958333333333301</c:v>
                </c:pt>
                <c:pt idx="24">
                  <c:v>0.25</c:v>
                </c:pt>
                <c:pt idx="25">
                  <c:v>0.26041666666666702</c:v>
                </c:pt>
                <c:pt idx="26">
                  <c:v>0.27083333333333298</c:v>
                </c:pt>
                <c:pt idx="27">
                  <c:v>0.28125</c:v>
                </c:pt>
                <c:pt idx="28">
                  <c:v>0.29166666666666702</c:v>
                </c:pt>
                <c:pt idx="29">
                  <c:v>0.30208333333333298</c:v>
                </c:pt>
                <c:pt idx="30">
                  <c:v>0.3125</c:v>
                </c:pt>
                <c:pt idx="31">
                  <c:v>0.32291666666666702</c:v>
                </c:pt>
                <c:pt idx="32">
                  <c:v>0.33333333333333298</c:v>
                </c:pt>
                <c:pt idx="33">
                  <c:v>0.34375</c:v>
                </c:pt>
                <c:pt idx="34">
                  <c:v>0.35416666666666702</c:v>
                </c:pt>
                <c:pt idx="35">
                  <c:v>0.36458333333333298</c:v>
                </c:pt>
                <c:pt idx="36">
                  <c:v>0.375</c:v>
                </c:pt>
                <c:pt idx="37">
                  <c:v>0.38541666666666702</c:v>
                </c:pt>
                <c:pt idx="38">
                  <c:v>0.39583333333333298</c:v>
                </c:pt>
                <c:pt idx="39">
                  <c:v>0.40625</c:v>
                </c:pt>
                <c:pt idx="40">
                  <c:v>0.41666666666666702</c:v>
                </c:pt>
                <c:pt idx="41">
                  <c:v>0.42708333333333298</c:v>
                </c:pt>
                <c:pt idx="42">
                  <c:v>0.4375</c:v>
                </c:pt>
                <c:pt idx="43">
                  <c:v>0.44791666666666702</c:v>
                </c:pt>
                <c:pt idx="44">
                  <c:v>0.45833333333333298</c:v>
                </c:pt>
                <c:pt idx="45">
                  <c:v>0.46875</c:v>
                </c:pt>
                <c:pt idx="46">
                  <c:v>0.47916666666666702</c:v>
                </c:pt>
                <c:pt idx="47">
                  <c:v>0.48958333333333298</c:v>
                </c:pt>
                <c:pt idx="48">
                  <c:v>0.5</c:v>
                </c:pt>
                <c:pt idx="49">
                  <c:v>0.51041666666666696</c:v>
                </c:pt>
                <c:pt idx="50">
                  <c:v>0.52083333333333304</c:v>
                </c:pt>
                <c:pt idx="51">
                  <c:v>0.53125</c:v>
                </c:pt>
                <c:pt idx="52">
                  <c:v>0.54166666666666696</c:v>
                </c:pt>
                <c:pt idx="53">
                  <c:v>0.55208333333333304</c:v>
                </c:pt>
                <c:pt idx="54">
                  <c:v>0.5625</c:v>
                </c:pt>
                <c:pt idx="55">
                  <c:v>0.57291666666666696</c:v>
                </c:pt>
                <c:pt idx="56">
                  <c:v>0.58333333333333304</c:v>
                </c:pt>
                <c:pt idx="57">
                  <c:v>0.59375</c:v>
                </c:pt>
                <c:pt idx="58">
                  <c:v>0.60416666666666696</c:v>
                </c:pt>
                <c:pt idx="59">
                  <c:v>0.61458333333333304</c:v>
                </c:pt>
                <c:pt idx="60">
                  <c:v>0.625</c:v>
                </c:pt>
                <c:pt idx="61">
                  <c:v>0.63541666666666696</c:v>
                </c:pt>
                <c:pt idx="62">
                  <c:v>0.64583333333333304</c:v>
                </c:pt>
                <c:pt idx="63">
                  <c:v>0.65625</c:v>
                </c:pt>
                <c:pt idx="64">
                  <c:v>0.66666666666666696</c:v>
                </c:pt>
                <c:pt idx="65">
                  <c:v>0.67708333333333304</c:v>
                </c:pt>
                <c:pt idx="66">
                  <c:v>0.6875</c:v>
                </c:pt>
                <c:pt idx="67">
                  <c:v>0.69791666666666696</c:v>
                </c:pt>
                <c:pt idx="68">
                  <c:v>0.70833333333333304</c:v>
                </c:pt>
                <c:pt idx="69">
                  <c:v>0.71875</c:v>
                </c:pt>
                <c:pt idx="70">
                  <c:v>0.72916666666666696</c:v>
                </c:pt>
                <c:pt idx="71">
                  <c:v>0.73958333333333304</c:v>
                </c:pt>
                <c:pt idx="72">
                  <c:v>0.75</c:v>
                </c:pt>
                <c:pt idx="73">
                  <c:v>0.76041666666666696</c:v>
                </c:pt>
                <c:pt idx="74">
                  <c:v>0.77083333333333304</c:v>
                </c:pt>
                <c:pt idx="75">
                  <c:v>0.78125</c:v>
                </c:pt>
                <c:pt idx="76">
                  <c:v>0.79166666666666696</c:v>
                </c:pt>
                <c:pt idx="77">
                  <c:v>0.80208333333333304</c:v>
                </c:pt>
                <c:pt idx="78">
                  <c:v>0.8125</c:v>
                </c:pt>
                <c:pt idx="79">
                  <c:v>0.82291666666666696</c:v>
                </c:pt>
                <c:pt idx="80">
                  <c:v>0.83333333333333304</c:v>
                </c:pt>
                <c:pt idx="81">
                  <c:v>0.84375</c:v>
                </c:pt>
                <c:pt idx="82">
                  <c:v>0.85416666666666696</c:v>
                </c:pt>
                <c:pt idx="83">
                  <c:v>0.86458333333333304</c:v>
                </c:pt>
                <c:pt idx="84">
                  <c:v>0.875</c:v>
                </c:pt>
                <c:pt idx="85">
                  <c:v>0.88541666666666696</c:v>
                </c:pt>
                <c:pt idx="86">
                  <c:v>0.89583333333333304</c:v>
                </c:pt>
                <c:pt idx="87">
                  <c:v>0.90625</c:v>
                </c:pt>
                <c:pt idx="88">
                  <c:v>0.91666666666666696</c:v>
                </c:pt>
                <c:pt idx="89">
                  <c:v>0.92708333333333304</c:v>
                </c:pt>
                <c:pt idx="90">
                  <c:v>0.9375</c:v>
                </c:pt>
                <c:pt idx="91">
                  <c:v>0.94791666666666696</c:v>
                </c:pt>
                <c:pt idx="92">
                  <c:v>0.95833333333333304</c:v>
                </c:pt>
                <c:pt idx="93">
                  <c:v>0.96875</c:v>
                </c:pt>
                <c:pt idx="94">
                  <c:v>0.97916666666666696</c:v>
                </c:pt>
                <c:pt idx="95">
                  <c:v>0.98958333333333304</c:v>
                </c:pt>
              </c:numCache>
            </c:numRef>
          </c:cat>
          <c:val>
            <c:numRef>
              <c:f>'9.4'!$U$54:$U$149</c:f>
              <c:numCache>
                <c:formatCode>#,##0</c:formatCode>
                <c:ptCount val="96"/>
                <c:pt idx="0">
                  <c:v>2441.1509999999998</c:v>
                </c:pt>
                <c:pt idx="1">
                  <c:v>2436.902</c:v>
                </c:pt>
                <c:pt idx="2">
                  <c:v>2429.1790000000001</c:v>
                </c:pt>
                <c:pt idx="3">
                  <c:v>2428.402</c:v>
                </c:pt>
                <c:pt idx="4">
                  <c:v>2434.6840000000002</c:v>
                </c:pt>
                <c:pt idx="5">
                  <c:v>2430.1529999999998</c:v>
                </c:pt>
                <c:pt idx="6">
                  <c:v>2425.0630000000001</c:v>
                </c:pt>
                <c:pt idx="7">
                  <c:v>2427.5729999999999</c:v>
                </c:pt>
                <c:pt idx="8">
                  <c:v>2439.172</c:v>
                </c:pt>
                <c:pt idx="9">
                  <c:v>2447.8069999999998</c:v>
                </c:pt>
                <c:pt idx="10">
                  <c:v>2444.6970000000001</c:v>
                </c:pt>
                <c:pt idx="11">
                  <c:v>2443.6550000000002</c:v>
                </c:pt>
                <c:pt idx="12">
                  <c:v>2444.136</c:v>
                </c:pt>
                <c:pt idx="13">
                  <c:v>2440.884</c:v>
                </c:pt>
                <c:pt idx="14">
                  <c:v>2441.973</c:v>
                </c:pt>
                <c:pt idx="15">
                  <c:v>2439.951</c:v>
                </c:pt>
                <c:pt idx="16">
                  <c:v>2441.3029999999999</c:v>
                </c:pt>
                <c:pt idx="17">
                  <c:v>2211.0650000000001</c:v>
                </c:pt>
                <c:pt idx="18">
                  <c:v>2192.9789999999998</c:v>
                </c:pt>
                <c:pt idx="19">
                  <c:v>2199.8310000000001</c:v>
                </c:pt>
                <c:pt idx="20">
                  <c:v>2209.29</c:v>
                </c:pt>
                <c:pt idx="21">
                  <c:v>2187.4780000000001</c:v>
                </c:pt>
                <c:pt idx="22">
                  <c:v>2128.5749999999998</c:v>
                </c:pt>
                <c:pt idx="23">
                  <c:v>2128.7829999999999</c:v>
                </c:pt>
                <c:pt idx="24">
                  <c:v>2163.0039999999999</c:v>
                </c:pt>
                <c:pt idx="25">
                  <c:v>2164.5940000000001</c:v>
                </c:pt>
                <c:pt idx="26">
                  <c:v>2163.346</c:v>
                </c:pt>
                <c:pt idx="27">
                  <c:v>2134.8980000000001</c:v>
                </c:pt>
                <c:pt idx="28">
                  <c:v>2094.694</c:v>
                </c:pt>
                <c:pt idx="29">
                  <c:v>2042.527</c:v>
                </c:pt>
                <c:pt idx="30">
                  <c:v>1972.528</c:v>
                </c:pt>
                <c:pt idx="31">
                  <c:v>1848.434</c:v>
                </c:pt>
                <c:pt idx="32">
                  <c:v>1591.597</c:v>
                </c:pt>
                <c:pt idx="33">
                  <c:v>1462</c:v>
                </c:pt>
                <c:pt idx="34">
                  <c:v>1303.0889999999999</c:v>
                </c:pt>
                <c:pt idx="35">
                  <c:v>1228.607</c:v>
                </c:pt>
                <c:pt idx="36">
                  <c:v>1082.4780000000001</c:v>
                </c:pt>
                <c:pt idx="37">
                  <c:v>1084.1220000000001</c:v>
                </c:pt>
                <c:pt idx="38">
                  <c:v>1047.296</c:v>
                </c:pt>
                <c:pt idx="39">
                  <c:v>1028.683</c:v>
                </c:pt>
                <c:pt idx="40">
                  <c:v>1050.942</c:v>
                </c:pt>
                <c:pt idx="41">
                  <c:v>1064.421</c:v>
                </c:pt>
                <c:pt idx="42">
                  <c:v>1101.1659999999999</c:v>
                </c:pt>
                <c:pt idx="43">
                  <c:v>1113.7280000000001</c:v>
                </c:pt>
                <c:pt idx="44">
                  <c:v>1133.114</c:v>
                </c:pt>
                <c:pt idx="45">
                  <c:v>1162.732</c:v>
                </c:pt>
                <c:pt idx="46">
                  <c:v>1167.4649999999999</c:v>
                </c:pt>
                <c:pt idx="47">
                  <c:v>1159.2539999999999</c:v>
                </c:pt>
                <c:pt idx="48">
                  <c:v>1162.0429999999999</c:v>
                </c:pt>
                <c:pt idx="49">
                  <c:v>1183.6849999999999</c:v>
                </c:pt>
                <c:pt idx="50">
                  <c:v>1208.5250000000001</c:v>
                </c:pt>
                <c:pt idx="51">
                  <c:v>1205.143</c:v>
                </c:pt>
                <c:pt idx="52">
                  <c:v>1174.0060000000001</c:v>
                </c:pt>
                <c:pt idx="53">
                  <c:v>1154.7560000000001</c:v>
                </c:pt>
                <c:pt idx="54">
                  <c:v>1152.008</c:v>
                </c:pt>
                <c:pt idx="55">
                  <c:v>1145.739</c:v>
                </c:pt>
                <c:pt idx="56">
                  <c:v>1180.9839999999999</c:v>
                </c:pt>
                <c:pt idx="57">
                  <c:v>1174.2180000000001</c:v>
                </c:pt>
                <c:pt idx="58">
                  <c:v>1201.222</c:v>
                </c:pt>
                <c:pt idx="59">
                  <c:v>1206.0170000000001</c:v>
                </c:pt>
                <c:pt idx="60">
                  <c:v>1220.079</c:v>
                </c:pt>
                <c:pt idx="61">
                  <c:v>1270.4449999999999</c:v>
                </c:pt>
                <c:pt idx="62">
                  <c:v>1328.47</c:v>
                </c:pt>
                <c:pt idx="63">
                  <c:v>1540.836</c:v>
                </c:pt>
                <c:pt idx="64">
                  <c:v>1681.2360000000001</c:v>
                </c:pt>
                <c:pt idx="65">
                  <c:v>1793.029</c:v>
                </c:pt>
                <c:pt idx="66">
                  <c:v>1868.498</c:v>
                </c:pt>
                <c:pt idx="67">
                  <c:v>1922.722</c:v>
                </c:pt>
                <c:pt idx="68">
                  <c:v>2044.309</c:v>
                </c:pt>
                <c:pt idx="69">
                  <c:v>2160.1149999999998</c:v>
                </c:pt>
                <c:pt idx="70">
                  <c:v>2285.2510000000002</c:v>
                </c:pt>
                <c:pt idx="71">
                  <c:v>2387.348</c:v>
                </c:pt>
                <c:pt idx="72">
                  <c:v>2469.7040000000002</c:v>
                </c:pt>
                <c:pt idx="73">
                  <c:v>2529.31</c:v>
                </c:pt>
                <c:pt idx="74">
                  <c:v>2649.71</c:v>
                </c:pt>
                <c:pt idx="75">
                  <c:v>2744.0210000000002</c:v>
                </c:pt>
                <c:pt idx="76">
                  <c:v>2768.37</c:v>
                </c:pt>
                <c:pt idx="77">
                  <c:v>2805.127</c:v>
                </c:pt>
                <c:pt idx="78">
                  <c:v>2820.27</c:v>
                </c:pt>
                <c:pt idx="79">
                  <c:v>2800.1280000000002</c:v>
                </c:pt>
                <c:pt idx="80">
                  <c:v>2746.07</c:v>
                </c:pt>
                <c:pt idx="81">
                  <c:v>2638.1819999999998</c:v>
                </c:pt>
                <c:pt idx="82">
                  <c:v>2629.6770000000001</c:v>
                </c:pt>
                <c:pt idx="83">
                  <c:v>2635.3989999999999</c:v>
                </c:pt>
                <c:pt idx="84">
                  <c:v>2634.0520000000001</c:v>
                </c:pt>
                <c:pt idx="85">
                  <c:v>2630.1880000000001</c:v>
                </c:pt>
                <c:pt idx="86">
                  <c:v>2670.73</c:v>
                </c:pt>
                <c:pt idx="87">
                  <c:v>2699.4870000000001</c:v>
                </c:pt>
                <c:pt idx="88">
                  <c:v>2718.8580000000002</c:v>
                </c:pt>
                <c:pt idx="89">
                  <c:v>2715.9319999999998</c:v>
                </c:pt>
                <c:pt idx="90">
                  <c:v>2667.2979999999998</c:v>
                </c:pt>
                <c:pt idx="91">
                  <c:v>2603.7950000000001</c:v>
                </c:pt>
                <c:pt idx="92">
                  <c:v>2603.0439999999999</c:v>
                </c:pt>
                <c:pt idx="93">
                  <c:v>2602.9110000000001</c:v>
                </c:pt>
                <c:pt idx="94">
                  <c:v>2592.4169999999999</c:v>
                </c:pt>
                <c:pt idx="95">
                  <c:v>2600.913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26-423B-8FF5-479E9A846F50}"/>
            </c:ext>
          </c:extLst>
        </c:ser>
        <c:ser>
          <c:idx val="2"/>
          <c:order val="2"/>
          <c:tx>
            <c:strRef>
              <c:f>'9.4'!$V$52</c:f>
              <c:strCache>
                <c:ptCount val="1"/>
                <c:pt idx="0">
                  <c:v>PPE</c:v>
                </c:pt>
              </c:strCache>
            </c:strRef>
          </c:tx>
          <c:spPr>
            <a:solidFill>
              <a:schemeClr val="accent2"/>
            </a:solidFill>
          </c:spPr>
          <c:cat>
            <c:numRef>
              <c:f>'9.4'!$S$54:$S$149</c:f>
              <c:numCache>
                <c:formatCode>h:mm;@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4.1666666666666699E-2</c:v>
                </c:pt>
                <c:pt idx="5">
                  <c:v>5.2083333333333301E-2</c:v>
                </c:pt>
                <c:pt idx="6">
                  <c:v>6.25E-2</c:v>
                </c:pt>
                <c:pt idx="7">
                  <c:v>7.2916666666666699E-2</c:v>
                </c:pt>
                <c:pt idx="8">
                  <c:v>8.3333333333333301E-2</c:v>
                </c:pt>
                <c:pt idx="9">
                  <c:v>9.375E-2</c:v>
                </c:pt>
                <c:pt idx="10">
                  <c:v>0.104166666666667</c:v>
                </c:pt>
                <c:pt idx="11">
                  <c:v>0.114583333333333</c:v>
                </c:pt>
                <c:pt idx="12">
                  <c:v>0.125</c:v>
                </c:pt>
                <c:pt idx="13">
                  <c:v>0.13541666666666699</c:v>
                </c:pt>
                <c:pt idx="14">
                  <c:v>0.14583333333333301</c:v>
                </c:pt>
                <c:pt idx="15">
                  <c:v>0.15625</c:v>
                </c:pt>
                <c:pt idx="16">
                  <c:v>0.16666666666666699</c:v>
                </c:pt>
                <c:pt idx="17">
                  <c:v>0.17708333333333301</c:v>
                </c:pt>
                <c:pt idx="18">
                  <c:v>0.1875</c:v>
                </c:pt>
                <c:pt idx="19">
                  <c:v>0.19791666666666699</c:v>
                </c:pt>
                <c:pt idx="20">
                  <c:v>0.20833333333333301</c:v>
                </c:pt>
                <c:pt idx="21">
                  <c:v>0.21875</c:v>
                </c:pt>
                <c:pt idx="22">
                  <c:v>0.22916666666666699</c:v>
                </c:pt>
                <c:pt idx="23">
                  <c:v>0.23958333333333301</c:v>
                </c:pt>
                <c:pt idx="24">
                  <c:v>0.25</c:v>
                </c:pt>
                <c:pt idx="25">
                  <c:v>0.26041666666666702</c:v>
                </c:pt>
                <c:pt idx="26">
                  <c:v>0.27083333333333298</c:v>
                </c:pt>
                <c:pt idx="27">
                  <c:v>0.28125</c:v>
                </c:pt>
                <c:pt idx="28">
                  <c:v>0.29166666666666702</c:v>
                </c:pt>
                <c:pt idx="29">
                  <c:v>0.30208333333333298</c:v>
                </c:pt>
                <c:pt idx="30">
                  <c:v>0.3125</c:v>
                </c:pt>
                <c:pt idx="31">
                  <c:v>0.32291666666666702</c:v>
                </c:pt>
                <c:pt idx="32">
                  <c:v>0.33333333333333298</c:v>
                </c:pt>
                <c:pt idx="33">
                  <c:v>0.34375</c:v>
                </c:pt>
                <c:pt idx="34">
                  <c:v>0.35416666666666702</c:v>
                </c:pt>
                <c:pt idx="35">
                  <c:v>0.36458333333333298</c:v>
                </c:pt>
                <c:pt idx="36">
                  <c:v>0.375</c:v>
                </c:pt>
                <c:pt idx="37">
                  <c:v>0.38541666666666702</c:v>
                </c:pt>
                <c:pt idx="38">
                  <c:v>0.39583333333333298</c:v>
                </c:pt>
                <c:pt idx="39">
                  <c:v>0.40625</c:v>
                </c:pt>
                <c:pt idx="40">
                  <c:v>0.41666666666666702</c:v>
                </c:pt>
                <c:pt idx="41">
                  <c:v>0.42708333333333298</c:v>
                </c:pt>
                <c:pt idx="42">
                  <c:v>0.4375</c:v>
                </c:pt>
                <c:pt idx="43">
                  <c:v>0.44791666666666702</c:v>
                </c:pt>
                <c:pt idx="44">
                  <c:v>0.45833333333333298</c:v>
                </c:pt>
                <c:pt idx="45">
                  <c:v>0.46875</c:v>
                </c:pt>
                <c:pt idx="46">
                  <c:v>0.47916666666666702</c:v>
                </c:pt>
                <c:pt idx="47">
                  <c:v>0.48958333333333298</c:v>
                </c:pt>
                <c:pt idx="48">
                  <c:v>0.5</c:v>
                </c:pt>
                <c:pt idx="49">
                  <c:v>0.51041666666666696</c:v>
                </c:pt>
                <c:pt idx="50">
                  <c:v>0.52083333333333304</c:v>
                </c:pt>
                <c:pt idx="51">
                  <c:v>0.53125</c:v>
                </c:pt>
                <c:pt idx="52">
                  <c:v>0.54166666666666696</c:v>
                </c:pt>
                <c:pt idx="53">
                  <c:v>0.55208333333333304</c:v>
                </c:pt>
                <c:pt idx="54">
                  <c:v>0.5625</c:v>
                </c:pt>
                <c:pt idx="55">
                  <c:v>0.57291666666666696</c:v>
                </c:pt>
                <c:pt idx="56">
                  <c:v>0.58333333333333304</c:v>
                </c:pt>
                <c:pt idx="57">
                  <c:v>0.59375</c:v>
                </c:pt>
                <c:pt idx="58">
                  <c:v>0.60416666666666696</c:v>
                </c:pt>
                <c:pt idx="59">
                  <c:v>0.61458333333333304</c:v>
                </c:pt>
                <c:pt idx="60">
                  <c:v>0.625</c:v>
                </c:pt>
                <c:pt idx="61">
                  <c:v>0.63541666666666696</c:v>
                </c:pt>
                <c:pt idx="62">
                  <c:v>0.64583333333333304</c:v>
                </c:pt>
                <c:pt idx="63">
                  <c:v>0.65625</c:v>
                </c:pt>
                <c:pt idx="64">
                  <c:v>0.66666666666666696</c:v>
                </c:pt>
                <c:pt idx="65">
                  <c:v>0.67708333333333304</c:v>
                </c:pt>
                <c:pt idx="66">
                  <c:v>0.6875</c:v>
                </c:pt>
                <c:pt idx="67">
                  <c:v>0.69791666666666696</c:v>
                </c:pt>
                <c:pt idx="68">
                  <c:v>0.70833333333333304</c:v>
                </c:pt>
                <c:pt idx="69">
                  <c:v>0.71875</c:v>
                </c:pt>
                <c:pt idx="70">
                  <c:v>0.72916666666666696</c:v>
                </c:pt>
                <c:pt idx="71">
                  <c:v>0.73958333333333304</c:v>
                </c:pt>
                <c:pt idx="72">
                  <c:v>0.75</c:v>
                </c:pt>
                <c:pt idx="73">
                  <c:v>0.76041666666666696</c:v>
                </c:pt>
                <c:pt idx="74">
                  <c:v>0.77083333333333304</c:v>
                </c:pt>
                <c:pt idx="75">
                  <c:v>0.78125</c:v>
                </c:pt>
                <c:pt idx="76">
                  <c:v>0.79166666666666696</c:v>
                </c:pt>
                <c:pt idx="77">
                  <c:v>0.80208333333333304</c:v>
                </c:pt>
                <c:pt idx="78">
                  <c:v>0.8125</c:v>
                </c:pt>
                <c:pt idx="79">
                  <c:v>0.82291666666666696</c:v>
                </c:pt>
                <c:pt idx="80">
                  <c:v>0.83333333333333304</c:v>
                </c:pt>
                <c:pt idx="81">
                  <c:v>0.84375</c:v>
                </c:pt>
                <c:pt idx="82">
                  <c:v>0.85416666666666696</c:v>
                </c:pt>
                <c:pt idx="83">
                  <c:v>0.86458333333333304</c:v>
                </c:pt>
                <c:pt idx="84">
                  <c:v>0.875</c:v>
                </c:pt>
                <c:pt idx="85">
                  <c:v>0.88541666666666696</c:v>
                </c:pt>
                <c:pt idx="86">
                  <c:v>0.89583333333333304</c:v>
                </c:pt>
                <c:pt idx="87">
                  <c:v>0.90625</c:v>
                </c:pt>
                <c:pt idx="88">
                  <c:v>0.91666666666666696</c:v>
                </c:pt>
                <c:pt idx="89">
                  <c:v>0.92708333333333304</c:v>
                </c:pt>
                <c:pt idx="90">
                  <c:v>0.9375</c:v>
                </c:pt>
                <c:pt idx="91">
                  <c:v>0.94791666666666696</c:v>
                </c:pt>
                <c:pt idx="92">
                  <c:v>0.95833333333333304</c:v>
                </c:pt>
                <c:pt idx="93">
                  <c:v>0.96875</c:v>
                </c:pt>
                <c:pt idx="94">
                  <c:v>0.97916666666666696</c:v>
                </c:pt>
                <c:pt idx="95">
                  <c:v>0.98958333333333304</c:v>
                </c:pt>
              </c:numCache>
            </c:numRef>
          </c:cat>
          <c:val>
            <c:numRef>
              <c:f>'9.4'!$V$54:$V$149</c:f>
              <c:numCache>
                <c:formatCode>#,##0</c:formatCode>
                <c:ptCount val="96"/>
                <c:pt idx="0">
                  <c:v>801.55799999999999</c:v>
                </c:pt>
                <c:pt idx="1">
                  <c:v>801.54</c:v>
                </c:pt>
                <c:pt idx="2">
                  <c:v>801.78499999999997</c:v>
                </c:pt>
                <c:pt idx="3">
                  <c:v>801.71500000000003</c:v>
                </c:pt>
                <c:pt idx="4">
                  <c:v>802.50900000000001</c:v>
                </c:pt>
                <c:pt idx="5">
                  <c:v>802.53399999999999</c:v>
                </c:pt>
                <c:pt idx="6">
                  <c:v>802.76099999999997</c:v>
                </c:pt>
                <c:pt idx="7">
                  <c:v>802.80200000000002</c:v>
                </c:pt>
                <c:pt idx="8">
                  <c:v>804.96900000000005</c:v>
                </c:pt>
                <c:pt idx="9">
                  <c:v>805.34900000000005</c:v>
                </c:pt>
                <c:pt idx="10">
                  <c:v>805.11900000000003</c:v>
                </c:pt>
                <c:pt idx="11">
                  <c:v>795.95600000000002</c:v>
                </c:pt>
                <c:pt idx="12">
                  <c:v>807.80700000000002</c:v>
                </c:pt>
                <c:pt idx="13">
                  <c:v>804.63599999999997</c:v>
                </c:pt>
                <c:pt idx="14">
                  <c:v>805.39200000000005</c:v>
                </c:pt>
                <c:pt idx="15">
                  <c:v>808.32600000000002</c:v>
                </c:pt>
                <c:pt idx="16">
                  <c:v>813.26</c:v>
                </c:pt>
                <c:pt idx="17">
                  <c:v>813.44299999999998</c:v>
                </c:pt>
                <c:pt idx="18">
                  <c:v>813.02499999999998</c:v>
                </c:pt>
                <c:pt idx="19">
                  <c:v>811.13599999999997</c:v>
                </c:pt>
                <c:pt idx="20">
                  <c:v>809.26099999999997</c:v>
                </c:pt>
                <c:pt idx="21">
                  <c:v>810.82899999999995</c:v>
                </c:pt>
                <c:pt idx="22">
                  <c:v>616.726</c:v>
                </c:pt>
                <c:pt idx="23">
                  <c:v>215.96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53.524000000000001</c:v>
                </c:pt>
                <c:pt idx="70">
                  <c:v>158.10300000000001</c:v>
                </c:pt>
                <c:pt idx="71">
                  <c:v>376.73</c:v>
                </c:pt>
                <c:pt idx="72">
                  <c:v>460.971</c:v>
                </c:pt>
                <c:pt idx="73">
                  <c:v>624.66700000000003</c:v>
                </c:pt>
                <c:pt idx="74">
                  <c:v>721.16700000000003</c:v>
                </c:pt>
                <c:pt idx="75">
                  <c:v>768.65899999999999</c:v>
                </c:pt>
                <c:pt idx="76">
                  <c:v>751.15800000000002</c:v>
                </c:pt>
                <c:pt idx="77">
                  <c:v>770.61599999999999</c:v>
                </c:pt>
                <c:pt idx="78">
                  <c:v>771.36099999999999</c:v>
                </c:pt>
                <c:pt idx="79">
                  <c:v>771.40800000000002</c:v>
                </c:pt>
                <c:pt idx="80">
                  <c:v>771.53399999999999</c:v>
                </c:pt>
                <c:pt idx="81">
                  <c:v>771.56</c:v>
                </c:pt>
                <c:pt idx="82">
                  <c:v>771.74599999999998</c:v>
                </c:pt>
                <c:pt idx="83">
                  <c:v>771.36199999999997</c:v>
                </c:pt>
                <c:pt idx="84">
                  <c:v>787.37199999999996</c:v>
                </c:pt>
                <c:pt idx="85">
                  <c:v>788.75800000000004</c:v>
                </c:pt>
                <c:pt idx="86">
                  <c:v>788.78700000000003</c:v>
                </c:pt>
                <c:pt idx="87">
                  <c:v>788.87099999999998</c:v>
                </c:pt>
                <c:pt idx="88">
                  <c:v>793.33799999999997</c:v>
                </c:pt>
                <c:pt idx="89">
                  <c:v>793.452</c:v>
                </c:pt>
                <c:pt idx="90">
                  <c:v>798.35900000000004</c:v>
                </c:pt>
                <c:pt idx="91">
                  <c:v>798.55</c:v>
                </c:pt>
                <c:pt idx="92">
                  <c:v>805.78200000000004</c:v>
                </c:pt>
                <c:pt idx="93">
                  <c:v>806.47900000000004</c:v>
                </c:pt>
                <c:pt idx="94">
                  <c:v>806.67899999999997</c:v>
                </c:pt>
                <c:pt idx="95">
                  <c:v>806.46299999999997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26-423B-8FF5-479E9A846F50}"/>
            </c:ext>
          </c:extLst>
        </c:ser>
        <c:ser>
          <c:idx val="3"/>
          <c:order val="3"/>
          <c:tx>
            <c:strRef>
              <c:f>'9.4'!$W$52</c:f>
              <c:strCache>
                <c:ptCount val="1"/>
                <c:pt idx="0">
                  <c:v>PSE</c:v>
                </c:pt>
              </c:strCache>
            </c:strRef>
          </c:tx>
          <c:spPr>
            <a:solidFill>
              <a:schemeClr val="accent6"/>
            </a:solidFill>
          </c:spPr>
          <c:cat>
            <c:numRef>
              <c:f>'9.4'!$S$54:$S$149</c:f>
              <c:numCache>
                <c:formatCode>h:mm;@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4.1666666666666699E-2</c:v>
                </c:pt>
                <c:pt idx="5">
                  <c:v>5.2083333333333301E-2</c:v>
                </c:pt>
                <c:pt idx="6">
                  <c:v>6.25E-2</c:v>
                </c:pt>
                <c:pt idx="7">
                  <c:v>7.2916666666666699E-2</c:v>
                </c:pt>
                <c:pt idx="8">
                  <c:v>8.3333333333333301E-2</c:v>
                </c:pt>
                <c:pt idx="9">
                  <c:v>9.375E-2</c:v>
                </c:pt>
                <c:pt idx="10">
                  <c:v>0.104166666666667</c:v>
                </c:pt>
                <c:pt idx="11">
                  <c:v>0.114583333333333</c:v>
                </c:pt>
                <c:pt idx="12">
                  <c:v>0.125</c:v>
                </c:pt>
                <c:pt idx="13">
                  <c:v>0.13541666666666699</c:v>
                </c:pt>
                <c:pt idx="14">
                  <c:v>0.14583333333333301</c:v>
                </c:pt>
                <c:pt idx="15">
                  <c:v>0.15625</c:v>
                </c:pt>
                <c:pt idx="16">
                  <c:v>0.16666666666666699</c:v>
                </c:pt>
                <c:pt idx="17">
                  <c:v>0.17708333333333301</c:v>
                </c:pt>
                <c:pt idx="18">
                  <c:v>0.1875</c:v>
                </c:pt>
                <c:pt idx="19">
                  <c:v>0.19791666666666699</c:v>
                </c:pt>
                <c:pt idx="20">
                  <c:v>0.20833333333333301</c:v>
                </c:pt>
                <c:pt idx="21">
                  <c:v>0.21875</c:v>
                </c:pt>
                <c:pt idx="22">
                  <c:v>0.22916666666666699</c:v>
                </c:pt>
                <c:pt idx="23">
                  <c:v>0.23958333333333301</c:v>
                </c:pt>
                <c:pt idx="24">
                  <c:v>0.25</c:v>
                </c:pt>
                <c:pt idx="25">
                  <c:v>0.26041666666666702</c:v>
                </c:pt>
                <c:pt idx="26">
                  <c:v>0.27083333333333298</c:v>
                </c:pt>
                <c:pt idx="27">
                  <c:v>0.28125</c:v>
                </c:pt>
                <c:pt idx="28">
                  <c:v>0.29166666666666702</c:v>
                </c:pt>
                <c:pt idx="29">
                  <c:v>0.30208333333333298</c:v>
                </c:pt>
                <c:pt idx="30">
                  <c:v>0.3125</c:v>
                </c:pt>
                <c:pt idx="31">
                  <c:v>0.32291666666666702</c:v>
                </c:pt>
                <c:pt idx="32">
                  <c:v>0.33333333333333298</c:v>
                </c:pt>
                <c:pt idx="33">
                  <c:v>0.34375</c:v>
                </c:pt>
                <c:pt idx="34">
                  <c:v>0.35416666666666702</c:v>
                </c:pt>
                <c:pt idx="35">
                  <c:v>0.36458333333333298</c:v>
                </c:pt>
                <c:pt idx="36">
                  <c:v>0.375</c:v>
                </c:pt>
                <c:pt idx="37">
                  <c:v>0.38541666666666702</c:v>
                </c:pt>
                <c:pt idx="38">
                  <c:v>0.39583333333333298</c:v>
                </c:pt>
                <c:pt idx="39">
                  <c:v>0.40625</c:v>
                </c:pt>
                <c:pt idx="40">
                  <c:v>0.41666666666666702</c:v>
                </c:pt>
                <c:pt idx="41">
                  <c:v>0.42708333333333298</c:v>
                </c:pt>
                <c:pt idx="42">
                  <c:v>0.4375</c:v>
                </c:pt>
                <c:pt idx="43">
                  <c:v>0.44791666666666702</c:v>
                </c:pt>
                <c:pt idx="44">
                  <c:v>0.45833333333333298</c:v>
                </c:pt>
                <c:pt idx="45">
                  <c:v>0.46875</c:v>
                </c:pt>
                <c:pt idx="46">
                  <c:v>0.47916666666666702</c:v>
                </c:pt>
                <c:pt idx="47">
                  <c:v>0.48958333333333298</c:v>
                </c:pt>
                <c:pt idx="48">
                  <c:v>0.5</c:v>
                </c:pt>
                <c:pt idx="49">
                  <c:v>0.51041666666666696</c:v>
                </c:pt>
                <c:pt idx="50">
                  <c:v>0.52083333333333304</c:v>
                </c:pt>
                <c:pt idx="51">
                  <c:v>0.53125</c:v>
                </c:pt>
                <c:pt idx="52">
                  <c:v>0.54166666666666696</c:v>
                </c:pt>
                <c:pt idx="53">
                  <c:v>0.55208333333333304</c:v>
                </c:pt>
                <c:pt idx="54">
                  <c:v>0.5625</c:v>
                </c:pt>
                <c:pt idx="55">
                  <c:v>0.57291666666666696</c:v>
                </c:pt>
                <c:pt idx="56">
                  <c:v>0.58333333333333304</c:v>
                </c:pt>
                <c:pt idx="57">
                  <c:v>0.59375</c:v>
                </c:pt>
                <c:pt idx="58">
                  <c:v>0.60416666666666696</c:v>
                </c:pt>
                <c:pt idx="59">
                  <c:v>0.61458333333333304</c:v>
                </c:pt>
                <c:pt idx="60">
                  <c:v>0.625</c:v>
                </c:pt>
                <c:pt idx="61">
                  <c:v>0.63541666666666696</c:v>
                </c:pt>
                <c:pt idx="62">
                  <c:v>0.64583333333333304</c:v>
                </c:pt>
                <c:pt idx="63">
                  <c:v>0.65625</c:v>
                </c:pt>
                <c:pt idx="64">
                  <c:v>0.66666666666666696</c:v>
                </c:pt>
                <c:pt idx="65">
                  <c:v>0.67708333333333304</c:v>
                </c:pt>
                <c:pt idx="66">
                  <c:v>0.6875</c:v>
                </c:pt>
                <c:pt idx="67">
                  <c:v>0.69791666666666696</c:v>
                </c:pt>
                <c:pt idx="68">
                  <c:v>0.70833333333333304</c:v>
                </c:pt>
                <c:pt idx="69">
                  <c:v>0.71875</c:v>
                </c:pt>
                <c:pt idx="70">
                  <c:v>0.72916666666666696</c:v>
                </c:pt>
                <c:pt idx="71">
                  <c:v>0.73958333333333304</c:v>
                </c:pt>
                <c:pt idx="72">
                  <c:v>0.75</c:v>
                </c:pt>
                <c:pt idx="73">
                  <c:v>0.76041666666666696</c:v>
                </c:pt>
                <c:pt idx="74">
                  <c:v>0.77083333333333304</c:v>
                </c:pt>
                <c:pt idx="75">
                  <c:v>0.78125</c:v>
                </c:pt>
                <c:pt idx="76">
                  <c:v>0.79166666666666696</c:v>
                </c:pt>
                <c:pt idx="77">
                  <c:v>0.80208333333333304</c:v>
                </c:pt>
                <c:pt idx="78">
                  <c:v>0.8125</c:v>
                </c:pt>
                <c:pt idx="79">
                  <c:v>0.82291666666666696</c:v>
                </c:pt>
                <c:pt idx="80">
                  <c:v>0.83333333333333304</c:v>
                </c:pt>
                <c:pt idx="81">
                  <c:v>0.84375</c:v>
                </c:pt>
                <c:pt idx="82">
                  <c:v>0.85416666666666696</c:v>
                </c:pt>
                <c:pt idx="83">
                  <c:v>0.86458333333333304</c:v>
                </c:pt>
                <c:pt idx="84">
                  <c:v>0.875</c:v>
                </c:pt>
                <c:pt idx="85">
                  <c:v>0.88541666666666696</c:v>
                </c:pt>
                <c:pt idx="86">
                  <c:v>0.89583333333333304</c:v>
                </c:pt>
                <c:pt idx="87">
                  <c:v>0.90625</c:v>
                </c:pt>
                <c:pt idx="88">
                  <c:v>0.91666666666666696</c:v>
                </c:pt>
                <c:pt idx="89">
                  <c:v>0.92708333333333304</c:v>
                </c:pt>
                <c:pt idx="90">
                  <c:v>0.9375</c:v>
                </c:pt>
                <c:pt idx="91">
                  <c:v>0.94791666666666696</c:v>
                </c:pt>
                <c:pt idx="92">
                  <c:v>0.95833333333333304</c:v>
                </c:pt>
                <c:pt idx="93">
                  <c:v>0.96875</c:v>
                </c:pt>
                <c:pt idx="94">
                  <c:v>0.97916666666666696</c:v>
                </c:pt>
                <c:pt idx="95">
                  <c:v>0.98958333333333304</c:v>
                </c:pt>
              </c:numCache>
            </c:numRef>
          </c:cat>
          <c:val>
            <c:numRef>
              <c:f>'9.4'!$W$54:$W$149</c:f>
              <c:numCache>
                <c:formatCode>#,##0</c:formatCode>
                <c:ptCount val="96"/>
                <c:pt idx="0">
                  <c:v>408.851</c:v>
                </c:pt>
                <c:pt idx="1">
                  <c:v>420.733</c:v>
                </c:pt>
                <c:pt idx="2">
                  <c:v>413.41199999999998</c:v>
                </c:pt>
                <c:pt idx="3">
                  <c:v>409.524</c:v>
                </c:pt>
                <c:pt idx="4">
                  <c:v>398.39400000000001</c:v>
                </c:pt>
                <c:pt idx="5">
                  <c:v>396.52199999999999</c:v>
                </c:pt>
                <c:pt idx="6">
                  <c:v>397.04700000000003</c:v>
                </c:pt>
                <c:pt idx="7">
                  <c:v>398.61</c:v>
                </c:pt>
                <c:pt idx="8">
                  <c:v>401.01299999999998</c:v>
                </c:pt>
                <c:pt idx="9">
                  <c:v>411.529</c:v>
                </c:pt>
                <c:pt idx="10">
                  <c:v>421.34699999999998</c:v>
                </c:pt>
                <c:pt idx="11">
                  <c:v>410.88799999999998</c:v>
                </c:pt>
                <c:pt idx="12">
                  <c:v>406.99200000000002</c:v>
                </c:pt>
                <c:pt idx="13">
                  <c:v>411.036</c:v>
                </c:pt>
                <c:pt idx="14">
                  <c:v>406.27199999999999</c:v>
                </c:pt>
                <c:pt idx="15">
                  <c:v>410.90699999999998</c:v>
                </c:pt>
                <c:pt idx="16">
                  <c:v>414.80799999999999</c:v>
                </c:pt>
                <c:pt idx="17">
                  <c:v>413.50299999999999</c:v>
                </c:pt>
                <c:pt idx="18">
                  <c:v>412.85899999999998</c:v>
                </c:pt>
                <c:pt idx="19">
                  <c:v>414.59</c:v>
                </c:pt>
                <c:pt idx="20">
                  <c:v>432.39600000000002</c:v>
                </c:pt>
                <c:pt idx="21">
                  <c:v>435.09899999999999</c:v>
                </c:pt>
                <c:pt idx="22">
                  <c:v>435.60199999999998</c:v>
                </c:pt>
                <c:pt idx="23">
                  <c:v>441.01400000000001</c:v>
                </c:pt>
                <c:pt idx="24">
                  <c:v>487.392</c:v>
                </c:pt>
                <c:pt idx="25">
                  <c:v>494.85300000000001</c:v>
                </c:pt>
                <c:pt idx="26">
                  <c:v>493.04700000000003</c:v>
                </c:pt>
                <c:pt idx="27">
                  <c:v>489.74599999999998</c:v>
                </c:pt>
                <c:pt idx="28">
                  <c:v>482.39</c:v>
                </c:pt>
                <c:pt idx="29">
                  <c:v>479.56</c:v>
                </c:pt>
                <c:pt idx="30">
                  <c:v>472.786</c:v>
                </c:pt>
                <c:pt idx="31">
                  <c:v>451.36099999999999</c:v>
                </c:pt>
                <c:pt idx="32">
                  <c:v>397.42500000000001</c:v>
                </c:pt>
                <c:pt idx="33">
                  <c:v>395.15899999999999</c:v>
                </c:pt>
                <c:pt idx="34">
                  <c:v>392.26900000000001</c:v>
                </c:pt>
                <c:pt idx="35">
                  <c:v>385.59199999999998</c:v>
                </c:pt>
                <c:pt idx="36">
                  <c:v>382.93799999999999</c:v>
                </c:pt>
                <c:pt idx="37">
                  <c:v>385.04500000000002</c:v>
                </c:pt>
                <c:pt idx="38">
                  <c:v>382.61099999999999</c:v>
                </c:pt>
                <c:pt idx="39">
                  <c:v>382.47699999999998</c:v>
                </c:pt>
                <c:pt idx="40">
                  <c:v>381.404</c:v>
                </c:pt>
                <c:pt idx="41">
                  <c:v>381.39699999999999</c:v>
                </c:pt>
                <c:pt idx="42">
                  <c:v>382.13200000000001</c:v>
                </c:pt>
                <c:pt idx="43">
                  <c:v>382.21899999999999</c:v>
                </c:pt>
                <c:pt idx="44">
                  <c:v>380.95800000000003</c:v>
                </c:pt>
                <c:pt idx="45">
                  <c:v>381.74900000000002</c:v>
                </c:pt>
                <c:pt idx="46">
                  <c:v>381.11500000000001</c:v>
                </c:pt>
                <c:pt idx="47">
                  <c:v>380.53</c:v>
                </c:pt>
                <c:pt idx="48">
                  <c:v>380.14400000000001</c:v>
                </c:pt>
                <c:pt idx="49">
                  <c:v>380.827</c:v>
                </c:pt>
                <c:pt idx="50">
                  <c:v>380.59699999999998</c:v>
                </c:pt>
                <c:pt idx="51">
                  <c:v>380.19</c:v>
                </c:pt>
                <c:pt idx="52">
                  <c:v>379.834</c:v>
                </c:pt>
                <c:pt idx="53">
                  <c:v>380.92099999999999</c:v>
                </c:pt>
                <c:pt idx="54">
                  <c:v>380.21499999999997</c:v>
                </c:pt>
                <c:pt idx="55">
                  <c:v>379.75200000000001</c:v>
                </c:pt>
                <c:pt idx="56">
                  <c:v>380.733</c:v>
                </c:pt>
                <c:pt idx="57">
                  <c:v>380.78800000000001</c:v>
                </c:pt>
                <c:pt idx="58">
                  <c:v>380.01</c:v>
                </c:pt>
                <c:pt idx="59">
                  <c:v>376.60199999999998</c:v>
                </c:pt>
                <c:pt idx="60">
                  <c:v>371.95400000000001</c:v>
                </c:pt>
                <c:pt idx="61">
                  <c:v>373.34500000000003</c:v>
                </c:pt>
                <c:pt idx="62">
                  <c:v>369.74400000000003</c:v>
                </c:pt>
                <c:pt idx="63">
                  <c:v>371.68900000000002</c:v>
                </c:pt>
                <c:pt idx="64">
                  <c:v>375.83699999999999</c:v>
                </c:pt>
                <c:pt idx="65">
                  <c:v>377.322</c:v>
                </c:pt>
                <c:pt idx="66">
                  <c:v>377.35700000000003</c:v>
                </c:pt>
                <c:pt idx="67">
                  <c:v>379.98899999999998</c:v>
                </c:pt>
                <c:pt idx="68">
                  <c:v>382.57100000000003</c:v>
                </c:pt>
                <c:pt idx="69">
                  <c:v>385.577</c:v>
                </c:pt>
                <c:pt idx="70">
                  <c:v>401.12599999999998</c:v>
                </c:pt>
                <c:pt idx="71">
                  <c:v>415.76</c:v>
                </c:pt>
                <c:pt idx="72">
                  <c:v>432.06700000000001</c:v>
                </c:pt>
                <c:pt idx="73">
                  <c:v>441.61799999999999</c:v>
                </c:pt>
                <c:pt idx="74">
                  <c:v>446.04899999999998</c:v>
                </c:pt>
                <c:pt idx="75">
                  <c:v>447.39299999999997</c:v>
                </c:pt>
                <c:pt idx="76">
                  <c:v>491.47800000000001</c:v>
                </c:pt>
                <c:pt idx="77">
                  <c:v>498.286</c:v>
                </c:pt>
                <c:pt idx="78">
                  <c:v>499.28399999999999</c:v>
                </c:pt>
                <c:pt idx="79">
                  <c:v>501.22899999999998</c:v>
                </c:pt>
                <c:pt idx="80">
                  <c:v>495.76600000000002</c:v>
                </c:pt>
                <c:pt idx="81">
                  <c:v>498.07</c:v>
                </c:pt>
                <c:pt idx="82">
                  <c:v>501.26</c:v>
                </c:pt>
                <c:pt idx="83">
                  <c:v>516.92100000000005</c:v>
                </c:pt>
                <c:pt idx="84">
                  <c:v>494.61399999999998</c:v>
                </c:pt>
                <c:pt idx="85">
                  <c:v>495.47899999999998</c:v>
                </c:pt>
                <c:pt idx="86">
                  <c:v>492.65899999999999</c:v>
                </c:pt>
                <c:pt idx="87">
                  <c:v>485.31299999999999</c:v>
                </c:pt>
                <c:pt idx="88">
                  <c:v>434.90199999999999</c:v>
                </c:pt>
                <c:pt idx="89">
                  <c:v>431.16199999999998</c:v>
                </c:pt>
                <c:pt idx="90">
                  <c:v>431.452</c:v>
                </c:pt>
                <c:pt idx="91">
                  <c:v>423.6</c:v>
                </c:pt>
                <c:pt idx="92">
                  <c:v>419.9</c:v>
                </c:pt>
                <c:pt idx="93">
                  <c:v>419.96100000000001</c:v>
                </c:pt>
                <c:pt idx="94">
                  <c:v>417.09300000000002</c:v>
                </c:pt>
                <c:pt idx="95">
                  <c:v>413.95400000000001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726-423B-8FF5-479E9A846F50}"/>
            </c:ext>
          </c:extLst>
        </c:ser>
        <c:ser>
          <c:idx val="6"/>
          <c:order val="4"/>
          <c:tx>
            <c:strRef>
              <c:f>'9.4'!$AA$52</c:f>
              <c:strCache>
                <c:ptCount val="1"/>
                <c:pt idx="0">
                  <c:v>VTE</c:v>
                </c:pt>
              </c:strCache>
            </c:strRef>
          </c:tx>
          <c:spPr>
            <a:solidFill>
              <a:schemeClr val="accent4"/>
            </a:solidFill>
          </c:spPr>
          <c:cat>
            <c:numRef>
              <c:f>'9.4'!$S$54:$S$149</c:f>
              <c:numCache>
                <c:formatCode>h:mm;@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4.1666666666666699E-2</c:v>
                </c:pt>
                <c:pt idx="5">
                  <c:v>5.2083333333333301E-2</c:v>
                </c:pt>
                <c:pt idx="6">
                  <c:v>6.25E-2</c:v>
                </c:pt>
                <c:pt idx="7">
                  <c:v>7.2916666666666699E-2</c:v>
                </c:pt>
                <c:pt idx="8">
                  <c:v>8.3333333333333301E-2</c:v>
                </c:pt>
                <c:pt idx="9">
                  <c:v>9.375E-2</c:v>
                </c:pt>
                <c:pt idx="10">
                  <c:v>0.104166666666667</c:v>
                </c:pt>
                <c:pt idx="11">
                  <c:v>0.114583333333333</c:v>
                </c:pt>
                <c:pt idx="12">
                  <c:v>0.125</c:v>
                </c:pt>
                <c:pt idx="13">
                  <c:v>0.13541666666666699</c:v>
                </c:pt>
                <c:pt idx="14">
                  <c:v>0.14583333333333301</c:v>
                </c:pt>
                <c:pt idx="15">
                  <c:v>0.15625</c:v>
                </c:pt>
                <c:pt idx="16">
                  <c:v>0.16666666666666699</c:v>
                </c:pt>
                <c:pt idx="17">
                  <c:v>0.17708333333333301</c:v>
                </c:pt>
                <c:pt idx="18">
                  <c:v>0.1875</c:v>
                </c:pt>
                <c:pt idx="19">
                  <c:v>0.19791666666666699</c:v>
                </c:pt>
                <c:pt idx="20">
                  <c:v>0.20833333333333301</c:v>
                </c:pt>
                <c:pt idx="21">
                  <c:v>0.21875</c:v>
                </c:pt>
                <c:pt idx="22">
                  <c:v>0.22916666666666699</c:v>
                </c:pt>
                <c:pt idx="23">
                  <c:v>0.23958333333333301</c:v>
                </c:pt>
                <c:pt idx="24">
                  <c:v>0.25</c:v>
                </c:pt>
                <c:pt idx="25">
                  <c:v>0.26041666666666702</c:v>
                </c:pt>
                <c:pt idx="26">
                  <c:v>0.27083333333333298</c:v>
                </c:pt>
                <c:pt idx="27">
                  <c:v>0.28125</c:v>
                </c:pt>
                <c:pt idx="28">
                  <c:v>0.29166666666666702</c:v>
                </c:pt>
                <c:pt idx="29">
                  <c:v>0.30208333333333298</c:v>
                </c:pt>
                <c:pt idx="30">
                  <c:v>0.3125</c:v>
                </c:pt>
                <c:pt idx="31">
                  <c:v>0.32291666666666702</c:v>
                </c:pt>
                <c:pt idx="32">
                  <c:v>0.33333333333333298</c:v>
                </c:pt>
                <c:pt idx="33">
                  <c:v>0.34375</c:v>
                </c:pt>
                <c:pt idx="34">
                  <c:v>0.35416666666666702</c:v>
                </c:pt>
                <c:pt idx="35">
                  <c:v>0.36458333333333298</c:v>
                </c:pt>
                <c:pt idx="36">
                  <c:v>0.375</c:v>
                </c:pt>
                <c:pt idx="37">
                  <c:v>0.38541666666666702</c:v>
                </c:pt>
                <c:pt idx="38">
                  <c:v>0.39583333333333298</c:v>
                </c:pt>
                <c:pt idx="39">
                  <c:v>0.40625</c:v>
                </c:pt>
                <c:pt idx="40">
                  <c:v>0.41666666666666702</c:v>
                </c:pt>
                <c:pt idx="41">
                  <c:v>0.42708333333333298</c:v>
                </c:pt>
                <c:pt idx="42">
                  <c:v>0.4375</c:v>
                </c:pt>
                <c:pt idx="43">
                  <c:v>0.44791666666666702</c:v>
                </c:pt>
                <c:pt idx="44">
                  <c:v>0.45833333333333298</c:v>
                </c:pt>
                <c:pt idx="45">
                  <c:v>0.46875</c:v>
                </c:pt>
                <c:pt idx="46">
                  <c:v>0.47916666666666702</c:v>
                </c:pt>
                <c:pt idx="47">
                  <c:v>0.48958333333333298</c:v>
                </c:pt>
                <c:pt idx="48">
                  <c:v>0.5</c:v>
                </c:pt>
                <c:pt idx="49">
                  <c:v>0.51041666666666696</c:v>
                </c:pt>
                <c:pt idx="50">
                  <c:v>0.52083333333333304</c:v>
                </c:pt>
                <c:pt idx="51">
                  <c:v>0.53125</c:v>
                </c:pt>
                <c:pt idx="52">
                  <c:v>0.54166666666666696</c:v>
                </c:pt>
                <c:pt idx="53">
                  <c:v>0.55208333333333304</c:v>
                </c:pt>
                <c:pt idx="54">
                  <c:v>0.5625</c:v>
                </c:pt>
                <c:pt idx="55">
                  <c:v>0.57291666666666696</c:v>
                </c:pt>
                <c:pt idx="56">
                  <c:v>0.58333333333333304</c:v>
                </c:pt>
                <c:pt idx="57">
                  <c:v>0.59375</c:v>
                </c:pt>
                <c:pt idx="58">
                  <c:v>0.60416666666666696</c:v>
                </c:pt>
                <c:pt idx="59">
                  <c:v>0.61458333333333304</c:v>
                </c:pt>
                <c:pt idx="60">
                  <c:v>0.625</c:v>
                </c:pt>
                <c:pt idx="61">
                  <c:v>0.63541666666666696</c:v>
                </c:pt>
                <c:pt idx="62">
                  <c:v>0.64583333333333304</c:v>
                </c:pt>
                <c:pt idx="63">
                  <c:v>0.65625</c:v>
                </c:pt>
                <c:pt idx="64">
                  <c:v>0.66666666666666696</c:v>
                </c:pt>
                <c:pt idx="65">
                  <c:v>0.67708333333333304</c:v>
                </c:pt>
                <c:pt idx="66">
                  <c:v>0.6875</c:v>
                </c:pt>
                <c:pt idx="67">
                  <c:v>0.69791666666666696</c:v>
                </c:pt>
                <c:pt idx="68">
                  <c:v>0.70833333333333304</c:v>
                </c:pt>
                <c:pt idx="69">
                  <c:v>0.71875</c:v>
                </c:pt>
                <c:pt idx="70">
                  <c:v>0.72916666666666696</c:v>
                </c:pt>
                <c:pt idx="71">
                  <c:v>0.73958333333333304</c:v>
                </c:pt>
                <c:pt idx="72">
                  <c:v>0.75</c:v>
                </c:pt>
                <c:pt idx="73">
                  <c:v>0.76041666666666696</c:v>
                </c:pt>
                <c:pt idx="74">
                  <c:v>0.77083333333333304</c:v>
                </c:pt>
                <c:pt idx="75">
                  <c:v>0.78125</c:v>
                </c:pt>
                <c:pt idx="76">
                  <c:v>0.79166666666666696</c:v>
                </c:pt>
                <c:pt idx="77">
                  <c:v>0.80208333333333304</c:v>
                </c:pt>
                <c:pt idx="78">
                  <c:v>0.8125</c:v>
                </c:pt>
                <c:pt idx="79">
                  <c:v>0.82291666666666696</c:v>
                </c:pt>
                <c:pt idx="80">
                  <c:v>0.83333333333333304</c:v>
                </c:pt>
                <c:pt idx="81">
                  <c:v>0.84375</c:v>
                </c:pt>
                <c:pt idx="82">
                  <c:v>0.85416666666666696</c:v>
                </c:pt>
                <c:pt idx="83">
                  <c:v>0.86458333333333304</c:v>
                </c:pt>
                <c:pt idx="84">
                  <c:v>0.875</c:v>
                </c:pt>
                <c:pt idx="85">
                  <c:v>0.88541666666666696</c:v>
                </c:pt>
                <c:pt idx="86">
                  <c:v>0.89583333333333304</c:v>
                </c:pt>
                <c:pt idx="87">
                  <c:v>0.90625</c:v>
                </c:pt>
                <c:pt idx="88">
                  <c:v>0.91666666666666696</c:v>
                </c:pt>
                <c:pt idx="89">
                  <c:v>0.92708333333333304</c:v>
                </c:pt>
                <c:pt idx="90">
                  <c:v>0.9375</c:v>
                </c:pt>
                <c:pt idx="91">
                  <c:v>0.94791666666666696</c:v>
                </c:pt>
                <c:pt idx="92">
                  <c:v>0.95833333333333304</c:v>
                </c:pt>
                <c:pt idx="93">
                  <c:v>0.96875</c:v>
                </c:pt>
                <c:pt idx="94">
                  <c:v>0.97916666666666696</c:v>
                </c:pt>
                <c:pt idx="95">
                  <c:v>0.98958333333333304</c:v>
                </c:pt>
              </c:numCache>
            </c:numRef>
          </c:cat>
          <c:val>
            <c:numRef>
              <c:f>'9.4'!$AA$54:$AA$149</c:f>
              <c:numCache>
                <c:formatCode>#,##0</c:formatCode>
                <c:ptCount val="96"/>
                <c:pt idx="0">
                  <c:v>56.603999999999999</c:v>
                </c:pt>
                <c:pt idx="1">
                  <c:v>51.142000000000003</c:v>
                </c:pt>
                <c:pt idx="2">
                  <c:v>49.173999999999999</c:v>
                </c:pt>
                <c:pt idx="3">
                  <c:v>51.154000000000003</c:v>
                </c:pt>
                <c:pt idx="4">
                  <c:v>49.75</c:v>
                </c:pt>
                <c:pt idx="5">
                  <c:v>46.168999999999997</c:v>
                </c:pt>
                <c:pt idx="6">
                  <c:v>45.65</c:v>
                </c:pt>
                <c:pt idx="7">
                  <c:v>42.612000000000002</c:v>
                </c:pt>
                <c:pt idx="8">
                  <c:v>41.762999999999998</c:v>
                </c:pt>
                <c:pt idx="9">
                  <c:v>41.569000000000003</c:v>
                </c:pt>
                <c:pt idx="10">
                  <c:v>40.725999999999999</c:v>
                </c:pt>
                <c:pt idx="11">
                  <c:v>40.444000000000003</c:v>
                </c:pt>
                <c:pt idx="12">
                  <c:v>38.822000000000003</c:v>
                </c:pt>
                <c:pt idx="13">
                  <c:v>40.418999999999997</c:v>
                </c:pt>
                <c:pt idx="14">
                  <c:v>39.881</c:v>
                </c:pt>
                <c:pt idx="15">
                  <c:v>39.088000000000001</c:v>
                </c:pt>
                <c:pt idx="16">
                  <c:v>38.209000000000003</c:v>
                </c:pt>
                <c:pt idx="17">
                  <c:v>37.548999999999999</c:v>
                </c:pt>
                <c:pt idx="18">
                  <c:v>37.445999999999998</c:v>
                </c:pt>
                <c:pt idx="19">
                  <c:v>31.728999999999999</c:v>
                </c:pt>
                <c:pt idx="20">
                  <c:v>35.639000000000003</c:v>
                </c:pt>
                <c:pt idx="21">
                  <c:v>32.106999999999999</c:v>
                </c:pt>
                <c:pt idx="22">
                  <c:v>24.414999999999999</c:v>
                </c:pt>
                <c:pt idx="23">
                  <c:v>21.641999999999999</c:v>
                </c:pt>
                <c:pt idx="24">
                  <c:v>20.747</c:v>
                </c:pt>
                <c:pt idx="25">
                  <c:v>22.448</c:v>
                </c:pt>
                <c:pt idx="26">
                  <c:v>22.864000000000001</c:v>
                </c:pt>
                <c:pt idx="27">
                  <c:v>23.38</c:v>
                </c:pt>
                <c:pt idx="28">
                  <c:v>22.12</c:v>
                </c:pt>
                <c:pt idx="29">
                  <c:v>21.977</c:v>
                </c:pt>
                <c:pt idx="30">
                  <c:v>19.655000000000001</c:v>
                </c:pt>
                <c:pt idx="31">
                  <c:v>18.207999999999998</c:v>
                </c:pt>
                <c:pt idx="32">
                  <c:v>15.747</c:v>
                </c:pt>
                <c:pt idx="33">
                  <c:v>19.843</c:v>
                </c:pt>
                <c:pt idx="34">
                  <c:v>21.978000000000002</c:v>
                </c:pt>
                <c:pt idx="35">
                  <c:v>24.355</c:v>
                </c:pt>
                <c:pt idx="36">
                  <c:v>20.678999999999998</c:v>
                </c:pt>
                <c:pt idx="37">
                  <c:v>28.875</c:v>
                </c:pt>
                <c:pt idx="38">
                  <c:v>30.437999999999999</c:v>
                </c:pt>
                <c:pt idx="39">
                  <c:v>34.024000000000001</c:v>
                </c:pt>
                <c:pt idx="40">
                  <c:v>30.042999999999999</c:v>
                </c:pt>
                <c:pt idx="41">
                  <c:v>31.439</c:v>
                </c:pt>
                <c:pt idx="42">
                  <c:v>30.117000000000001</c:v>
                </c:pt>
                <c:pt idx="43">
                  <c:v>30.288</c:v>
                </c:pt>
                <c:pt idx="44">
                  <c:v>36.052</c:v>
                </c:pt>
                <c:pt idx="45">
                  <c:v>38.813000000000002</c:v>
                </c:pt>
                <c:pt idx="46">
                  <c:v>45.027999999999999</c:v>
                </c:pt>
                <c:pt idx="47">
                  <c:v>47.356000000000002</c:v>
                </c:pt>
                <c:pt idx="48">
                  <c:v>52.845999999999997</c:v>
                </c:pt>
                <c:pt idx="49">
                  <c:v>57.171999999999997</c:v>
                </c:pt>
                <c:pt idx="50">
                  <c:v>60.006</c:v>
                </c:pt>
                <c:pt idx="51">
                  <c:v>75.86</c:v>
                </c:pt>
                <c:pt idx="52">
                  <c:v>104.267</c:v>
                </c:pt>
                <c:pt idx="53">
                  <c:v>105.76300000000001</c:v>
                </c:pt>
                <c:pt idx="54">
                  <c:v>82.334999999999994</c:v>
                </c:pt>
                <c:pt idx="55">
                  <c:v>78.295000000000002</c:v>
                </c:pt>
                <c:pt idx="56">
                  <c:v>74.564999999999998</c:v>
                </c:pt>
                <c:pt idx="57">
                  <c:v>55.68</c:v>
                </c:pt>
                <c:pt idx="58">
                  <c:v>56.847999999999999</c:v>
                </c:pt>
                <c:pt idx="59">
                  <c:v>50.088999999999999</c:v>
                </c:pt>
                <c:pt idx="60">
                  <c:v>41.21</c:v>
                </c:pt>
                <c:pt idx="61">
                  <c:v>30.564</c:v>
                </c:pt>
                <c:pt idx="62">
                  <c:v>24.646000000000001</c:v>
                </c:pt>
                <c:pt idx="63">
                  <c:v>33.290999999999997</c:v>
                </c:pt>
                <c:pt idx="64">
                  <c:v>37.128</c:v>
                </c:pt>
                <c:pt idx="65">
                  <c:v>41.268999999999998</c:v>
                </c:pt>
                <c:pt idx="66">
                  <c:v>36.405999999999999</c:v>
                </c:pt>
                <c:pt idx="67">
                  <c:v>38.838999999999999</c:v>
                </c:pt>
                <c:pt idx="68">
                  <c:v>41.377000000000002</c:v>
                </c:pt>
                <c:pt idx="69">
                  <c:v>36.250999999999998</c:v>
                </c:pt>
                <c:pt idx="70">
                  <c:v>39.371000000000002</c:v>
                </c:pt>
                <c:pt idx="71">
                  <c:v>40.323999999999998</c:v>
                </c:pt>
                <c:pt idx="72">
                  <c:v>32.685000000000002</c:v>
                </c:pt>
                <c:pt idx="73">
                  <c:v>29.780999999999999</c:v>
                </c:pt>
                <c:pt idx="74">
                  <c:v>28.963000000000001</c:v>
                </c:pt>
                <c:pt idx="75">
                  <c:v>32.231999999999999</c:v>
                </c:pt>
                <c:pt idx="76">
                  <c:v>29.504999999999999</c:v>
                </c:pt>
                <c:pt idx="77">
                  <c:v>26.065999999999999</c:v>
                </c:pt>
                <c:pt idx="78">
                  <c:v>34.44</c:v>
                </c:pt>
                <c:pt idx="79">
                  <c:v>33.042000000000002</c:v>
                </c:pt>
                <c:pt idx="80">
                  <c:v>38.811</c:v>
                </c:pt>
                <c:pt idx="81">
                  <c:v>42.305</c:v>
                </c:pt>
                <c:pt idx="82">
                  <c:v>43.103000000000002</c:v>
                </c:pt>
                <c:pt idx="83">
                  <c:v>35.749000000000002</c:v>
                </c:pt>
                <c:pt idx="84">
                  <c:v>42.884</c:v>
                </c:pt>
                <c:pt idx="85">
                  <c:v>42.761000000000003</c:v>
                </c:pt>
                <c:pt idx="86">
                  <c:v>51.427</c:v>
                </c:pt>
                <c:pt idx="87">
                  <c:v>60.869</c:v>
                </c:pt>
                <c:pt idx="88">
                  <c:v>39.189</c:v>
                </c:pt>
                <c:pt idx="89">
                  <c:v>24.73</c:v>
                </c:pt>
                <c:pt idx="90">
                  <c:v>24.812999999999999</c:v>
                </c:pt>
                <c:pt idx="91">
                  <c:v>31.869</c:v>
                </c:pt>
                <c:pt idx="92">
                  <c:v>34.710999999999999</c:v>
                </c:pt>
                <c:pt idx="93">
                  <c:v>36.994</c:v>
                </c:pt>
                <c:pt idx="94">
                  <c:v>37.289000000000001</c:v>
                </c:pt>
                <c:pt idx="95">
                  <c:v>32.235999999999997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726-423B-8FF5-479E9A846F50}"/>
            </c:ext>
          </c:extLst>
        </c:ser>
        <c:ser>
          <c:idx val="7"/>
          <c:order val="5"/>
          <c:tx>
            <c:strRef>
              <c:f>'9.4'!$Z$52</c:f>
              <c:strCache>
                <c:ptCount val="1"/>
                <c:pt idx="0">
                  <c:v>FVE</c:v>
                </c:pt>
              </c:strCache>
            </c:strRef>
          </c:tx>
          <c:spPr>
            <a:solidFill>
              <a:srgbClr val="F7C9C7"/>
            </a:solidFill>
            <a:ln w="25400">
              <a:noFill/>
            </a:ln>
          </c:spPr>
          <c:cat>
            <c:numRef>
              <c:f>'9.4'!$S$54:$S$149</c:f>
              <c:numCache>
                <c:formatCode>h:mm;@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4.1666666666666699E-2</c:v>
                </c:pt>
                <c:pt idx="5">
                  <c:v>5.2083333333333301E-2</c:v>
                </c:pt>
                <c:pt idx="6">
                  <c:v>6.25E-2</c:v>
                </c:pt>
                <c:pt idx="7">
                  <c:v>7.2916666666666699E-2</c:v>
                </c:pt>
                <c:pt idx="8">
                  <c:v>8.3333333333333301E-2</c:v>
                </c:pt>
                <c:pt idx="9">
                  <c:v>9.375E-2</c:v>
                </c:pt>
                <c:pt idx="10">
                  <c:v>0.104166666666667</c:v>
                </c:pt>
                <c:pt idx="11">
                  <c:v>0.114583333333333</c:v>
                </c:pt>
                <c:pt idx="12">
                  <c:v>0.125</c:v>
                </c:pt>
                <c:pt idx="13">
                  <c:v>0.13541666666666699</c:v>
                </c:pt>
                <c:pt idx="14">
                  <c:v>0.14583333333333301</c:v>
                </c:pt>
                <c:pt idx="15">
                  <c:v>0.15625</c:v>
                </c:pt>
                <c:pt idx="16">
                  <c:v>0.16666666666666699</c:v>
                </c:pt>
                <c:pt idx="17">
                  <c:v>0.17708333333333301</c:v>
                </c:pt>
                <c:pt idx="18">
                  <c:v>0.1875</c:v>
                </c:pt>
                <c:pt idx="19">
                  <c:v>0.19791666666666699</c:v>
                </c:pt>
                <c:pt idx="20">
                  <c:v>0.20833333333333301</c:v>
                </c:pt>
                <c:pt idx="21">
                  <c:v>0.21875</c:v>
                </c:pt>
                <c:pt idx="22">
                  <c:v>0.22916666666666699</c:v>
                </c:pt>
                <c:pt idx="23">
                  <c:v>0.23958333333333301</c:v>
                </c:pt>
                <c:pt idx="24">
                  <c:v>0.25</c:v>
                </c:pt>
                <c:pt idx="25">
                  <c:v>0.26041666666666702</c:v>
                </c:pt>
                <c:pt idx="26">
                  <c:v>0.27083333333333298</c:v>
                </c:pt>
                <c:pt idx="27">
                  <c:v>0.28125</c:v>
                </c:pt>
                <c:pt idx="28">
                  <c:v>0.29166666666666702</c:v>
                </c:pt>
                <c:pt idx="29">
                  <c:v>0.30208333333333298</c:v>
                </c:pt>
                <c:pt idx="30">
                  <c:v>0.3125</c:v>
                </c:pt>
                <c:pt idx="31">
                  <c:v>0.32291666666666702</c:v>
                </c:pt>
                <c:pt idx="32">
                  <c:v>0.33333333333333298</c:v>
                </c:pt>
                <c:pt idx="33">
                  <c:v>0.34375</c:v>
                </c:pt>
                <c:pt idx="34">
                  <c:v>0.35416666666666702</c:v>
                </c:pt>
                <c:pt idx="35">
                  <c:v>0.36458333333333298</c:v>
                </c:pt>
                <c:pt idx="36">
                  <c:v>0.375</c:v>
                </c:pt>
                <c:pt idx="37">
                  <c:v>0.38541666666666702</c:v>
                </c:pt>
                <c:pt idx="38">
                  <c:v>0.39583333333333298</c:v>
                </c:pt>
                <c:pt idx="39">
                  <c:v>0.40625</c:v>
                </c:pt>
                <c:pt idx="40">
                  <c:v>0.41666666666666702</c:v>
                </c:pt>
                <c:pt idx="41">
                  <c:v>0.42708333333333298</c:v>
                </c:pt>
                <c:pt idx="42">
                  <c:v>0.4375</c:v>
                </c:pt>
                <c:pt idx="43">
                  <c:v>0.44791666666666702</c:v>
                </c:pt>
                <c:pt idx="44">
                  <c:v>0.45833333333333298</c:v>
                </c:pt>
                <c:pt idx="45">
                  <c:v>0.46875</c:v>
                </c:pt>
                <c:pt idx="46">
                  <c:v>0.47916666666666702</c:v>
                </c:pt>
                <c:pt idx="47">
                  <c:v>0.48958333333333298</c:v>
                </c:pt>
                <c:pt idx="48">
                  <c:v>0.5</c:v>
                </c:pt>
                <c:pt idx="49">
                  <c:v>0.51041666666666696</c:v>
                </c:pt>
                <c:pt idx="50">
                  <c:v>0.52083333333333304</c:v>
                </c:pt>
                <c:pt idx="51">
                  <c:v>0.53125</c:v>
                </c:pt>
                <c:pt idx="52">
                  <c:v>0.54166666666666696</c:v>
                </c:pt>
                <c:pt idx="53">
                  <c:v>0.55208333333333304</c:v>
                </c:pt>
                <c:pt idx="54">
                  <c:v>0.5625</c:v>
                </c:pt>
                <c:pt idx="55">
                  <c:v>0.57291666666666696</c:v>
                </c:pt>
                <c:pt idx="56">
                  <c:v>0.58333333333333304</c:v>
                </c:pt>
                <c:pt idx="57">
                  <c:v>0.59375</c:v>
                </c:pt>
                <c:pt idx="58">
                  <c:v>0.60416666666666696</c:v>
                </c:pt>
                <c:pt idx="59">
                  <c:v>0.61458333333333304</c:v>
                </c:pt>
                <c:pt idx="60">
                  <c:v>0.625</c:v>
                </c:pt>
                <c:pt idx="61">
                  <c:v>0.63541666666666696</c:v>
                </c:pt>
                <c:pt idx="62">
                  <c:v>0.64583333333333304</c:v>
                </c:pt>
                <c:pt idx="63">
                  <c:v>0.65625</c:v>
                </c:pt>
                <c:pt idx="64">
                  <c:v>0.66666666666666696</c:v>
                </c:pt>
                <c:pt idx="65">
                  <c:v>0.67708333333333304</c:v>
                </c:pt>
                <c:pt idx="66">
                  <c:v>0.6875</c:v>
                </c:pt>
                <c:pt idx="67">
                  <c:v>0.69791666666666696</c:v>
                </c:pt>
                <c:pt idx="68">
                  <c:v>0.70833333333333304</c:v>
                </c:pt>
                <c:pt idx="69">
                  <c:v>0.71875</c:v>
                </c:pt>
                <c:pt idx="70">
                  <c:v>0.72916666666666696</c:v>
                </c:pt>
                <c:pt idx="71">
                  <c:v>0.73958333333333304</c:v>
                </c:pt>
                <c:pt idx="72">
                  <c:v>0.75</c:v>
                </c:pt>
                <c:pt idx="73">
                  <c:v>0.76041666666666696</c:v>
                </c:pt>
                <c:pt idx="74">
                  <c:v>0.77083333333333304</c:v>
                </c:pt>
                <c:pt idx="75">
                  <c:v>0.78125</c:v>
                </c:pt>
                <c:pt idx="76">
                  <c:v>0.79166666666666696</c:v>
                </c:pt>
                <c:pt idx="77">
                  <c:v>0.80208333333333304</c:v>
                </c:pt>
                <c:pt idx="78">
                  <c:v>0.8125</c:v>
                </c:pt>
                <c:pt idx="79">
                  <c:v>0.82291666666666696</c:v>
                </c:pt>
                <c:pt idx="80">
                  <c:v>0.83333333333333304</c:v>
                </c:pt>
                <c:pt idx="81">
                  <c:v>0.84375</c:v>
                </c:pt>
                <c:pt idx="82">
                  <c:v>0.85416666666666696</c:v>
                </c:pt>
                <c:pt idx="83">
                  <c:v>0.86458333333333304</c:v>
                </c:pt>
                <c:pt idx="84">
                  <c:v>0.875</c:v>
                </c:pt>
                <c:pt idx="85">
                  <c:v>0.88541666666666696</c:v>
                </c:pt>
                <c:pt idx="86">
                  <c:v>0.89583333333333304</c:v>
                </c:pt>
                <c:pt idx="87">
                  <c:v>0.90625</c:v>
                </c:pt>
                <c:pt idx="88">
                  <c:v>0.91666666666666696</c:v>
                </c:pt>
                <c:pt idx="89">
                  <c:v>0.92708333333333304</c:v>
                </c:pt>
                <c:pt idx="90">
                  <c:v>0.9375</c:v>
                </c:pt>
                <c:pt idx="91">
                  <c:v>0.94791666666666696</c:v>
                </c:pt>
                <c:pt idx="92">
                  <c:v>0.95833333333333304</c:v>
                </c:pt>
                <c:pt idx="93">
                  <c:v>0.96875</c:v>
                </c:pt>
                <c:pt idx="94">
                  <c:v>0.97916666666666696</c:v>
                </c:pt>
                <c:pt idx="95">
                  <c:v>0.98958333333333304</c:v>
                </c:pt>
              </c:numCache>
            </c:numRef>
          </c:cat>
          <c:val>
            <c:numRef>
              <c:f>'9.4'!$Z$54:$Z$149</c:f>
              <c:numCache>
                <c:formatCode>#,##0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53.116999999999997</c:v>
                </c:pt>
                <c:pt idx="17">
                  <c:v>48.302999999999997</c:v>
                </c:pt>
                <c:pt idx="18">
                  <c:v>44.127000000000002</c:v>
                </c:pt>
                <c:pt idx="19">
                  <c:v>45.213999999999999</c:v>
                </c:pt>
                <c:pt idx="20">
                  <c:v>52.430999999999997</c:v>
                </c:pt>
                <c:pt idx="21">
                  <c:v>77.063999999999993</c:v>
                </c:pt>
                <c:pt idx="22">
                  <c:v>115.676</c:v>
                </c:pt>
                <c:pt idx="23">
                  <c:v>167.797</c:v>
                </c:pt>
                <c:pt idx="24">
                  <c:v>224.78399999999999</c:v>
                </c:pt>
                <c:pt idx="25">
                  <c:v>296.12200000000001</c:v>
                </c:pt>
                <c:pt idx="26">
                  <c:v>393.87200000000001</c:v>
                </c:pt>
                <c:pt idx="27">
                  <c:v>514.77499999999998</c:v>
                </c:pt>
                <c:pt idx="28">
                  <c:v>658.69500000000005</c:v>
                </c:pt>
                <c:pt idx="29">
                  <c:v>835.245</c:v>
                </c:pt>
                <c:pt idx="30">
                  <c:v>1029.5050000000001</c:v>
                </c:pt>
                <c:pt idx="31">
                  <c:v>1239.944</c:v>
                </c:pt>
                <c:pt idx="32">
                  <c:v>1431.7670000000001</c:v>
                </c:pt>
                <c:pt idx="33">
                  <c:v>1630.2570000000001</c:v>
                </c:pt>
                <c:pt idx="34">
                  <c:v>1783.8389999999999</c:v>
                </c:pt>
                <c:pt idx="35">
                  <c:v>1967.0039999999999</c:v>
                </c:pt>
                <c:pt idx="36">
                  <c:v>2114.9459999999999</c:v>
                </c:pt>
                <c:pt idx="37">
                  <c:v>2257.4870000000001</c:v>
                </c:pt>
                <c:pt idx="38">
                  <c:v>2372.0349999999999</c:v>
                </c:pt>
                <c:pt idx="39">
                  <c:v>2439.7109999999998</c:v>
                </c:pt>
                <c:pt idx="40">
                  <c:v>2500.7359999999999</c:v>
                </c:pt>
                <c:pt idx="41">
                  <c:v>2536.6390000000001</c:v>
                </c:pt>
                <c:pt idx="42">
                  <c:v>2535.7420000000002</c:v>
                </c:pt>
                <c:pt idx="43">
                  <c:v>2599.9690000000001</c:v>
                </c:pt>
                <c:pt idx="44">
                  <c:v>2645.547</c:v>
                </c:pt>
                <c:pt idx="45">
                  <c:v>2672.96</c:v>
                </c:pt>
                <c:pt idx="46">
                  <c:v>2649.8710000000001</c:v>
                </c:pt>
                <c:pt idx="47">
                  <c:v>2684.89</c:v>
                </c:pt>
                <c:pt idx="48">
                  <c:v>2658.623</c:v>
                </c:pt>
                <c:pt idx="49">
                  <c:v>2720.9760000000001</c:v>
                </c:pt>
                <c:pt idx="50">
                  <c:v>2629.1129999999998</c:v>
                </c:pt>
                <c:pt idx="51">
                  <c:v>2594.433</c:v>
                </c:pt>
                <c:pt idx="52">
                  <c:v>2425.1309999999999</c:v>
                </c:pt>
                <c:pt idx="53">
                  <c:v>2283.721</c:v>
                </c:pt>
                <c:pt idx="54">
                  <c:v>2127.453</c:v>
                </c:pt>
                <c:pt idx="55">
                  <c:v>1917.2840000000001</c:v>
                </c:pt>
                <c:pt idx="56">
                  <c:v>1889.3330000000001</c:v>
                </c:pt>
                <c:pt idx="57">
                  <c:v>1807.7670000000001</c:v>
                </c:pt>
                <c:pt idx="58">
                  <c:v>1766.56</c:v>
                </c:pt>
                <c:pt idx="59">
                  <c:v>1690.998</c:v>
                </c:pt>
                <c:pt idx="60">
                  <c:v>1574.2180000000001</c:v>
                </c:pt>
                <c:pt idx="61">
                  <c:v>1392.702</c:v>
                </c:pt>
                <c:pt idx="62">
                  <c:v>1319.0519999999999</c:v>
                </c:pt>
                <c:pt idx="63">
                  <c:v>1241.2090000000001</c:v>
                </c:pt>
                <c:pt idx="64">
                  <c:v>1142.519</c:v>
                </c:pt>
                <c:pt idx="65">
                  <c:v>1095.0640000000001</c:v>
                </c:pt>
                <c:pt idx="66">
                  <c:v>1019.093</c:v>
                </c:pt>
                <c:pt idx="67">
                  <c:v>988.40300000000002</c:v>
                </c:pt>
                <c:pt idx="68">
                  <c:v>932.61900000000003</c:v>
                </c:pt>
                <c:pt idx="69">
                  <c:v>882.70100000000002</c:v>
                </c:pt>
                <c:pt idx="70">
                  <c:v>857.19</c:v>
                </c:pt>
                <c:pt idx="71">
                  <c:v>778.95100000000002</c:v>
                </c:pt>
                <c:pt idx="72">
                  <c:v>674.09199999999998</c:v>
                </c:pt>
                <c:pt idx="73">
                  <c:v>610.19500000000005</c:v>
                </c:pt>
                <c:pt idx="74">
                  <c:v>527.90300000000002</c:v>
                </c:pt>
                <c:pt idx="75">
                  <c:v>439.84399999999999</c:v>
                </c:pt>
                <c:pt idx="76">
                  <c:v>345.66899999999998</c:v>
                </c:pt>
                <c:pt idx="77">
                  <c:v>289.39999999999998</c:v>
                </c:pt>
                <c:pt idx="78">
                  <c:v>224.47399999999999</c:v>
                </c:pt>
                <c:pt idx="79">
                  <c:v>168.761</c:v>
                </c:pt>
                <c:pt idx="80">
                  <c:v>126.85599999999999</c:v>
                </c:pt>
                <c:pt idx="81">
                  <c:v>93.144999999999996</c:v>
                </c:pt>
                <c:pt idx="82">
                  <c:v>74.239999999999995</c:v>
                </c:pt>
                <c:pt idx="83">
                  <c:v>67.156999999999996</c:v>
                </c:pt>
                <c:pt idx="84">
                  <c:v>64.382000000000005</c:v>
                </c:pt>
                <c:pt idx="85">
                  <c:v>63.994</c:v>
                </c:pt>
                <c:pt idx="86">
                  <c:v>64.096000000000004</c:v>
                </c:pt>
                <c:pt idx="87">
                  <c:v>27.422000000000001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726-423B-8FF5-479E9A846F50}"/>
            </c:ext>
          </c:extLst>
        </c:ser>
        <c:ser>
          <c:idx val="4"/>
          <c:order val="6"/>
          <c:tx>
            <c:strRef>
              <c:f>'9.4'!$X$52</c:f>
              <c:strCache>
                <c:ptCount val="1"/>
                <c:pt idx="0">
                  <c:v>VE</c:v>
                </c:pt>
              </c:strCache>
            </c:strRef>
          </c:tx>
          <c:spPr>
            <a:solidFill>
              <a:schemeClr val="accent3"/>
            </a:solidFill>
          </c:spPr>
          <c:cat>
            <c:numRef>
              <c:f>'9.4'!$S$54:$S$149</c:f>
              <c:numCache>
                <c:formatCode>h:mm;@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4.1666666666666699E-2</c:v>
                </c:pt>
                <c:pt idx="5">
                  <c:v>5.2083333333333301E-2</c:v>
                </c:pt>
                <c:pt idx="6">
                  <c:v>6.25E-2</c:v>
                </c:pt>
                <c:pt idx="7">
                  <c:v>7.2916666666666699E-2</c:v>
                </c:pt>
                <c:pt idx="8">
                  <c:v>8.3333333333333301E-2</c:v>
                </c:pt>
                <c:pt idx="9">
                  <c:v>9.375E-2</c:v>
                </c:pt>
                <c:pt idx="10">
                  <c:v>0.104166666666667</c:v>
                </c:pt>
                <c:pt idx="11">
                  <c:v>0.114583333333333</c:v>
                </c:pt>
                <c:pt idx="12">
                  <c:v>0.125</c:v>
                </c:pt>
                <c:pt idx="13">
                  <c:v>0.13541666666666699</c:v>
                </c:pt>
                <c:pt idx="14">
                  <c:v>0.14583333333333301</c:v>
                </c:pt>
                <c:pt idx="15">
                  <c:v>0.15625</c:v>
                </c:pt>
                <c:pt idx="16">
                  <c:v>0.16666666666666699</c:v>
                </c:pt>
                <c:pt idx="17">
                  <c:v>0.17708333333333301</c:v>
                </c:pt>
                <c:pt idx="18">
                  <c:v>0.1875</c:v>
                </c:pt>
                <c:pt idx="19">
                  <c:v>0.19791666666666699</c:v>
                </c:pt>
                <c:pt idx="20">
                  <c:v>0.20833333333333301</c:v>
                </c:pt>
                <c:pt idx="21">
                  <c:v>0.21875</c:v>
                </c:pt>
                <c:pt idx="22">
                  <c:v>0.22916666666666699</c:v>
                </c:pt>
                <c:pt idx="23">
                  <c:v>0.23958333333333301</c:v>
                </c:pt>
                <c:pt idx="24">
                  <c:v>0.25</c:v>
                </c:pt>
                <c:pt idx="25">
                  <c:v>0.26041666666666702</c:v>
                </c:pt>
                <c:pt idx="26">
                  <c:v>0.27083333333333298</c:v>
                </c:pt>
                <c:pt idx="27">
                  <c:v>0.28125</c:v>
                </c:pt>
                <c:pt idx="28">
                  <c:v>0.29166666666666702</c:v>
                </c:pt>
                <c:pt idx="29">
                  <c:v>0.30208333333333298</c:v>
                </c:pt>
                <c:pt idx="30">
                  <c:v>0.3125</c:v>
                </c:pt>
                <c:pt idx="31">
                  <c:v>0.32291666666666702</c:v>
                </c:pt>
                <c:pt idx="32">
                  <c:v>0.33333333333333298</c:v>
                </c:pt>
                <c:pt idx="33">
                  <c:v>0.34375</c:v>
                </c:pt>
                <c:pt idx="34">
                  <c:v>0.35416666666666702</c:v>
                </c:pt>
                <c:pt idx="35">
                  <c:v>0.36458333333333298</c:v>
                </c:pt>
                <c:pt idx="36">
                  <c:v>0.375</c:v>
                </c:pt>
                <c:pt idx="37">
                  <c:v>0.38541666666666702</c:v>
                </c:pt>
                <c:pt idx="38">
                  <c:v>0.39583333333333298</c:v>
                </c:pt>
                <c:pt idx="39">
                  <c:v>0.40625</c:v>
                </c:pt>
                <c:pt idx="40">
                  <c:v>0.41666666666666702</c:v>
                </c:pt>
                <c:pt idx="41">
                  <c:v>0.42708333333333298</c:v>
                </c:pt>
                <c:pt idx="42">
                  <c:v>0.4375</c:v>
                </c:pt>
                <c:pt idx="43">
                  <c:v>0.44791666666666702</c:v>
                </c:pt>
                <c:pt idx="44">
                  <c:v>0.45833333333333298</c:v>
                </c:pt>
                <c:pt idx="45">
                  <c:v>0.46875</c:v>
                </c:pt>
                <c:pt idx="46">
                  <c:v>0.47916666666666702</c:v>
                </c:pt>
                <c:pt idx="47">
                  <c:v>0.48958333333333298</c:v>
                </c:pt>
                <c:pt idx="48">
                  <c:v>0.5</c:v>
                </c:pt>
                <c:pt idx="49">
                  <c:v>0.51041666666666696</c:v>
                </c:pt>
                <c:pt idx="50">
                  <c:v>0.52083333333333304</c:v>
                </c:pt>
                <c:pt idx="51">
                  <c:v>0.53125</c:v>
                </c:pt>
                <c:pt idx="52">
                  <c:v>0.54166666666666696</c:v>
                </c:pt>
                <c:pt idx="53">
                  <c:v>0.55208333333333304</c:v>
                </c:pt>
                <c:pt idx="54">
                  <c:v>0.5625</c:v>
                </c:pt>
                <c:pt idx="55">
                  <c:v>0.57291666666666696</c:v>
                </c:pt>
                <c:pt idx="56">
                  <c:v>0.58333333333333304</c:v>
                </c:pt>
                <c:pt idx="57">
                  <c:v>0.59375</c:v>
                </c:pt>
                <c:pt idx="58">
                  <c:v>0.60416666666666696</c:v>
                </c:pt>
                <c:pt idx="59">
                  <c:v>0.61458333333333304</c:v>
                </c:pt>
                <c:pt idx="60">
                  <c:v>0.625</c:v>
                </c:pt>
                <c:pt idx="61">
                  <c:v>0.63541666666666696</c:v>
                </c:pt>
                <c:pt idx="62">
                  <c:v>0.64583333333333304</c:v>
                </c:pt>
                <c:pt idx="63">
                  <c:v>0.65625</c:v>
                </c:pt>
                <c:pt idx="64">
                  <c:v>0.66666666666666696</c:v>
                </c:pt>
                <c:pt idx="65">
                  <c:v>0.67708333333333304</c:v>
                </c:pt>
                <c:pt idx="66">
                  <c:v>0.6875</c:v>
                </c:pt>
                <c:pt idx="67">
                  <c:v>0.69791666666666696</c:v>
                </c:pt>
                <c:pt idx="68">
                  <c:v>0.70833333333333304</c:v>
                </c:pt>
                <c:pt idx="69">
                  <c:v>0.71875</c:v>
                </c:pt>
                <c:pt idx="70">
                  <c:v>0.72916666666666696</c:v>
                </c:pt>
                <c:pt idx="71">
                  <c:v>0.73958333333333304</c:v>
                </c:pt>
                <c:pt idx="72">
                  <c:v>0.75</c:v>
                </c:pt>
                <c:pt idx="73">
                  <c:v>0.76041666666666696</c:v>
                </c:pt>
                <c:pt idx="74">
                  <c:v>0.77083333333333304</c:v>
                </c:pt>
                <c:pt idx="75">
                  <c:v>0.78125</c:v>
                </c:pt>
                <c:pt idx="76">
                  <c:v>0.79166666666666696</c:v>
                </c:pt>
                <c:pt idx="77">
                  <c:v>0.80208333333333304</c:v>
                </c:pt>
                <c:pt idx="78">
                  <c:v>0.8125</c:v>
                </c:pt>
                <c:pt idx="79">
                  <c:v>0.82291666666666696</c:v>
                </c:pt>
                <c:pt idx="80">
                  <c:v>0.83333333333333304</c:v>
                </c:pt>
                <c:pt idx="81">
                  <c:v>0.84375</c:v>
                </c:pt>
                <c:pt idx="82">
                  <c:v>0.85416666666666696</c:v>
                </c:pt>
                <c:pt idx="83">
                  <c:v>0.86458333333333304</c:v>
                </c:pt>
                <c:pt idx="84">
                  <c:v>0.875</c:v>
                </c:pt>
                <c:pt idx="85">
                  <c:v>0.88541666666666696</c:v>
                </c:pt>
                <c:pt idx="86">
                  <c:v>0.89583333333333304</c:v>
                </c:pt>
                <c:pt idx="87">
                  <c:v>0.90625</c:v>
                </c:pt>
                <c:pt idx="88">
                  <c:v>0.91666666666666696</c:v>
                </c:pt>
                <c:pt idx="89">
                  <c:v>0.92708333333333304</c:v>
                </c:pt>
                <c:pt idx="90">
                  <c:v>0.9375</c:v>
                </c:pt>
                <c:pt idx="91">
                  <c:v>0.94791666666666696</c:v>
                </c:pt>
                <c:pt idx="92">
                  <c:v>0.95833333333333304</c:v>
                </c:pt>
                <c:pt idx="93">
                  <c:v>0.96875</c:v>
                </c:pt>
                <c:pt idx="94">
                  <c:v>0.97916666666666696</c:v>
                </c:pt>
                <c:pt idx="95">
                  <c:v>0.98958333333333304</c:v>
                </c:pt>
              </c:numCache>
            </c:numRef>
          </c:cat>
          <c:val>
            <c:numRef>
              <c:f>'9.4'!$X$54:$X$149</c:f>
              <c:numCache>
                <c:formatCode>#,##0</c:formatCode>
                <c:ptCount val="96"/>
                <c:pt idx="0">
                  <c:v>143.74799999999999</c:v>
                </c:pt>
                <c:pt idx="1">
                  <c:v>149.83000000000001</c:v>
                </c:pt>
                <c:pt idx="2">
                  <c:v>149.751</c:v>
                </c:pt>
                <c:pt idx="3">
                  <c:v>146.04300000000001</c:v>
                </c:pt>
                <c:pt idx="4">
                  <c:v>80.802999999999997</c:v>
                </c:pt>
                <c:pt idx="5">
                  <c:v>77.301000000000002</c:v>
                </c:pt>
                <c:pt idx="6">
                  <c:v>77.308000000000007</c:v>
                </c:pt>
                <c:pt idx="7">
                  <c:v>76.94</c:v>
                </c:pt>
                <c:pt idx="8">
                  <c:v>80.846999999999994</c:v>
                </c:pt>
                <c:pt idx="9">
                  <c:v>81.143000000000001</c:v>
                </c:pt>
                <c:pt idx="10">
                  <c:v>81.13</c:v>
                </c:pt>
                <c:pt idx="11">
                  <c:v>81.135999999999996</c:v>
                </c:pt>
                <c:pt idx="12">
                  <c:v>80.275000000000006</c:v>
                </c:pt>
                <c:pt idx="13">
                  <c:v>80.263000000000005</c:v>
                </c:pt>
                <c:pt idx="14">
                  <c:v>80.238</c:v>
                </c:pt>
                <c:pt idx="15">
                  <c:v>80.236999999999995</c:v>
                </c:pt>
                <c:pt idx="16">
                  <c:v>75.716999999999999</c:v>
                </c:pt>
                <c:pt idx="17">
                  <c:v>75.432000000000002</c:v>
                </c:pt>
                <c:pt idx="18">
                  <c:v>75.414000000000001</c:v>
                </c:pt>
                <c:pt idx="19">
                  <c:v>75.411000000000001</c:v>
                </c:pt>
                <c:pt idx="20">
                  <c:v>81.230999999999995</c:v>
                </c:pt>
                <c:pt idx="21">
                  <c:v>81.521000000000001</c:v>
                </c:pt>
                <c:pt idx="22">
                  <c:v>81.501000000000005</c:v>
                </c:pt>
                <c:pt idx="23">
                  <c:v>81.501999999999995</c:v>
                </c:pt>
                <c:pt idx="24">
                  <c:v>81.460999999999999</c:v>
                </c:pt>
                <c:pt idx="25">
                  <c:v>84.29</c:v>
                </c:pt>
                <c:pt idx="26">
                  <c:v>84.254999999999995</c:v>
                </c:pt>
                <c:pt idx="27">
                  <c:v>84.228999999999999</c:v>
                </c:pt>
                <c:pt idx="28">
                  <c:v>86.956999999999994</c:v>
                </c:pt>
                <c:pt idx="29">
                  <c:v>86.938000000000002</c:v>
                </c:pt>
                <c:pt idx="30">
                  <c:v>86.911000000000001</c:v>
                </c:pt>
                <c:pt idx="31">
                  <c:v>86.879000000000005</c:v>
                </c:pt>
                <c:pt idx="32">
                  <c:v>83.274000000000001</c:v>
                </c:pt>
                <c:pt idx="33">
                  <c:v>83.244</c:v>
                </c:pt>
                <c:pt idx="34">
                  <c:v>83.207999999999998</c:v>
                </c:pt>
                <c:pt idx="35">
                  <c:v>83.156999999999996</c:v>
                </c:pt>
                <c:pt idx="36">
                  <c:v>79.275999999999996</c:v>
                </c:pt>
                <c:pt idx="37">
                  <c:v>79.192999999999998</c:v>
                </c:pt>
                <c:pt idx="38">
                  <c:v>79.138999999999996</c:v>
                </c:pt>
                <c:pt idx="39">
                  <c:v>79.085999999999999</c:v>
                </c:pt>
                <c:pt idx="40">
                  <c:v>70.906000000000006</c:v>
                </c:pt>
                <c:pt idx="41">
                  <c:v>70.468000000000004</c:v>
                </c:pt>
                <c:pt idx="42">
                  <c:v>70.494</c:v>
                </c:pt>
                <c:pt idx="43">
                  <c:v>70.430999999999997</c:v>
                </c:pt>
                <c:pt idx="44">
                  <c:v>69.238</c:v>
                </c:pt>
                <c:pt idx="45">
                  <c:v>69.162999999999997</c:v>
                </c:pt>
                <c:pt idx="46">
                  <c:v>69.159000000000006</c:v>
                </c:pt>
                <c:pt idx="47">
                  <c:v>69.156000000000006</c:v>
                </c:pt>
                <c:pt idx="48">
                  <c:v>69.122</c:v>
                </c:pt>
                <c:pt idx="49">
                  <c:v>69.102999999999994</c:v>
                </c:pt>
                <c:pt idx="50">
                  <c:v>69.117999999999995</c:v>
                </c:pt>
                <c:pt idx="51">
                  <c:v>69.114000000000004</c:v>
                </c:pt>
                <c:pt idx="52">
                  <c:v>66.358000000000004</c:v>
                </c:pt>
                <c:pt idx="53">
                  <c:v>66.150000000000006</c:v>
                </c:pt>
                <c:pt idx="54">
                  <c:v>66.132999999999996</c:v>
                </c:pt>
                <c:pt idx="55">
                  <c:v>66.126999999999995</c:v>
                </c:pt>
                <c:pt idx="56">
                  <c:v>66.933000000000007</c:v>
                </c:pt>
                <c:pt idx="57">
                  <c:v>66.917000000000002</c:v>
                </c:pt>
                <c:pt idx="58">
                  <c:v>66.893000000000001</c:v>
                </c:pt>
                <c:pt idx="59">
                  <c:v>66.888000000000005</c:v>
                </c:pt>
                <c:pt idx="60">
                  <c:v>65.519000000000005</c:v>
                </c:pt>
                <c:pt idx="61">
                  <c:v>65.510999999999996</c:v>
                </c:pt>
                <c:pt idx="62">
                  <c:v>65.498999999999995</c:v>
                </c:pt>
                <c:pt idx="63">
                  <c:v>65.5</c:v>
                </c:pt>
                <c:pt idx="64">
                  <c:v>64.099000000000004</c:v>
                </c:pt>
                <c:pt idx="65">
                  <c:v>64.069000000000003</c:v>
                </c:pt>
                <c:pt idx="66">
                  <c:v>64.066999999999993</c:v>
                </c:pt>
                <c:pt idx="67">
                  <c:v>64.078999999999994</c:v>
                </c:pt>
                <c:pt idx="68">
                  <c:v>65.936999999999998</c:v>
                </c:pt>
                <c:pt idx="69">
                  <c:v>66.248999999999995</c:v>
                </c:pt>
                <c:pt idx="70">
                  <c:v>66.247</c:v>
                </c:pt>
                <c:pt idx="71">
                  <c:v>66.236000000000004</c:v>
                </c:pt>
                <c:pt idx="72">
                  <c:v>66.231999999999999</c:v>
                </c:pt>
                <c:pt idx="73">
                  <c:v>66.346000000000004</c:v>
                </c:pt>
                <c:pt idx="74">
                  <c:v>67.183999999999997</c:v>
                </c:pt>
                <c:pt idx="75">
                  <c:v>67.195999999999998</c:v>
                </c:pt>
                <c:pt idx="76">
                  <c:v>68.816000000000003</c:v>
                </c:pt>
                <c:pt idx="77">
                  <c:v>68.811999999999998</c:v>
                </c:pt>
                <c:pt idx="78">
                  <c:v>68.807000000000002</c:v>
                </c:pt>
                <c:pt idx="79">
                  <c:v>76.67</c:v>
                </c:pt>
                <c:pt idx="80">
                  <c:v>165.79300000000001</c:v>
                </c:pt>
                <c:pt idx="81">
                  <c:v>176.56800000000001</c:v>
                </c:pt>
                <c:pt idx="82">
                  <c:v>176.46899999999999</c:v>
                </c:pt>
                <c:pt idx="83">
                  <c:v>179.19</c:v>
                </c:pt>
                <c:pt idx="84">
                  <c:v>280.48500000000001</c:v>
                </c:pt>
                <c:pt idx="85">
                  <c:v>282.13799999999998</c:v>
                </c:pt>
                <c:pt idx="86">
                  <c:v>282.20999999999998</c:v>
                </c:pt>
                <c:pt idx="87">
                  <c:v>277.02300000000002</c:v>
                </c:pt>
                <c:pt idx="88">
                  <c:v>137.27699999999999</c:v>
                </c:pt>
                <c:pt idx="89">
                  <c:v>128.715</c:v>
                </c:pt>
                <c:pt idx="90">
                  <c:v>128.74299999999999</c:v>
                </c:pt>
                <c:pt idx="91">
                  <c:v>128.31200000000001</c:v>
                </c:pt>
                <c:pt idx="92">
                  <c:v>73.531999999999996</c:v>
                </c:pt>
                <c:pt idx="93">
                  <c:v>70.753</c:v>
                </c:pt>
                <c:pt idx="94">
                  <c:v>70.793999999999997</c:v>
                </c:pt>
                <c:pt idx="95">
                  <c:v>70.744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726-423B-8FF5-479E9A846F50}"/>
            </c:ext>
          </c:extLst>
        </c:ser>
        <c:ser>
          <c:idx val="5"/>
          <c:order val="7"/>
          <c:tx>
            <c:strRef>
              <c:f>'9.4'!$Y$52</c:f>
              <c:strCache>
                <c:ptCount val="1"/>
                <c:pt idx="0">
                  <c:v>PVE</c:v>
                </c:pt>
              </c:strCache>
            </c:strRef>
          </c:tx>
          <c:spPr>
            <a:solidFill>
              <a:srgbClr val="F0948F"/>
            </a:solidFill>
          </c:spPr>
          <c:cat>
            <c:numRef>
              <c:f>'9.4'!$S$54:$S$149</c:f>
              <c:numCache>
                <c:formatCode>h:mm;@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4.1666666666666699E-2</c:v>
                </c:pt>
                <c:pt idx="5">
                  <c:v>5.2083333333333301E-2</c:v>
                </c:pt>
                <c:pt idx="6">
                  <c:v>6.25E-2</c:v>
                </c:pt>
                <c:pt idx="7">
                  <c:v>7.2916666666666699E-2</c:v>
                </c:pt>
                <c:pt idx="8">
                  <c:v>8.3333333333333301E-2</c:v>
                </c:pt>
                <c:pt idx="9">
                  <c:v>9.375E-2</c:v>
                </c:pt>
                <c:pt idx="10">
                  <c:v>0.104166666666667</c:v>
                </c:pt>
                <c:pt idx="11">
                  <c:v>0.114583333333333</c:v>
                </c:pt>
                <c:pt idx="12">
                  <c:v>0.125</c:v>
                </c:pt>
                <c:pt idx="13">
                  <c:v>0.13541666666666699</c:v>
                </c:pt>
                <c:pt idx="14">
                  <c:v>0.14583333333333301</c:v>
                </c:pt>
                <c:pt idx="15">
                  <c:v>0.15625</c:v>
                </c:pt>
                <c:pt idx="16">
                  <c:v>0.16666666666666699</c:v>
                </c:pt>
                <c:pt idx="17">
                  <c:v>0.17708333333333301</c:v>
                </c:pt>
                <c:pt idx="18">
                  <c:v>0.1875</c:v>
                </c:pt>
                <c:pt idx="19">
                  <c:v>0.19791666666666699</c:v>
                </c:pt>
                <c:pt idx="20">
                  <c:v>0.20833333333333301</c:v>
                </c:pt>
                <c:pt idx="21">
                  <c:v>0.21875</c:v>
                </c:pt>
                <c:pt idx="22">
                  <c:v>0.22916666666666699</c:v>
                </c:pt>
                <c:pt idx="23">
                  <c:v>0.23958333333333301</c:v>
                </c:pt>
                <c:pt idx="24">
                  <c:v>0.25</c:v>
                </c:pt>
                <c:pt idx="25">
                  <c:v>0.26041666666666702</c:v>
                </c:pt>
                <c:pt idx="26">
                  <c:v>0.27083333333333298</c:v>
                </c:pt>
                <c:pt idx="27">
                  <c:v>0.28125</c:v>
                </c:pt>
                <c:pt idx="28">
                  <c:v>0.29166666666666702</c:v>
                </c:pt>
                <c:pt idx="29">
                  <c:v>0.30208333333333298</c:v>
                </c:pt>
                <c:pt idx="30">
                  <c:v>0.3125</c:v>
                </c:pt>
                <c:pt idx="31">
                  <c:v>0.32291666666666702</c:v>
                </c:pt>
                <c:pt idx="32">
                  <c:v>0.33333333333333298</c:v>
                </c:pt>
                <c:pt idx="33">
                  <c:v>0.34375</c:v>
                </c:pt>
                <c:pt idx="34">
                  <c:v>0.35416666666666702</c:v>
                </c:pt>
                <c:pt idx="35">
                  <c:v>0.36458333333333298</c:v>
                </c:pt>
                <c:pt idx="36">
                  <c:v>0.375</c:v>
                </c:pt>
                <c:pt idx="37">
                  <c:v>0.38541666666666702</c:v>
                </c:pt>
                <c:pt idx="38">
                  <c:v>0.39583333333333298</c:v>
                </c:pt>
                <c:pt idx="39">
                  <c:v>0.40625</c:v>
                </c:pt>
                <c:pt idx="40">
                  <c:v>0.41666666666666702</c:v>
                </c:pt>
                <c:pt idx="41">
                  <c:v>0.42708333333333298</c:v>
                </c:pt>
                <c:pt idx="42">
                  <c:v>0.4375</c:v>
                </c:pt>
                <c:pt idx="43">
                  <c:v>0.44791666666666702</c:v>
                </c:pt>
                <c:pt idx="44">
                  <c:v>0.45833333333333298</c:v>
                </c:pt>
                <c:pt idx="45">
                  <c:v>0.46875</c:v>
                </c:pt>
                <c:pt idx="46">
                  <c:v>0.47916666666666702</c:v>
                </c:pt>
                <c:pt idx="47">
                  <c:v>0.48958333333333298</c:v>
                </c:pt>
                <c:pt idx="48">
                  <c:v>0.5</c:v>
                </c:pt>
                <c:pt idx="49">
                  <c:v>0.51041666666666696</c:v>
                </c:pt>
                <c:pt idx="50">
                  <c:v>0.52083333333333304</c:v>
                </c:pt>
                <c:pt idx="51">
                  <c:v>0.53125</c:v>
                </c:pt>
                <c:pt idx="52">
                  <c:v>0.54166666666666696</c:v>
                </c:pt>
                <c:pt idx="53">
                  <c:v>0.55208333333333304</c:v>
                </c:pt>
                <c:pt idx="54">
                  <c:v>0.5625</c:v>
                </c:pt>
                <c:pt idx="55">
                  <c:v>0.57291666666666696</c:v>
                </c:pt>
                <c:pt idx="56">
                  <c:v>0.58333333333333304</c:v>
                </c:pt>
                <c:pt idx="57">
                  <c:v>0.59375</c:v>
                </c:pt>
                <c:pt idx="58">
                  <c:v>0.60416666666666696</c:v>
                </c:pt>
                <c:pt idx="59">
                  <c:v>0.61458333333333304</c:v>
                </c:pt>
                <c:pt idx="60">
                  <c:v>0.625</c:v>
                </c:pt>
                <c:pt idx="61">
                  <c:v>0.63541666666666696</c:v>
                </c:pt>
                <c:pt idx="62">
                  <c:v>0.64583333333333304</c:v>
                </c:pt>
                <c:pt idx="63">
                  <c:v>0.65625</c:v>
                </c:pt>
                <c:pt idx="64">
                  <c:v>0.66666666666666696</c:v>
                </c:pt>
                <c:pt idx="65">
                  <c:v>0.67708333333333304</c:v>
                </c:pt>
                <c:pt idx="66">
                  <c:v>0.6875</c:v>
                </c:pt>
                <c:pt idx="67">
                  <c:v>0.69791666666666696</c:v>
                </c:pt>
                <c:pt idx="68">
                  <c:v>0.70833333333333304</c:v>
                </c:pt>
                <c:pt idx="69">
                  <c:v>0.71875</c:v>
                </c:pt>
                <c:pt idx="70">
                  <c:v>0.72916666666666696</c:v>
                </c:pt>
                <c:pt idx="71">
                  <c:v>0.73958333333333304</c:v>
                </c:pt>
                <c:pt idx="72">
                  <c:v>0.75</c:v>
                </c:pt>
                <c:pt idx="73">
                  <c:v>0.76041666666666696</c:v>
                </c:pt>
                <c:pt idx="74">
                  <c:v>0.77083333333333304</c:v>
                </c:pt>
                <c:pt idx="75">
                  <c:v>0.78125</c:v>
                </c:pt>
                <c:pt idx="76">
                  <c:v>0.79166666666666696</c:v>
                </c:pt>
                <c:pt idx="77">
                  <c:v>0.80208333333333304</c:v>
                </c:pt>
                <c:pt idx="78">
                  <c:v>0.8125</c:v>
                </c:pt>
                <c:pt idx="79">
                  <c:v>0.82291666666666696</c:v>
                </c:pt>
                <c:pt idx="80">
                  <c:v>0.83333333333333304</c:v>
                </c:pt>
                <c:pt idx="81">
                  <c:v>0.84375</c:v>
                </c:pt>
                <c:pt idx="82">
                  <c:v>0.85416666666666696</c:v>
                </c:pt>
                <c:pt idx="83">
                  <c:v>0.86458333333333304</c:v>
                </c:pt>
                <c:pt idx="84">
                  <c:v>0.875</c:v>
                </c:pt>
                <c:pt idx="85">
                  <c:v>0.88541666666666696</c:v>
                </c:pt>
                <c:pt idx="86">
                  <c:v>0.89583333333333304</c:v>
                </c:pt>
                <c:pt idx="87">
                  <c:v>0.90625</c:v>
                </c:pt>
                <c:pt idx="88">
                  <c:v>0.91666666666666696</c:v>
                </c:pt>
                <c:pt idx="89">
                  <c:v>0.92708333333333304</c:v>
                </c:pt>
                <c:pt idx="90">
                  <c:v>0.9375</c:v>
                </c:pt>
                <c:pt idx="91">
                  <c:v>0.94791666666666696</c:v>
                </c:pt>
                <c:pt idx="92">
                  <c:v>0.95833333333333304</c:v>
                </c:pt>
                <c:pt idx="93">
                  <c:v>0.96875</c:v>
                </c:pt>
                <c:pt idx="94">
                  <c:v>0.97916666666666696</c:v>
                </c:pt>
                <c:pt idx="95">
                  <c:v>0.98958333333333304</c:v>
                </c:pt>
              </c:numCache>
            </c:numRef>
          </c:cat>
          <c:val>
            <c:numRef>
              <c:f>'9.4'!$Y$54:$Y$149</c:f>
              <c:numCache>
                <c:formatCode>#,##0</c:formatCode>
                <c:ptCount val="96"/>
                <c:pt idx="0">
                  <c:v>598.68100000000004</c:v>
                </c:pt>
                <c:pt idx="1">
                  <c:v>583.65099999999995</c:v>
                </c:pt>
                <c:pt idx="2">
                  <c:v>580.15499999999997</c:v>
                </c:pt>
                <c:pt idx="3">
                  <c:v>597.774</c:v>
                </c:pt>
                <c:pt idx="4">
                  <c:v>400.27499999999998</c:v>
                </c:pt>
                <c:pt idx="5">
                  <c:v>368.24599999999998</c:v>
                </c:pt>
                <c:pt idx="6">
                  <c:v>345.94299999999998</c:v>
                </c:pt>
                <c:pt idx="7">
                  <c:v>285.37900000000002</c:v>
                </c:pt>
                <c:pt idx="8">
                  <c:v>325.94299999999998</c:v>
                </c:pt>
                <c:pt idx="9">
                  <c:v>353.18200000000002</c:v>
                </c:pt>
                <c:pt idx="10">
                  <c:v>351.63299999999998</c:v>
                </c:pt>
                <c:pt idx="11">
                  <c:v>187.56299999999999</c:v>
                </c:pt>
                <c:pt idx="12">
                  <c:v>100.813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203.94900000000001</c:v>
                </c:pt>
                <c:pt idx="19">
                  <c:v>209.495</c:v>
                </c:pt>
                <c:pt idx="20">
                  <c:v>213.12299999999999</c:v>
                </c:pt>
                <c:pt idx="21">
                  <c:v>171.55199999999999</c:v>
                </c:pt>
                <c:pt idx="22">
                  <c:v>7.9960000000000004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118.129</c:v>
                </c:pt>
                <c:pt idx="66">
                  <c:v>14.129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44.551000000000002</c:v>
                </c:pt>
                <c:pt idx="71">
                  <c:v>60.015000000000001</c:v>
                </c:pt>
                <c:pt idx="72">
                  <c:v>0</c:v>
                </c:pt>
                <c:pt idx="73">
                  <c:v>0</c:v>
                </c:pt>
                <c:pt idx="74">
                  <c:v>417.75700000000001</c:v>
                </c:pt>
                <c:pt idx="75">
                  <c:v>415.65</c:v>
                </c:pt>
                <c:pt idx="76">
                  <c:v>449.51299999999998</c:v>
                </c:pt>
                <c:pt idx="77">
                  <c:v>444.96100000000001</c:v>
                </c:pt>
                <c:pt idx="78">
                  <c:v>508.76400000000001</c:v>
                </c:pt>
                <c:pt idx="79">
                  <c:v>580.35</c:v>
                </c:pt>
                <c:pt idx="80">
                  <c:v>507.93700000000001</c:v>
                </c:pt>
                <c:pt idx="81">
                  <c:v>639.56500000000005</c:v>
                </c:pt>
                <c:pt idx="82">
                  <c:v>747.10500000000002</c:v>
                </c:pt>
                <c:pt idx="83">
                  <c:v>715.92399999999998</c:v>
                </c:pt>
                <c:pt idx="84">
                  <c:v>746.18200000000002</c:v>
                </c:pt>
                <c:pt idx="85">
                  <c:v>742.03099999999995</c:v>
                </c:pt>
                <c:pt idx="86">
                  <c:v>689.27200000000005</c:v>
                </c:pt>
                <c:pt idx="87">
                  <c:v>655.00900000000001</c:v>
                </c:pt>
                <c:pt idx="88">
                  <c:v>603.09900000000005</c:v>
                </c:pt>
                <c:pt idx="89">
                  <c:v>617.39200000000005</c:v>
                </c:pt>
                <c:pt idx="90">
                  <c:v>640.90700000000004</c:v>
                </c:pt>
                <c:pt idx="91">
                  <c:v>683.18799999999999</c:v>
                </c:pt>
                <c:pt idx="92">
                  <c:v>660.45500000000004</c:v>
                </c:pt>
                <c:pt idx="93">
                  <c:v>529.72</c:v>
                </c:pt>
                <c:pt idx="94">
                  <c:v>528.07500000000005</c:v>
                </c:pt>
                <c:pt idx="95">
                  <c:v>511.22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726-423B-8FF5-479E9A846F50}"/>
            </c:ext>
          </c:extLst>
        </c:ser>
        <c:ser>
          <c:idx val="10"/>
          <c:order val="10"/>
          <c:tx>
            <c:strRef>
              <c:f>'9.4'!$AH$53</c:f>
              <c:strCache>
                <c:ptCount val="1"/>
                <c:pt idx="0">
                  <c:v>+</c:v>
                </c:pt>
              </c:strCache>
            </c:strRef>
          </c:tx>
          <c:spPr>
            <a:solidFill>
              <a:schemeClr val="tx1"/>
            </a:solidFill>
            <a:ln w="25400">
              <a:noFill/>
            </a:ln>
          </c:spPr>
          <c:cat>
            <c:numRef>
              <c:f>'9.4'!$S$54:$S$149</c:f>
              <c:numCache>
                <c:formatCode>h:mm;@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4.1666666666666699E-2</c:v>
                </c:pt>
                <c:pt idx="5">
                  <c:v>5.2083333333333301E-2</c:v>
                </c:pt>
                <c:pt idx="6">
                  <c:v>6.25E-2</c:v>
                </c:pt>
                <c:pt idx="7">
                  <c:v>7.2916666666666699E-2</c:v>
                </c:pt>
                <c:pt idx="8">
                  <c:v>8.3333333333333301E-2</c:v>
                </c:pt>
                <c:pt idx="9">
                  <c:v>9.375E-2</c:v>
                </c:pt>
                <c:pt idx="10">
                  <c:v>0.104166666666667</c:v>
                </c:pt>
                <c:pt idx="11">
                  <c:v>0.114583333333333</c:v>
                </c:pt>
                <c:pt idx="12">
                  <c:v>0.125</c:v>
                </c:pt>
                <c:pt idx="13">
                  <c:v>0.13541666666666699</c:v>
                </c:pt>
                <c:pt idx="14">
                  <c:v>0.14583333333333301</c:v>
                </c:pt>
                <c:pt idx="15">
                  <c:v>0.15625</c:v>
                </c:pt>
                <c:pt idx="16">
                  <c:v>0.16666666666666699</c:v>
                </c:pt>
                <c:pt idx="17">
                  <c:v>0.17708333333333301</c:v>
                </c:pt>
                <c:pt idx="18">
                  <c:v>0.1875</c:v>
                </c:pt>
                <c:pt idx="19">
                  <c:v>0.19791666666666699</c:v>
                </c:pt>
                <c:pt idx="20">
                  <c:v>0.20833333333333301</c:v>
                </c:pt>
                <c:pt idx="21">
                  <c:v>0.21875</c:v>
                </c:pt>
                <c:pt idx="22">
                  <c:v>0.22916666666666699</c:v>
                </c:pt>
                <c:pt idx="23">
                  <c:v>0.23958333333333301</c:v>
                </c:pt>
                <c:pt idx="24">
                  <c:v>0.25</c:v>
                </c:pt>
                <c:pt idx="25">
                  <c:v>0.26041666666666702</c:v>
                </c:pt>
                <c:pt idx="26">
                  <c:v>0.27083333333333298</c:v>
                </c:pt>
                <c:pt idx="27">
                  <c:v>0.28125</c:v>
                </c:pt>
                <c:pt idx="28">
                  <c:v>0.29166666666666702</c:v>
                </c:pt>
                <c:pt idx="29">
                  <c:v>0.30208333333333298</c:v>
                </c:pt>
                <c:pt idx="30">
                  <c:v>0.3125</c:v>
                </c:pt>
                <c:pt idx="31">
                  <c:v>0.32291666666666702</c:v>
                </c:pt>
                <c:pt idx="32">
                  <c:v>0.33333333333333298</c:v>
                </c:pt>
                <c:pt idx="33">
                  <c:v>0.34375</c:v>
                </c:pt>
                <c:pt idx="34">
                  <c:v>0.35416666666666702</c:v>
                </c:pt>
                <c:pt idx="35">
                  <c:v>0.36458333333333298</c:v>
                </c:pt>
                <c:pt idx="36">
                  <c:v>0.375</c:v>
                </c:pt>
                <c:pt idx="37">
                  <c:v>0.38541666666666702</c:v>
                </c:pt>
                <c:pt idx="38">
                  <c:v>0.39583333333333298</c:v>
                </c:pt>
                <c:pt idx="39">
                  <c:v>0.40625</c:v>
                </c:pt>
                <c:pt idx="40">
                  <c:v>0.41666666666666702</c:v>
                </c:pt>
                <c:pt idx="41">
                  <c:v>0.42708333333333298</c:v>
                </c:pt>
                <c:pt idx="42">
                  <c:v>0.4375</c:v>
                </c:pt>
                <c:pt idx="43">
                  <c:v>0.44791666666666702</c:v>
                </c:pt>
                <c:pt idx="44">
                  <c:v>0.45833333333333298</c:v>
                </c:pt>
                <c:pt idx="45">
                  <c:v>0.46875</c:v>
                </c:pt>
                <c:pt idx="46">
                  <c:v>0.47916666666666702</c:v>
                </c:pt>
                <c:pt idx="47">
                  <c:v>0.48958333333333298</c:v>
                </c:pt>
                <c:pt idx="48">
                  <c:v>0.5</c:v>
                </c:pt>
                <c:pt idx="49">
                  <c:v>0.51041666666666696</c:v>
                </c:pt>
                <c:pt idx="50">
                  <c:v>0.52083333333333304</c:v>
                </c:pt>
                <c:pt idx="51">
                  <c:v>0.53125</c:v>
                </c:pt>
                <c:pt idx="52">
                  <c:v>0.54166666666666696</c:v>
                </c:pt>
                <c:pt idx="53">
                  <c:v>0.55208333333333304</c:v>
                </c:pt>
                <c:pt idx="54">
                  <c:v>0.5625</c:v>
                </c:pt>
                <c:pt idx="55">
                  <c:v>0.57291666666666696</c:v>
                </c:pt>
                <c:pt idx="56">
                  <c:v>0.58333333333333304</c:v>
                </c:pt>
                <c:pt idx="57">
                  <c:v>0.59375</c:v>
                </c:pt>
                <c:pt idx="58">
                  <c:v>0.60416666666666696</c:v>
                </c:pt>
                <c:pt idx="59">
                  <c:v>0.61458333333333304</c:v>
                </c:pt>
                <c:pt idx="60">
                  <c:v>0.625</c:v>
                </c:pt>
                <c:pt idx="61">
                  <c:v>0.63541666666666696</c:v>
                </c:pt>
                <c:pt idx="62">
                  <c:v>0.64583333333333304</c:v>
                </c:pt>
                <c:pt idx="63">
                  <c:v>0.65625</c:v>
                </c:pt>
                <c:pt idx="64">
                  <c:v>0.66666666666666696</c:v>
                </c:pt>
                <c:pt idx="65">
                  <c:v>0.67708333333333304</c:v>
                </c:pt>
                <c:pt idx="66">
                  <c:v>0.6875</c:v>
                </c:pt>
                <c:pt idx="67">
                  <c:v>0.69791666666666696</c:v>
                </c:pt>
                <c:pt idx="68">
                  <c:v>0.70833333333333304</c:v>
                </c:pt>
                <c:pt idx="69">
                  <c:v>0.71875</c:v>
                </c:pt>
                <c:pt idx="70">
                  <c:v>0.72916666666666696</c:v>
                </c:pt>
                <c:pt idx="71">
                  <c:v>0.73958333333333304</c:v>
                </c:pt>
                <c:pt idx="72">
                  <c:v>0.75</c:v>
                </c:pt>
                <c:pt idx="73">
                  <c:v>0.76041666666666696</c:v>
                </c:pt>
                <c:pt idx="74">
                  <c:v>0.77083333333333304</c:v>
                </c:pt>
                <c:pt idx="75">
                  <c:v>0.78125</c:v>
                </c:pt>
                <c:pt idx="76">
                  <c:v>0.79166666666666696</c:v>
                </c:pt>
                <c:pt idx="77">
                  <c:v>0.80208333333333304</c:v>
                </c:pt>
                <c:pt idx="78">
                  <c:v>0.8125</c:v>
                </c:pt>
                <c:pt idx="79">
                  <c:v>0.82291666666666696</c:v>
                </c:pt>
                <c:pt idx="80">
                  <c:v>0.83333333333333304</c:v>
                </c:pt>
                <c:pt idx="81">
                  <c:v>0.84375</c:v>
                </c:pt>
                <c:pt idx="82">
                  <c:v>0.85416666666666696</c:v>
                </c:pt>
                <c:pt idx="83">
                  <c:v>0.86458333333333304</c:v>
                </c:pt>
                <c:pt idx="84">
                  <c:v>0.875</c:v>
                </c:pt>
                <c:pt idx="85">
                  <c:v>0.88541666666666696</c:v>
                </c:pt>
                <c:pt idx="86">
                  <c:v>0.89583333333333304</c:v>
                </c:pt>
                <c:pt idx="87">
                  <c:v>0.90625</c:v>
                </c:pt>
                <c:pt idx="88">
                  <c:v>0.91666666666666696</c:v>
                </c:pt>
                <c:pt idx="89">
                  <c:v>0.92708333333333304</c:v>
                </c:pt>
                <c:pt idx="90">
                  <c:v>0.9375</c:v>
                </c:pt>
                <c:pt idx="91">
                  <c:v>0.94791666666666696</c:v>
                </c:pt>
                <c:pt idx="92">
                  <c:v>0.95833333333333304</c:v>
                </c:pt>
                <c:pt idx="93">
                  <c:v>0.96875</c:v>
                </c:pt>
                <c:pt idx="94">
                  <c:v>0.97916666666666696</c:v>
                </c:pt>
                <c:pt idx="95">
                  <c:v>0.98958333333333304</c:v>
                </c:pt>
              </c:numCache>
            </c:numRef>
          </c:cat>
          <c:val>
            <c:numRef>
              <c:f>'9.4'!$AH$54:$AH$149</c:f>
              <c:numCache>
                <c:formatCode>#,##0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111.858</c:v>
                </c:pt>
                <c:pt idx="42">
                  <c:v>72.096999999999994</c:v>
                </c:pt>
                <c:pt idx="43">
                  <c:v>95.251999999999995</c:v>
                </c:pt>
                <c:pt idx="44">
                  <c:v>132.32900000000001</c:v>
                </c:pt>
                <c:pt idx="45">
                  <c:v>182.55699999999999</c:v>
                </c:pt>
                <c:pt idx="46">
                  <c:v>206.01499999999999</c:v>
                </c:pt>
                <c:pt idx="47">
                  <c:v>141.11699999999999</c:v>
                </c:pt>
                <c:pt idx="48">
                  <c:v>174.988</c:v>
                </c:pt>
                <c:pt idx="49">
                  <c:v>147.74600000000001</c:v>
                </c:pt>
                <c:pt idx="50">
                  <c:v>0</c:v>
                </c:pt>
                <c:pt idx="51">
                  <c:v>0</c:v>
                </c:pt>
                <c:pt idx="52">
                  <c:v>111.24299999999999</c:v>
                </c:pt>
                <c:pt idx="53">
                  <c:v>194.40899999999999</c:v>
                </c:pt>
                <c:pt idx="54">
                  <c:v>309.09199999999998</c:v>
                </c:pt>
                <c:pt idx="55">
                  <c:v>424.65699999999998</c:v>
                </c:pt>
                <c:pt idx="56">
                  <c:v>388.04599999999999</c:v>
                </c:pt>
                <c:pt idx="57">
                  <c:v>357.53800000000001</c:v>
                </c:pt>
                <c:pt idx="58">
                  <c:v>387.34199999999998</c:v>
                </c:pt>
                <c:pt idx="59">
                  <c:v>421.428</c:v>
                </c:pt>
                <c:pt idx="60">
                  <c:v>526.65200000000004</c:v>
                </c:pt>
                <c:pt idx="61">
                  <c:v>570.34900000000005</c:v>
                </c:pt>
                <c:pt idx="62">
                  <c:v>520.13099999999997</c:v>
                </c:pt>
                <c:pt idx="63">
                  <c:v>230.20699999999999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726-423B-8FF5-479E9A846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771392"/>
        <c:axId val="169772928"/>
      </c:areaChart>
      <c:areaChart>
        <c:grouping val="stacked"/>
        <c:varyColors val="0"/>
        <c:ser>
          <c:idx val="8"/>
          <c:order val="8"/>
          <c:tx>
            <c:strRef>
              <c:f>'9.4'!$AB$52</c:f>
              <c:strCache>
                <c:ptCount val="1"/>
                <c:pt idx="0">
                  <c:v>Přeshraniční saldo</c:v>
                </c:pt>
              </c:strCache>
            </c:strRef>
          </c:tx>
          <c:spPr>
            <a:solidFill>
              <a:schemeClr val="tx1"/>
            </a:solidFill>
          </c:spPr>
          <c:cat>
            <c:numLit>
              <c:formatCode>h:mm;@</c:formatCode>
              <c:ptCount val="24"/>
              <c:pt idx="0">
                <c:v>0</c:v>
              </c:pt>
              <c:pt idx="1">
                <c:v>4.1666666666666664E-2</c:v>
              </c:pt>
              <c:pt idx="2">
                <c:v>8.3333333333333301E-2</c:v>
              </c:pt>
              <c:pt idx="3">
                <c:v>0.125</c:v>
              </c:pt>
              <c:pt idx="4">
                <c:v>0.16666666666666699</c:v>
              </c:pt>
              <c:pt idx="5">
                <c:v>0.20833333333333301</c:v>
              </c:pt>
              <c:pt idx="6">
                <c:v>0.25</c:v>
              </c:pt>
              <c:pt idx="7">
                <c:v>0.29166666666666702</c:v>
              </c:pt>
              <c:pt idx="8">
                <c:v>0.33333333333333298</c:v>
              </c:pt>
              <c:pt idx="9">
                <c:v>0.375</c:v>
              </c:pt>
              <c:pt idx="10">
                <c:v>0.41666666666666702</c:v>
              </c:pt>
              <c:pt idx="11">
                <c:v>0.45833333333333298</c:v>
              </c:pt>
              <c:pt idx="12">
                <c:v>0.5</c:v>
              </c:pt>
              <c:pt idx="13">
                <c:v>0.54166666666666696</c:v>
              </c:pt>
              <c:pt idx="14">
                <c:v>0.58333333333333304</c:v>
              </c:pt>
              <c:pt idx="15">
                <c:v>0.625</c:v>
              </c:pt>
              <c:pt idx="16">
                <c:v>0.66666666666666696</c:v>
              </c:pt>
              <c:pt idx="17">
                <c:v>0.70833333333333304</c:v>
              </c:pt>
              <c:pt idx="18">
                <c:v>0.75</c:v>
              </c:pt>
              <c:pt idx="19">
                <c:v>0.79166666666666696</c:v>
              </c:pt>
              <c:pt idx="20">
                <c:v>0.83333333333333304</c:v>
              </c:pt>
              <c:pt idx="21">
                <c:v>0.875</c:v>
              </c:pt>
              <c:pt idx="22">
                <c:v>0.91666666666666696</c:v>
              </c:pt>
              <c:pt idx="23">
                <c:v>0.95833333333333304</c:v>
              </c:pt>
            </c:numLit>
          </c:cat>
          <c:val>
            <c:numRef>
              <c:f>'9.4'!$AI$54:$AI$149</c:f>
              <c:numCache>
                <c:formatCode>#,##0</c:formatCode>
                <c:ptCount val="96"/>
                <c:pt idx="0">
                  <c:v>-2888.1060000000002</c:v>
                </c:pt>
                <c:pt idx="1">
                  <c:v>-2932.143</c:v>
                </c:pt>
                <c:pt idx="2">
                  <c:v>-2953.7130000000002</c:v>
                </c:pt>
                <c:pt idx="3">
                  <c:v>-3009.2049999999999</c:v>
                </c:pt>
                <c:pt idx="4">
                  <c:v>-2809.201</c:v>
                </c:pt>
                <c:pt idx="5">
                  <c:v>-2786.4140000000002</c:v>
                </c:pt>
                <c:pt idx="6">
                  <c:v>-2775.2</c:v>
                </c:pt>
                <c:pt idx="7">
                  <c:v>-2730.1570000000002</c:v>
                </c:pt>
                <c:pt idx="8">
                  <c:v>-2824.4</c:v>
                </c:pt>
                <c:pt idx="9">
                  <c:v>-2834.317</c:v>
                </c:pt>
                <c:pt idx="10">
                  <c:v>-2870.5920000000001</c:v>
                </c:pt>
                <c:pt idx="11">
                  <c:v>-2673.3519999999999</c:v>
                </c:pt>
                <c:pt idx="12">
                  <c:v>-2597.8539999999998</c:v>
                </c:pt>
                <c:pt idx="13">
                  <c:v>-2497.9250000000002</c:v>
                </c:pt>
                <c:pt idx="14">
                  <c:v>-2526.701</c:v>
                </c:pt>
                <c:pt idx="15">
                  <c:v>-2529.2910000000002</c:v>
                </c:pt>
                <c:pt idx="16">
                  <c:v>-2518.2550000000001</c:v>
                </c:pt>
                <c:pt idx="17">
                  <c:v>-2296.8739999999998</c:v>
                </c:pt>
                <c:pt idx="18">
                  <c:v>-2536.2550000000001</c:v>
                </c:pt>
                <c:pt idx="19">
                  <c:v>-2632.165</c:v>
                </c:pt>
                <c:pt idx="20">
                  <c:v>-2668.6289999999999</c:v>
                </c:pt>
                <c:pt idx="21">
                  <c:v>-2656.3589999999999</c:v>
                </c:pt>
                <c:pt idx="22">
                  <c:v>-2263.9780000000001</c:v>
                </c:pt>
                <c:pt idx="23">
                  <c:v>-1855.681</c:v>
                </c:pt>
                <c:pt idx="24">
                  <c:v>-1702.3720000000001</c:v>
                </c:pt>
                <c:pt idx="25">
                  <c:v>-1715.5640000000001</c:v>
                </c:pt>
                <c:pt idx="26">
                  <c:v>-1727.001</c:v>
                </c:pt>
                <c:pt idx="27">
                  <c:v>-1713.6210000000001</c:v>
                </c:pt>
                <c:pt idx="28">
                  <c:v>-1644.5909999999999</c:v>
                </c:pt>
                <c:pt idx="29">
                  <c:v>-1605.8920000000001</c:v>
                </c:pt>
                <c:pt idx="30">
                  <c:v>-1569.777</c:v>
                </c:pt>
                <c:pt idx="31">
                  <c:v>-1484.89</c:v>
                </c:pt>
                <c:pt idx="32">
                  <c:v>-1066.2570000000001</c:v>
                </c:pt>
                <c:pt idx="33">
                  <c:v>-755.76400000000001</c:v>
                </c:pt>
                <c:pt idx="34">
                  <c:v>-591.16600000000005</c:v>
                </c:pt>
                <c:pt idx="35">
                  <c:v>-502.75400000000002</c:v>
                </c:pt>
                <c:pt idx="36">
                  <c:v>-411.726</c:v>
                </c:pt>
                <c:pt idx="37">
                  <c:v>-458.529</c:v>
                </c:pt>
                <c:pt idx="38">
                  <c:v>-440.94099999999997</c:v>
                </c:pt>
                <c:pt idx="39">
                  <c:v>-311.24900000000002</c:v>
                </c:pt>
                <c:pt idx="40">
                  <c:v>-41.588000000000001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-2.83</c:v>
                </c:pt>
                <c:pt idx="51">
                  <c:v>-16.707000000000001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-59.027000000000001</c:v>
                </c:pt>
                <c:pt idx="65">
                  <c:v>-331.73899999999998</c:v>
                </c:pt>
                <c:pt idx="66">
                  <c:v>-257.81799999999998</c:v>
                </c:pt>
                <c:pt idx="67">
                  <c:v>-300.24400000000003</c:v>
                </c:pt>
                <c:pt idx="68">
                  <c:v>-388.68299999999999</c:v>
                </c:pt>
                <c:pt idx="69">
                  <c:v>-790.54</c:v>
                </c:pt>
                <c:pt idx="70">
                  <c:v>-1010.1369999999999</c:v>
                </c:pt>
                <c:pt idx="71">
                  <c:v>-1280.25</c:v>
                </c:pt>
                <c:pt idx="72">
                  <c:v>-1324.691</c:v>
                </c:pt>
                <c:pt idx="73">
                  <c:v>-1422.22</c:v>
                </c:pt>
                <c:pt idx="74">
                  <c:v>-1937.079</c:v>
                </c:pt>
                <c:pt idx="75">
                  <c:v>-1989.1690000000001</c:v>
                </c:pt>
                <c:pt idx="76">
                  <c:v>-1967.393</c:v>
                </c:pt>
                <c:pt idx="77">
                  <c:v>-1978.943</c:v>
                </c:pt>
                <c:pt idx="78">
                  <c:v>-2012.011</c:v>
                </c:pt>
                <c:pt idx="79">
                  <c:v>-1998.5409999999999</c:v>
                </c:pt>
                <c:pt idx="80">
                  <c:v>-1946.7539999999999</c:v>
                </c:pt>
                <c:pt idx="81">
                  <c:v>-1990.771</c:v>
                </c:pt>
                <c:pt idx="82">
                  <c:v>-2170.4580000000001</c:v>
                </c:pt>
                <c:pt idx="83">
                  <c:v>-2188.886</c:v>
                </c:pt>
                <c:pt idx="84">
                  <c:v>-2322.7510000000002</c:v>
                </c:pt>
                <c:pt idx="85">
                  <c:v>-2331.5889999999999</c:v>
                </c:pt>
                <c:pt idx="86">
                  <c:v>-2351.625</c:v>
                </c:pt>
                <c:pt idx="87">
                  <c:v>-2347.3380000000002</c:v>
                </c:pt>
                <c:pt idx="88">
                  <c:v>-2068.962</c:v>
                </c:pt>
                <c:pt idx="89">
                  <c:v>-2062.9679999999998</c:v>
                </c:pt>
                <c:pt idx="90">
                  <c:v>-2097.6469999999999</c:v>
                </c:pt>
                <c:pt idx="91">
                  <c:v>-2093.3629999999998</c:v>
                </c:pt>
                <c:pt idx="92">
                  <c:v>-2117.663</c:v>
                </c:pt>
                <c:pt idx="93">
                  <c:v>-2101.5810000000001</c:v>
                </c:pt>
                <c:pt idx="94">
                  <c:v>-2140.317</c:v>
                </c:pt>
                <c:pt idx="95">
                  <c:v>-2237.8049999999998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726-423B-8FF5-479E9A846F50}"/>
            </c:ext>
          </c:extLst>
        </c:ser>
        <c:ser>
          <c:idx val="9"/>
          <c:order val="9"/>
          <c:tx>
            <c:strRef>
              <c:f>'9.4'!$AC$52</c:f>
              <c:strCache>
                <c:ptCount val="1"/>
                <c:pt idx="0">
                  <c:v>Čerpání PVE</c:v>
                </c:pt>
              </c:strCache>
            </c:strRef>
          </c:tx>
          <c:spPr>
            <a:solidFill>
              <a:srgbClr val="646363"/>
            </a:solidFill>
            <a:ln w="25400">
              <a:noFill/>
            </a:ln>
          </c:spPr>
          <c:cat>
            <c:numLit>
              <c:formatCode>h:mm;@</c:formatCode>
              <c:ptCount val="24"/>
              <c:pt idx="0">
                <c:v>0</c:v>
              </c:pt>
              <c:pt idx="1">
                <c:v>4.1666666666666664E-2</c:v>
              </c:pt>
              <c:pt idx="2">
                <c:v>8.3333333333333301E-2</c:v>
              </c:pt>
              <c:pt idx="3">
                <c:v>0.125</c:v>
              </c:pt>
              <c:pt idx="4">
                <c:v>0.16666666666666699</c:v>
              </c:pt>
              <c:pt idx="5">
                <c:v>0.20833333333333301</c:v>
              </c:pt>
              <c:pt idx="6">
                <c:v>0.25</c:v>
              </c:pt>
              <c:pt idx="7">
                <c:v>0.29166666666666702</c:v>
              </c:pt>
              <c:pt idx="8">
                <c:v>0.33333333333333298</c:v>
              </c:pt>
              <c:pt idx="9">
                <c:v>0.375</c:v>
              </c:pt>
              <c:pt idx="10">
                <c:v>0.41666666666666702</c:v>
              </c:pt>
              <c:pt idx="11">
                <c:v>0.45833333333333298</c:v>
              </c:pt>
              <c:pt idx="12">
                <c:v>0.5</c:v>
              </c:pt>
              <c:pt idx="13">
                <c:v>0.54166666666666696</c:v>
              </c:pt>
              <c:pt idx="14">
                <c:v>0.58333333333333304</c:v>
              </c:pt>
              <c:pt idx="15">
                <c:v>0.625</c:v>
              </c:pt>
              <c:pt idx="16">
                <c:v>0.66666666666666696</c:v>
              </c:pt>
              <c:pt idx="17">
                <c:v>0.70833333333333304</c:v>
              </c:pt>
              <c:pt idx="18">
                <c:v>0.75</c:v>
              </c:pt>
              <c:pt idx="19">
                <c:v>0.79166666666666696</c:v>
              </c:pt>
              <c:pt idx="20">
                <c:v>0.83333333333333304</c:v>
              </c:pt>
              <c:pt idx="21">
                <c:v>0.875</c:v>
              </c:pt>
              <c:pt idx="22">
                <c:v>0.91666666666666696</c:v>
              </c:pt>
              <c:pt idx="23">
                <c:v>0.95833333333333304</c:v>
              </c:pt>
            </c:numLit>
          </c:cat>
          <c:val>
            <c:numRef>
              <c:f>'9.4'!$AC$54:$AC$149</c:f>
              <c:numCache>
                <c:formatCode>#,##0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-3.5979999999999999</c:v>
                </c:pt>
                <c:pt idx="14">
                  <c:v>-5.2489999999999997</c:v>
                </c:pt>
                <c:pt idx="15">
                  <c:v>-5.2460000000000004</c:v>
                </c:pt>
                <c:pt idx="16">
                  <c:v>-5.282</c:v>
                </c:pt>
                <c:pt idx="17">
                  <c:v>-2.7970000000000002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-1.9079999999999999</c:v>
                </c:pt>
                <c:pt idx="23">
                  <c:v>-5.423</c:v>
                </c:pt>
                <c:pt idx="24">
                  <c:v>-5.4260000000000002</c:v>
                </c:pt>
                <c:pt idx="25">
                  <c:v>-5.4009999999999998</c:v>
                </c:pt>
                <c:pt idx="26">
                  <c:v>-5.2930000000000001</c:v>
                </c:pt>
                <c:pt idx="27">
                  <c:v>-5.1989999999999998</c:v>
                </c:pt>
                <c:pt idx="28">
                  <c:v>-5.2409999999999997</c:v>
                </c:pt>
                <c:pt idx="29">
                  <c:v>-5.1970000000000001</c:v>
                </c:pt>
                <c:pt idx="30">
                  <c:v>-5.18</c:v>
                </c:pt>
                <c:pt idx="31">
                  <c:v>-5.1029999999999998</c:v>
                </c:pt>
                <c:pt idx="32">
                  <c:v>-108.65300000000001</c:v>
                </c:pt>
                <c:pt idx="33">
                  <c:v>-311.10199999999998</c:v>
                </c:pt>
                <c:pt idx="34">
                  <c:v>-310.779</c:v>
                </c:pt>
                <c:pt idx="35">
                  <c:v>-310.392</c:v>
                </c:pt>
                <c:pt idx="36">
                  <c:v>-309.834</c:v>
                </c:pt>
                <c:pt idx="37">
                  <c:v>-309.54700000000003</c:v>
                </c:pt>
                <c:pt idx="38">
                  <c:v>-309.52800000000002</c:v>
                </c:pt>
                <c:pt idx="39">
                  <c:v>-423.63200000000001</c:v>
                </c:pt>
                <c:pt idx="40">
                  <c:v>-638.08299999999997</c:v>
                </c:pt>
                <c:pt idx="41">
                  <c:v>-792.36199999999997</c:v>
                </c:pt>
                <c:pt idx="42">
                  <c:v>-797.87300000000005</c:v>
                </c:pt>
                <c:pt idx="43">
                  <c:v>-797.01400000000001</c:v>
                </c:pt>
                <c:pt idx="44">
                  <c:v>-795.55</c:v>
                </c:pt>
                <c:pt idx="45">
                  <c:v>-795.21600000000001</c:v>
                </c:pt>
                <c:pt idx="46">
                  <c:v>-795.31799999999998</c:v>
                </c:pt>
                <c:pt idx="47">
                  <c:v>-794.56299999999999</c:v>
                </c:pt>
                <c:pt idx="48">
                  <c:v>-794.18700000000001</c:v>
                </c:pt>
                <c:pt idx="49">
                  <c:v>-793.15499999999997</c:v>
                </c:pt>
                <c:pt idx="50">
                  <c:v>-791.46699999999998</c:v>
                </c:pt>
                <c:pt idx="51">
                  <c:v>-791.42399999999998</c:v>
                </c:pt>
                <c:pt idx="52">
                  <c:v>-790.38199999999995</c:v>
                </c:pt>
                <c:pt idx="53">
                  <c:v>-788.74199999999996</c:v>
                </c:pt>
                <c:pt idx="54">
                  <c:v>-787.40499999999997</c:v>
                </c:pt>
                <c:pt idx="55">
                  <c:v>-787.13400000000001</c:v>
                </c:pt>
                <c:pt idx="56">
                  <c:v>-785.47900000000004</c:v>
                </c:pt>
                <c:pt idx="57">
                  <c:v>-784.73500000000001</c:v>
                </c:pt>
                <c:pt idx="58">
                  <c:v>-782.31500000000005</c:v>
                </c:pt>
                <c:pt idx="59">
                  <c:v>-780.80899999999997</c:v>
                </c:pt>
                <c:pt idx="60">
                  <c:v>-781.01199999999994</c:v>
                </c:pt>
                <c:pt idx="61">
                  <c:v>-778.59799999999996</c:v>
                </c:pt>
                <c:pt idx="62">
                  <c:v>-704.46600000000001</c:v>
                </c:pt>
                <c:pt idx="63">
                  <c:v>-621.00099999999998</c:v>
                </c:pt>
                <c:pt idx="64">
                  <c:v>-408.74099999999999</c:v>
                </c:pt>
                <c:pt idx="65">
                  <c:v>-300.00700000000001</c:v>
                </c:pt>
                <c:pt idx="66">
                  <c:v>-299.505</c:v>
                </c:pt>
                <c:pt idx="67">
                  <c:v>-298.803</c:v>
                </c:pt>
                <c:pt idx="68">
                  <c:v>-299.39699999999999</c:v>
                </c:pt>
                <c:pt idx="69">
                  <c:v>-19.673999999999999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726-423B-8FF5-479E9A846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784448"/>
        <c:axId val="169774464"/>
      </c:areaChart>
      <c:catAx>
        <c:axId val="169771392"/>
        <c:scaling>
          <c:orientation val="minMax"/>
        </c:scaling>
        <c:delete val="0"/>
        <c:axPos val="b"/>
        <c:numFmt formatCode="h:mm;@" sourceLinked="1"/>
        <c:majorTickMark val="none"/>
        <c:minorTickMark val="none"/>
        <c:tickLblPos val="low"/>
        <c:txPr>
          <a:bodyPr/>
          <a:lstStyle/>
          <a:p>
            <a:pPr>
              <a:defRPr sz="900"/>
            </a:pPr>
            <a:endParaRPr lang="cs-CZ"/>
          </a:p>
        </c:txPr>
        <c:crossAx val="16977292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9772928"/>
        <c:scaling>
          <c:orientation val="minMax"/>
          <c:max val="10000"/>
          <c:min val="-4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9771392"/>
        <c:crosses val="autoZero"/>
        <c:crossBetween val="midCat"/>
        <c:majorUnit val="2000"/>
      </c:valAx>
      <c:valAx>
        <c:axId val="169774464"/>
        <c:scaling>
          <c:orientation val="minMax"/>
          <c:max val="10000"/>
          <c:min val="-2000"/>
        </c:scaling>
        <c:delete val="1"/>
        <c:axPos val="r"/>
        <c:numFmt formatCode="#,##0" sourceLinked="1"/>
        <c:majorTickMark val="out"/>
        <c:minorTickMark val="none"/>
        <c:tickLblPos val="nextTo"/>
        <c:crossAx val="169784448"/>
        <c:crosses val="max"/>
        <c:crossBetween val="midCat"/>
      </c:valAx>
      <c:catAx>
        <c:axId val="169784448"/>
        <c:scaling>
          <c:orientation val="minMax"/>
        </c:scaling>
        <c:delete val="1"/>
        <c:axPos val="b"/>
        <c:numFmt formatCode="h:mm;@" sourceLinked="1"/>
        <c:majorTickMark val="out"/>
        <c:minorTickMark val="none"/>
        <c:tickLblPos val="nextTo"/>
        <c:crossAx val="169774464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80159367260598136"/>
          <c:y val="0.1056569843157239"/>
          <c:w val="0.19619148835613778"/>
          <c:h val="0.72828129777475781"/>
        </c:manualLayout>
      </c:layout>
      <c:overlay val="0"/>
      <c:txPr>
        <a:bodyPr/>
        <a:lstStyle/>
        <a:p>
          <a:pPr>
            <a:defRPr sz="900"/>
          </a:pPr>
          <a:endParaRPr lang="cs-CZ"/>
        </a:p>
      </c:txPr>
    </c:legend>
    <c:plotVisOnly val="1"/>
    <c:dispBlanksAs val="zero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 orientation="portrait"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en-US" sz="1000">
                <a:solidFill>
                  <a:srgbClr val="233060"/>
                </a:solidFill>
              </a:rPr>
              <a:t>Zatížení brutto ve dni m</a:t>
            </a:r>
            <a:r>
              <a:rPr lang="cs-CZ" sz="1000">
                <a:solidFill>
                  <a:srgbClr val="233060"/>
                </a:solidFill>
              </a:rPr>
              <a:t>in</a:t>
            </a:r>
            <a:r>
              <a:rPr lang="en-US" sz="1000">
                <a:solidFill>
                  <a:srgbClr val="233060"/>
                </a:solidFill>
              </a:rPr>
              <a:t>ima</a:t>
            </a:r>
            <a:r>
              <a:rPr lang="cs-CZ" sz="1000">
                <a:solidFill>
                  <a:srgbClr val="233060"/>
                </a:solidFill>
              </a:rPr>
              <a:t> (MW)</a:t>
            </a:r>
            <a:endParaRPr lang="en-US" sz="1000">
              <a:solidFill>
                <a:srgbClr val="233060"/>
              </a:solidFill>
            </a:endParaRPr>
          </a:p>
        </c:rich>
      </c:tx>
      <c:layout>
        <c:manualLayout>
          <c:xMode val="edge"/>
          <c:yMode val="edge"/>
          <c:x val="7.8853690244400532E-4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7775777103176827E-2"/>
          <c:y val="0.11906098182435876"/>
          <c:w val="0.71371310811430433"/>
          <c:h val="0.705795141837948"/>
        </c:manualLayout>
      </c:layout>
      <c:areaChart>
        <c:grouping val="stacked"/>
        <c:varyColors val="0"/>
        <c:ser>
          <c:idx val="0"/>
          <c:order val="0"/>
          <c:tx>
            <c:strRef>
              <c:f>'9.4'!$AL$52</c:f>
              <c:strCache>
                <c:ptCount val="1"/>
                <c:pt idx="0">
                  <c:v>JE</c:v>
                </c:pt>
              </c:strCache>
            </c:strRef>
          </c:tx>
          <c:spPr>
            <a:solidFill>
              <a:schemeClr val="accent1"/>
            </a:solidFill>
          </c:spPr>
          <c:cat>
            <c:numRef>
              <c:f>'9.4'!$AK$54:$AK$149</c:f>
              <c:numCache>
                <c:formatCode>h:mm;@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5.2083333333333336E-2</c:v>
                </c:pt>
                <c:pt idx="6">
                  <c:v>6.25E-2</c:v>
                </c:pt>
                <c:pt idx="7">
                  <c:v>7.2916666666666671E-2</c:v>
                </c:pt>
                <c:pt idx="8">
                  <c:v>8.3333333333333301E-2</c:v>
                </c:pt>
                <c:pt idx="9">
                  <c:v>9.375E-2</c:v>
                </c:pt>
                <c:pt idx="10">
                  <c:v>0.104166666666667</c:v>
                </c:pt>
                <c:pt idx="11">
                  <c:v>0.114583333333333</c:v>
                </c:pt>
                <c:pt idx="12">
                  <c:v>0.125</c:v>
                </c:pt>
                <c:pt idx="13">
                  <c:v>0.13541666666666699</c:v>
                </c:pt>
                <c:pt idx="14">
                  <c:v>0.14583333333333301</c:v>
                </c:pt>
                <c:pt idx="15">
                  <c:v>0.15625</c:v>
                </c:pt>
                <c:pt idx="16">
                  <c:v>0.16666666666666699</c:v>
                </c:pt>
                <c:pt idx="17">
                  <c:v>0.17708333333333301</c:v>
                </c:pt>
                <c:pt idx="18">
                  <c:v>0.1875</c:v>
                </c:pt>
                <c:pt idx="19">
                  <c:v>0.19791666666666699</c:v>
                </c:pt>
                <c:pt idx="20">
                  <c:v>0.20833333333333301</c:v>
                </c:pt>
                <c:pt idx="21">
                  <c:v>0.21875</c:v>
                </c:pt>
                <c:pt idx="22">
                  <c:v>0.22916666666666699</c:v>
                </c:pt>
                <c:pt idx="23">
                  <c:v>0.23958333333333301</c:v>
                </c:pt>
                <c:pt idx="24">
                  <c:v>0.25</c:v>
                </c:pt>
                <c:pt idx="25">
                  <c:v>0.26041666666666702</c:v>
                </c:pt>
                <c:pt idx="26">
                  <c:v>0.27083333333333298</c:v>
                </c:pt>
                <c:pt idx="27">
                  <c:v>0.28125</c:v>
                </c:pt>
                <c:pt idx="28">
                  <c:v>0.29166666666666702</c:v>
                </c:pt>
                <c:pt idx="29">
                  <c:v>0.30208333333333298</c:v>
                </c:pt>
                <c:pt idx="30">
                  <c:v>0.3125</c:v>
                </c:pt>
                <c:pt idx="31">
                  <c:v>0.32291666666666702</c:v>
                </c:pt>
                <c:pt idx="32">
                  <c:v>0.33333333333333298</c:v>
                </c:pt>
                <c:pt idx="33">
                  <c:v>0.34375</c:v>
                </c:pt>
                <c:pt idx="34">
                  <c:v>0.35416666666666702</c:v>
                </c:pt>
                <c:pt idx="35">
                  <c:v>0.36458333333333298</c:v>
                </c:pt>
                <c:pt idx="36">
                  <c:v>0.375</c:v>
                </c:pt>
                <c:pt idx="37">
                  <c:v>0.38541666666666702</c:v>
                </c:pt>
                <c:pt idx="38">
                  <c:v>0.39583333333333298</c:v>
                </c:pt>
                <c:pt idx="39">
                  <c:v>0.40625</c:v>
                </c:pt>
                <c:pt idx="40">
                  <c:v>0.41666666666666702</c:v>
                </c:pt>
                <c:pt idx="41">
                  <c:v>0.42708333333333298</c:v>
                </c:pt>
                <c:pt idx="42">
                  <c:v>0.4375</c:v>
                </c:pt>
                <c:pt idx="43">
                  <c:v>0.44791666666666702</c:v>
                </c:pt>
                <c:pt idx="44">
                  <c:v>0.45833333333333298</c:v>
                </c:pt>
                <c:pt idx="45">
                  <c:v>0.46875</c:v>
                </c:pt>
                <c:pt idx="46">
                  <c:v>0.47916666666666702</c:v>
                </c:pt>
                <c:pt idx="47">
                  <c:v>0.48958333333333298</c:v>
                </c:pt>
                <c:pt idx="48">
                  <c:v>0.5</c:v>
                </c:pt>
                <c:pt idx="49">
                  <c:v>0.51041666666666696</c:v>
                </c:pt>
                <c:pt idx="50">
                  <c:v>0.52083333333333304</c:v>
                </c:pt>
                <c:pt idx="51">
                  <c:v>0.53125</c:v>
                </c:pt>
                <c:pt idx="52">
                  <c:v>0.54166666666666696</c:v>
                </c:pt>
                <c:pt idx="53">
                  <c:v>0.55208333333333304</c:v>
                </c:pt>
                <c:pt idx="54">
                  <c:v>0.5625</c:v>
                </c:pt>
                <c:pt idx="55">
                  <c:v>0.57291666666666696</c:v>
                </c:pt>
                <c:pt idx="56">
                  <c:v>0.58333333333333304</c:v>
                </c:pt>
                <c:pt idx="57">
                  <c:v>0.59375</c:v>
                </c:pt>
                <c:pt idx="58">
                  <c:v>0.60416666666666696</c:v>
                </c:pt>
                <c:pt idx="59">
                  <c:v>0.61458333333333304</c:v>
                </c:pt>
                <c:pt idx="60">
                  <c:v>0.625</c:v>
                </c:pt>
                <c:pt idx="61">
                  <c:v>0.63541666666666696</c:v>
                </c:pt>
                <c:pt idx="62">
                  <c:v>0.64583333333333304</c:v>
                </c:pt>
                <c:pt idx="63">
                  <c:v>0.65625</c:v>
                </c:pt>
                <c:pt idx="64">
                  <c:v>0.66666666666666696</c:v>
                </c:pt>
                <c:pt idx="65">
                  <c:v>0.67708333333333304</c:v>
                </c:pt>
                <c:pt idx="66">
                  <c:v>0.6875</c:v>
                </c:pt>
                <c:pt idx="67">
                  <c:v>0.69791666666666696</c:v>
                </c:pt>
                <c:pt idx="68">
                  <c:v>0.70833333333333304</c:v>
                </c:pt>
                <c:pt idx="69">
                  <c:v>0.71875</c:v>
                </c:pt>
                <c:pt idx="70">
                  <c:v>0.72916666666666696</c:v>
                </c:pt>
                <c:pt idx="71">
                  <c:v>0.73958333333333304</c:v>
                </c:pt>
                <c:pt idx="72">
                  <c:v>0.75</c:v>
                </c:pt>
                <c:pt idx="73">
                  <c:v>0.76041666666666696</c:v>
                </c:pt>
                <c:pt idx="74">
                  <c:v>0.77083333333333304</c:v>
                </c:pt>
                <c:pt idx="75">
                  <c:v>0.78125</c:v>
                </c:pt>
                <c:pt idx="76">
                  <c:v>0.79166666666666696</c:v>
                </c:pt>
                <c:pt idx="77">
                  <c:v>0.80208333333333304</c:v>
                </c:pt>
                <c:pt idx="78">
                  <c:v>0.8125</c:v>
                </c:pt>
                <c:pt idx="79">
                  <c:v>0.82291666666666696</c:v>
                </c:pt>
                <c:pt idx="80">
                  <c:v>0.83333333333333304</c:v>
                </c:pt>
                <c:pt idx="81">
                  <c:v>0.84375</c:v>
                </c:pt>
                <c:pt idx="82">
                  <c:v>0.85416666666666696</c:v>
                </c:pt>
                <c:pt idx="83">
                  <c:v>0.86458333333333304</c:v>
                </c:pt>
                <c:pt idx="84">
                  <c:v>0.875</c:v>
                </c:pt>
                <c:pt idx="85">
                  <c:v>0.88541666666666696</c:v>
                </c:pt>
                <c:pt idx="86">
                  <c:v>0.89583333333333304</c:v>
                </c:pt>
                <c:pt idx="87">
                  <c:v>0.90625</c:v>
                </c:pt>
                <c:pt idx="88">
                  <c:v>0.91666666666666696</c:v>
                </c:pt>
                <c:pt idx="89">
                  <c:v>0.92708333333333304</c:v>
                </c:pt>
                <c:pt idx="90">
                  <c:v>0.9375</c:v>
                </c:pt>
                <c:pt idx="91">
                  <c:v>0.94791666666666696</c:v>
                </c:pt>
                <c:pt idx="92">
                  <c:v>0.95833333333333304</c:v>
                </c:pt>
                <c:pt idx="93">
                  <c:v>0.96875</c:v>
                </c:pt>
                <c:pt idx="94">
                  <c:v>0.97916666666666696</c:v>
                </c:pt>
                <c:pt idx="95">
                  <c:v>0.98958333333333304</c:v>
                </c:pt>
              </c:numCache>
            </c:numRef>
          </c:cat>
          <c:val>
            <c:numRef>
              <c:f>'9.4'!$AL$54:$AL$149</c:f>
              <c:numCache>
                <c:formatCode>#,##0</c:formatCode>
                <c:ptCount val="96"/>
                <c:pt idx="0">
                  <c:v>3668.0949999999998</c:v>
                </c:pt>
                <c:pt idx="1">
                  <c:v>3668.4009999999998</c:v>
                </c:pt>
                <c:pt idx="2">
                  <c:v>3670.65</c:v>
                </c:pt>
                <c:pt idx="3">
                  <c:v>3675.0210000000002</c:v>
                </c:pt>
                <c:pt idx="4">
                  <c:v>3677.3890000000001</c:v>
                </c:pt>
                <c:pt idx="5">
                  <c:v>3678.056</c:v>
                </c:pt>
                <c:pt idx="6">
                  <c:v>3679.7890000000002</c:v>
                </c:pt>
                <c:pt idx="7">
                  <c:v>3678.7460000000001</c:v>
                </c:pt>
                <c:pt idx="8">
                  <c:v>3680.6109999999999</c:v>
                </c:pt>
                <c:pt idx="9">
                  <c:v>3684.0320000000002</c:v>
                </c:pt>
                <c:pt idx="10">
                  <c:v>3686.0329999999999</c:v>
                </c:pt>
                <c:pt idx="11">
                  <c:v>3686.3890000000001</c:v>
                </c:pt>
                <c:pt idx="12">
                  <c:v>3685.2089999999998</c:v>
                </c:pt>
                <c:pt idx="13">
                  <c:v>3684.9340000000002</c:v>
                </c:pt>
                <c:pt idx="14">
                  <c:v>3686.8739999999998</c:v>
                </c:pt>
                <c:pt idx="15">
                  <c:v>3690.6149999999998</c:v>
                </c:pt>
                <c:pt idx="16">
                  <c:v>3693.3690000000001</c:v>
                </c:pt>
                <c:pt idx="17">
                  <c:v>3695.462</c:v>
                </c:pt>
                <c:pt idx="18">
                  <c:v>3693.8580000000002</c:v>
                </c:pt>
                <c:pt idx="19">
                  <c:v>3695.0390000000002</c:v>
                </c:pt>
                <c:pt idx="20">
                  <c:v>3695.1819999999998</c:v>
                </c:pt>
                <c:pt idx="21">
                  <c:v>3698.011</c:v>
                </c:pt>
                <c:pt idx="22">
                  <c:v>3701.123</c:v>
                </c:pt>
                <c:pt idx="23">
                  <c:v>3701.09</c:v>
                </c:pt>
                <c:pt idx="24">
                  <c:v>3698.9670000000001</c:v>
                </c:pt>
                <c:pt idx="25">
                  <c:v>3698.91</c:v>
                </c:pt>
                <c:pt idx="26">
                  <c:v>3700.1880000000001</c:v>
                </c:pt>
                <c:pt idx="27">
                  <c:v>3702.491</c:v>
                </c:pt>
                <c:pt idx="28">
                  <c:v>3702.5070000000001</c:v>
                </c:pt>
                <c:pt idx="29">
                  <c:v>3702.67</c:v>
                </c:pt>
                <c:pt idx="30">
                  <c:v>3700.4479999999999</c:v>
                </c:pt>
                <c:pt idx="31">
                  <c:v>3699.8029999999999</c:v>
                </c:pt>
                <c:pt idx="32">
                  <c:v>3697.9209999999998</c:v>
                </c:pt>
                <c:pt idx="33">
                  <c:v>3697.0140000000001</c:v>
                </c:pt>
                <c:pt idx="34">
                  <c:v>3697.7170000000001</c:v>
                </c:pt>
                <c:pt idx="35">
                  <c:v>3697.5219999999999</c:v>
                </c:pt>
                <c:pt idx="36">
                  <c:v>3694.623</c:v>
                </c:pt>
                <c:pt idx="37">
                  <c:v>3692.8</c:v>
                </c:pt>
                <c:pt idx="38">
                  <c:v>3691.5390000000002</c:v>
                </c:pt>
                <c:pt idx="39">
                  <c:v>3690.12</c:v>
                </c:pt>
                <c:pt idx="40">
                  <c:v>3691.0709999999999</c:v>
                </c:pt>
                <c:pt idx="41">
                  <c:v>3691.1979999999999</c:v>
                </c:pt>
                <c:pt idx="42">
                  <c:v>3689.93</c:v>
                </c:pt>
                <c:pt idx="43">
                  <c:v>3690.8049999999998</c:v>
                </c:pt>
                <c:pt idx="44">
                  <c:v>3689.9560000000001</c:v>
                </c:pt>
                <c:pt idx="45">
                  <c:v>3690.4769999999999</c:v>
                </c:pt>
                <c:pt idx="46">
                  <c:v>3691.0720000000001</c:v>
                </c:pt>
                <c:pt idx="47">
                  <c:v>3691.5250000000001</c:v>
                </c:pt>
                <c:pt idx="48">
                  <c:v>3690.9749999999999</c:v>
                </c:pt>
                <c:pt idx="49">
                  <c:v>3689.8679999999999</c:v>
                </c:pt>
                <c:pt idx="50">
                  <c:v>3691.23</c:v>
                </c:pt>
                <c:pt idx="51">
                  <c:v>3691.1930000000002</c:v>
                </c:pt>
                <c:pt idx="52">
                  <c:v>3691.2020000000002</c:v>
                </c:pt>
                <c:pt idx="53">
                  <c:v>3689.0740000000001</c:v>
                </c:pt>
                <c:pt idx="54">
                  <c:v>3690.03</c:v>
                </c:pt>
                <c:pt idx="55">
                  <c:v>3690.9920000000002</c:v>
                </c:pt>
                <c:pt idx="56">
                  <c:v>3690.924</c:v>
                </c:pt>
                <c:pt idx="57">
                  <c:v>3692.6439999999998</c:v>
                </c:pt>
                <c:pt idx="58">
                  <c:v>3693.4479999999999</c:v>
                </c:pt>
                <c:pt idx="59">
                  <c:v>3694.1210000000001</c:v>
                </c:pt>
                <c:pt idx="60">
                  <c:v>3693.5279999999998</c:v>
                </c:pt>
                <c:pt idx="61">
                  <c:v>3691.6190000000001</c:v>
                </c:pt>
                <c:pt idx="62">
                  <c:v>3691.6</c:v>
                </c:pt>
                <c:pt idx="63">
                  <c:v>3689.4670000000001</c:v>
                </c:pt>
                <c:pt idx="64">
                  <c:v>3689.1529999999998</c:v>
                </c:pt>
                <c:pt idx="65">
                  <c:v>3686.5059999999999</c:v>
                </c:pt>
                <c:pt idx="66">
                  <c:v>3686.328</c:v>
                </c:pt>
                <c:pt idx="67">
                  <c:v>3686.2530000000002</c:v>
                </c:pt>
                <c:pt idx="68">
                  <c:v>3687.2820000000002</c:v>
                </c:pt>
                <c:pt idx="69">
                  <c:v>3685.1239999999998</c:v>
                </c:pt>
                <c:pt idx="70">
                  <c:v>3683.7719999999999</c:v>
                </c:pt>
                <c:pt idx="71">
                  <c:v>3682.9609999999998</c:v>
                </c:pt>
                <c:pt idx="72">
                  <c:v>3684.0940000000001</c:v>
                </c:pt>
                <c:pt idx="73">
                  <c:v>3684.538</c:v>
                </c:pt>
                <c:pt idx="74">
                  <c:v>3685.2109999999998</c:v>
                </c:pt>
                <c:pt idx="75">
                  <c:v>3685.2840000000001</c:v>
                </c:pt>
                <c:pt idx="76">
                  <c:v>3684.404</c:v>
                </c:pt>
                <c:pt idx="77">
                  <c:v>3685.3049999999998</c:v>
                </c:pt>
                <c:pt idx="78">
                  <c:v>3686.703</c:v>
                </c:pt>
                <c:pt idx="79">
                  <c:v>3687.14</c:v>
                </c:pt>
                <c:pt idx="80">
                  <c:v>3688.4409999999998</c:v>
                </c:pt>
                <c:pt idx="81">
                  <c:v>3688.7779999999998</c:v>
                </c:pt>
                <c:pt idx="82">
                  <c:v>3688.212</c:v>
                </c:pt>
                <c:pt idx="83">
                  <c:v>3687.6579999999999</c:v>
                </c:pt>
                <c:pt idx="84">
                  <c:v>3688.4630000000002</c:v>
                </c:pt>
                <c:pt idx="85">
                  <c:v>3691.248</c:v>
                </c:pt>
                <c:pt idx="86">
                  <c:v>3692.5529999999999</c:v>
                </c:pt>
                <c:pt idx="87">
                  <c:v>3694.4389999999999</c:v>
                </c:pt>
                <c:pt idx="88">
                  <c:v>3692.6849999999999</c:v>
                </c:pt>
                <c:pt idx="89">
                  <c:v>3692.9810000000002</c:v>
                </c:pt>
                <c:pt idx="90">
                  <c:v>3694.3989999999999</c:v>
                </c:pt>
                <c:pt idx="91">
                  <c:v>3698.3359999999998</c:v>
                </c:pt>
                <c:pt idx="92">
                  <c:v>3699.58</c:v>
                </c:pt>
                <c:pt idx="93">
                  <c:v>3699.5639999999999</c:v>
                </c:pt>
                <c:pt idx="94">
                  <c:v>3698.6120000000001</c:v>
                </c:pt>
                <c:pt idx="95">
                  <c:v>3697.444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BD-4B3F-BB53-20F0E35DE697}"/>
            </c:ext>
          </c:extLst>
        </c:ser>
        <c:ser>
          <c:idx val="1"/>
          <c:order val="1"/>
          <c:tx>
            <c:strRef>
              <c:f>'9.4'!$AM$52</c:f>
              <c:strCache>
                <c:ptCount val="1"/>
                <c:pt idx="0">
                  <c:v>PE</c:v>
                </c:pt>
              </c:strCache>
            </c:strRef>
          </c:tx>
          <c:spPr>
            <a:solidFill>
              <a:schemeClr val="accent5"/>
            </a:solidFill>
          </c:spPr>
          <c:cat>
            <c:numRef>
              <c:f>'9.4'!$AK$54:$AK$149</c:f>
              <c:numCache>
                <c:formatCode>h:mm;@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5.2083333333333336E-2</c:v>
                </c:pt>
                <c:pt idx="6">
                  <c:v>6.25E-2</c:v>
                </c:pt>
                <c:pt idx="7">
                  <c:v>7.2916666666666671E-2</c:v>
                </c:pt>
                <c:pt idx="8">
                  <c:v>8.3333333333333301E-2</c:v>
                </c:pt>
                <c:pt idx="9">
                  <c:v>9.375E-2</c:v>
                </c:pt>
                <c:pt idx="10">
                  <c:v>0.104166666666667</c:v>
                </c:pt>
                <c:pt idx="11">
                  <c:v>0.114583333333333</c:v>
                </c:pt>
                <c:pt idx="12">
                  <c:v>0.125</c:v>
                </c:pt>
                <c:pt idx="13">
                  <c:v>0.13541666666666699</c:v>
                </c:pt>
                <c:pt idx="14">
                  <c:v>0.14583333333333301</c:v>
                </c:pt>
                <c:pt idx="15">
                  <c:v>0.15625</c:v>
                </c:pt>
                <c:pt idx="16">
                  <c:v>0.16666666666666699</c:v>
                </c:pt>
                <c:pt idx="17">
                  <c:v>0.17708333333333301</c:v>
                </c:pt>
                <c:pt idx="18">
                  <c:v>0.1875</c:v>
                </c:pt>
                <c:pt idx="19">
                  <c:v>0.19791666666666699</c:v>
                </c:pt>
                <c:pt idx="20">
                  <c:v>0.20833333333333301</c:v>
                </c:pt>
                <c:pt idx="21">
                  <c:v>0.21875</c:v>
                </c:pt>
                <c:pt idx="22">
                  <c:v>0.22916666666666699</c:v>
                </c:pt>
                <c:pt idx="23">
                  <c:v>0.23958333333333301</c:v>
                </c:pt>
                <c:pt idx="24">
                  <c:v>0.25</c:v>
                </c:pt>
                <c:pt idx="25">
                  <c:v>0.26041666666666702</c:v>
                </c:pt>
                <c:pt idx="26">
                  <c:v>0.27083333333333298</c:v>
                </c:pt>
                <c:pt idx="27">
                  <c:v>0.28125</c:v>
                </c:pt>
                <c:pt idx="28">
                  <c:v>0.29166666666666702</c:v>
                </c:pt>
                <c:pt idx="29">
                  <c:v>0.30208333333333298</c:v>
                </c:pt>
                <c:pt idx="30">
                  <c:v>0.3125</c:v>
                </c:pt>
                <c:pt idx="31">
                  <c:v>0.32291666666666702</c:v>
                </c:pt>
                <c:pt idx="32">
                  <c:v>0.33333333333333298</c:v>
                </c:pt>
                <c:pt idx="33">
                  <c:v>0.34375</c:v>
                </c:pt>
                <c:pt idx="34">
                  <c:v>0.35416666666666702</c:v>
                </c:pt>
                <c:pt idx="35">
                  <c:v>0.36458333333333298</c:v>
                </c:pt>
                <c:pt idx="36">
                  <c:v>0.375</c:v>
                </c:pt>
                <c:pt idx="37">
                  <c:v>0.38541666666666702</c:v>
                </c:pt>
                <c:pt idx="38">
                  <c:v>0.39583333333333298</c:v>
                </c:pt>
                <c:pt idx="39">
                  <c:v>0.40625</c:v>
                </c:pt>
                <c:pt idx="40">
                  <c:v>0.41666666666666702</c:v>
                </c:pt>
                <c:pt idx="41">
                  <c:v>0.42708333333333298</c:v>
                </c:pt>
                <c:pt idx="42">
                  <c:v>0.4375</c:v>
                </c:pt>
                <c:pt idx="43">
                  <c:v>0.44791666666666702</c:v>
                </c:pt>
                <c:pt idx="44">
                  <c:v>0.45833333333333298</c:v>
                </c:pt>
                <c:pt idx="45">
                  <c:v>0.46875</c:v>
                </c:pt>
                <c:pt idx="46">
                  <c:v>0.47916666666666702</c:v>
                </c:pt>
                <c:pt idx="47">
                  <c:v>0.48958333333333298</c:v>
                </c:pt>
                <c:pt idx="48">
                  <c:v>0.5</c:v>
                </c:pt>
                <c:pt idx="49">
                  <c:v>0.51041666666666696</c:v>
                </c:pt>
                <c:pt idx="50">
                  <c:v>0.52083333333333304</c:v>
                </c:pt>
                <c:pt idx="51">
                  <c:v>0.53125</c:v>
                </c:pt>
                <c:pt idx="52">
                  <c:v>0.54166666666666696</c:v>
                </c:pt>
                <c:pt idx="53">
                  <c:v>0.55208333333333304</c:v>
                </c:pt>
                <c:pt idx="54">
                  <c:v>0.5625</c:v>
                </c:pt>
                <c:pt idx="55">
                  <c:v>0.57291666666666696</c:v>
                </c:pt>
                <c:pt idx="56">
                  <c:v>0.58333333333333304</c:v>
                </c:pt>
                <c:pt idx="57">
                  <c:v>0.59375</c:v>
                </c:pt>
                <c:pt idx="58">
                  <c:v>0.60416666666666696</c:v>
                </c:pt>
                <c:pt idx="59">
                  <c:v>0.61458333333333304</c:v>
                </c:pt>
                <c:pt idx="60">
                  <c:v>0.625</c:v>
                </c:pt>
                <c:pt idx="61">
                  <c:v>0.63541666666666696</c:v>
                </c:pt>
                <c:pt idx="62">
                  <c:v>0.64583333333333304</c:v>
                </c:pt>
                <c:pt idx="63">
                  <c:v>0.65625</c:v>
                </c:pt>
                <c:pt idx="64">
                  <c:v>0.66666666666666696</c:v>
                </c:pt>
                <c:pt idx="65">
                  <c:v>0.67708333333333304</c:v>
                </c:pt>
                <c:pt idx="66">
                  <c:v>0.6875</c:v>
                </c:pt>
                <c:pt idx="67">
                  <c:v>0.69791666666666696</c:v>
                </c:pt>
                <c:pt idx="68">
                  <c:v>0.70833333333333304</c:v>
                </c:pt>
                <c:pt idx="69">
                  <c:v>0.71875</c:v>
                </c:pt>
                <c:pt idx="70">
                  <c:v>0.72916666666666696</c:v>
                </c:pt>
                <c:pt idx="71">
                  <c:v>0.73958333333333304</c:v>
                </c:pt>
                <c:pt idx="72">
                  <c:v>0.75</c:v>
                </c:pt>
                <c:pt idx="73">
                  <c:v>0.76041666666666696</c:v>
                </c:pt>
                <c:pt idx="74">
                  <c:v>0.77083333333333304</c:v>
                </c:pt>
                <c:pt idx="75">
                  <c:v>0.78125</c:v>
                </c:pt>
                <c:pt idx="76">
                  <c:v>0.79166666666666696</c:v>
                </c:pt>
                <c:pt idx="77">
                  <c:v>0.80208333333333304</c:v>
                </c:pt>
                <c:pt idx="78">
                  <c:v>0.8125</c:v>
                </c:pt>
                <c:pt idx="79">
                  <c:v>0.82291666666666696</c:v>
                </c:pt>
                <c:pt idx="80">
                  <c:v>0.83333333333333304</c:v>
                </c:pt>
                <c:pt idx="81">
                  <c:v>0.84375</c:v>
                </c:pt>
                <c:pt idx="82">
                  <c:v>0.85416666666666696</c:v>
                </c:pt>
                <c:pt idx="83">
                  <c:v>0.86458333333333304</c:v>
                </c:pt>
                <c:pt idx="84">
                  <c:v>0.875</c:v>
                </c:pt>
                <c:pt idx="85">
                  <c:v>0.88541666666666696</c:v>
                </c:pt>
                <c:pt idx="86">
                  <c:v>0.89583333333333304</c:v>
                </c:pt>
                <c:pt idx="87">
                  <c:v>0.90625</c:v>
                </c:pt>
                <c:pt idx="88">
                  <c:v>0.91666666666666696</c:v>
                </c:pt>
                <c:pt idx="89">
                  <c:v>0.92708333333333304</c:v>
                </c:pt>
                <c:pt idx="90">
                  <c:v>0.9375</c:v>
                </c:pt>
                <c:pt idx="91">
                  <c:v>0.94791666666666696</c:v>
                </c:pt>
                <c:pt idx="92">
                  <c:v>0.95833333333333304</c:v>
                </c:pt>
                <c:pt idx="93">
                  <c:v>0.96875</c:v>
                </c:pt>
                <c:pt idx="94">
                  <c:v>0.97916666666666696</c:v>
                </c:pt>
                <c:pt idx="95">
                  <c:v>0.98958333333333304</c:v>
                </c:pt>
              </c:numCache>
            </c:numRef>
          </c:cat>
          <c:val>
            <c:numRef>
              <c:f>'9.4'!$AM$54:$AM$149</c:f>
              <c:numCache>
                <c:formatCode>#,##0</c:formatCode>
                <c:ptCount val="96"/>
                <c:pt idx="0">
                  <c:v>861.83299999999997</c:v>
                </c:pt>
                <c:pt idx="1">
                  <c:v>856.35699999999997</c:v>
                </c:pt>
                <c:pt idx="2">
                  <c:v>855.75699999999995</c:v>
                </c:pt>
                <c:pt idx="3">
                  <c:v>853.93600000000004</c:v>
                </c:pt>
                <c:pt idx="4">
                  <c:v>856.04399999999998</c:v>
                </c:pt>
                <c:pt idx="5">
                  <c:v>866.93799999999999</c:v>
                </c:pt>
                <c:pt idx="6">
                  <c:v>857.02800000000002</c:v>
                </c:pt>
                <c:pt idx="7">
                  <c:v>853.73</c:v>
                </c:pt>
                <c:pt idx="8">
                  <c:v>852.29100000000005</c:v>
                </c:pt>
                <c:pt idx="9">
                  <c:v>850.32299999999998</c:v>
                </c:pt>
                <c:pt idx="10">
                  <c:v>853.75300000000004</c:v>
                </c:pt>
                <c:pt idx="11">
                  <c:v>856.04499999999996</c:v>
                </c:pt>
                <c:pt idx="12">
                  <c:v>859.50400000000002</c:v>
                </c:pt>
                <c:pt idx="13">
                  <c:v>861.97699999999998</c:v>
                </c:pt>
                <c:pt idx="14">
                  <c:v>860.92499999999995</c:v>
                </c:pt>
                <c:pt idx="15">
                  <c:v>860.73299999999995</c:v>
                </c:pt>
                <c:pt idx="16">
                  <c:v>856.81600000000003</c:v>
                </c:pt>
                <c:pt idx="17">
                  <c:v>856.17100000000005</c:v>
                </c:pt>
                <c:pt idx="18">
                  <c:v>856.68200000000002</c:v>
                </c:pt>
                <c:pt idx="19">
                  <c:v>851.85199999999998</c:v>
                </c:pt>
                <c:pt idx="20">
                  <c:v>853.37199999999996</c:v>
                </c:pt>
                <c:pt idx="21">
                  <c:v>848.85500000000002</c:v>
                </c:pt>
                <c:pt idx="22">
                  <c:v>850.46199999999999</c:v>
                </c:pt>
                <c:pt idx="23">
                  <c:v>851.33299999999997</c:v>
                </c:pt>
                <c:pt idx="24">
                  <c:v>836.14300000000003</c:v>
                </c:pt>
                <c:pt idx="25">
                  <c:v>837.03899999999999</c:v>
                </c:pt>
                <c:pt idx="26">
                  <c:v>837.45799999999997</c:v>
                </c:pt>
                <c:pt idx="27">
                  <c:v>840.98500000000001</c:v>
                </c:pt>
                <c:pt idx="28">
                  <c:v>842.65800000000002</c:v>
                </c:pt>
                <c:pt idx="29">
                  <c:v>845.9</c:v>
                </c:pt>
                <c:pt idx="30">
                  <c:v>845.83399999999995</c:v>
                </c:pt>
                <c:pt idx="31">
                  <c:v>848.31200000000001</c:v>
                </c:pt>
                <c:pt idx="32">
                  <c:v>848.16300000000001</c:v>
                </c:pt>
                <c:pt idx="33">
                  <c:v>834.46199999999999</c:v>
                </c:pt>
                <c:pt idx="34">
                  <c:v>839.33900000000006</c:v>
                </c:pt>
                <c:pt idx="35">
                  <c:v>843.65200000000004</c:v>
                </c:pt>
                <c:pt idx="36">
                  <c:v>844.06700000000001</c:v>
                </c:pt>
                <c:pt idx="37">
                  <c:v>837.64400000000001</c:v>
                </c:pt>
                <c:pt idx="38">
                  <c:v>845.274</c:v>
                </c:pt>
                <c:pt idx="39">
                  <c:v>845.19299999999998</c:v>
                </c:pt>
                <c:pt idx="40">
                  <c:v>831.22199999999998</c:v>
                </c:pt>
                <c:pt idx="41">
                  <c:v>829.76400000000001</c:v>
                </c:pt>
                <c:pt idx="42">
                  <c:v>829.18399999999997</c:v>
                </c:pt>
                <c:pt idx="43">
                  <c:v>831.91</c:v>
                </c:pt>
                <c:pt idx="44">
                  <c:v>716.47299999999996</c:v>
                </c:pt>
                <c:pt idx="45">
                  <c:v>710.4</c:v>
                </c:pt>
                <c:pt idx="46">
                  <c:v>706.02700000000004</c:v>
                </c:pt>
                <c:pt idx="47">
                  <c:v>699.62</c:v>
                </c:pt>
                <c:pt idx="48">
                  <c:v>698.37199999999996</c:v>
                </c:pt>
                <c:pt idx="49">
                  <c:v>702.79899999999998</c:v>
                </c:pt>
                <c:pt idx="50">
                  <c:v>706.86900000000003</c:v>
                </c:pt>
                <c:pt idx="51">
                  <c:v>707.16300000000001</c:v>
                </c:pt>
                <c:pt idx="52">
                  <c:v>705.13099999999997</c:v>
                </c:pt>
                <c:pt idx="53">
                  <c:v>704.69200000000001</c:v>
                </c:pt>
                <c:pt idx="54">
                  <c:v>703.87800000000004</c:v>
                </c:pt>
                <c:pt idx="55">
                  <c:v>702.61500000000001</c:v>
                </c:pt>
                <c:pt idx="56">
                  <c:v>701.779</c:v>
                </c:pt>
                <c:pt idx="57">
                  <c:v>694.06500000000005</c:v>
                </c:pt>
                <c:pt idx="58">
                  <c:v>691.54300000000001</c:v>
                </c:pt>
                <c:pt idx="59">
                  <c:v>694.96699999999998</c:v>
                </c:pt>
                <c:pt idx="60">
                  <c:v>692.44200000000001</c:v>
                </c:pt>
                <c:pt idx="61">
                  <c:v>693.09799999999996</c:v>
                </c:pt>
                <c:pt idx="62">
                  <c:v>688.50800000000004</c:v>
                </c:pt>
                <c:pt idx="63">
                  <c:v>695.12300000000005</c:v>
                </c:pt>
                <c:pt idx="64">
                  <c:v>698.00199999999995</c:v>
                </c:pt>
                <c:pt idx="65">
                  <c:v>700.59400000000005</c:v>
                </c:pt>
                <c:pt idx="66">
                  <c:v>700.13599999999997</c:v>
                </c:pt>
                <c:pt idx="67">
                  <c:v>699.42200000000003</c:v>
                </c:pt>
                <c:pt idx="68">
                  <c:v>707.41200000000003</c:v>
                </c:pt>
                <c:pt idx="69">
                  <c:v>713.40200000000004</c:v>
                </c:pt>
                <c:pt idx="70">
                  <c:v>711.89499999999998</c:v>
                </c:pt>
                <c:pt idx="71">
                  <c:v>700.73299999999995</c:v>
                </c:pt>
                <c:pt idx="72">
                  <c:v>708.14099999999996</c:v>
                </c:pt>
                <c:pt idx="73">
                  <c:v>765.96500000000003</c:v>
                </c:pt>
                <c:pt idx="74">
                  <c:v>815.23099999999999</c:v>
                </c:pt>
                <c:pt idx="75">
                  <c:v>827.59900000000005</c:v>
                </c:pt>
                <c:pt idx="76">
                  <c:v>833.53099999999995</c:v>
                </c:pt>
                <c:pt idx="77">
                  <c:v>845.23800000000006</c:v>
                </c:pt>
                <c:pt idx="78">
                  <c:v>852.33199999999999</c:v>
                </c:pt>
                <c:pt idx="79">
                  <c:v>876.23599999999999</c:v>
                </c:pt>
                <c:pt idx="80">
                  <c:v>894.71900000000005</c:v>
                </c:pt>
                <c:pt idx="81">
                  <c:v>897.36099999999999</c:v>
                </c:pt>
                <c:pt idx="82">
                  <c:v>904.52</c:v>
                </c:pt>
                <c:pt idx="83">
                  <c:v>899.31200000000001</c:v>
                </c:pt>
                <c:pt idx="84">
                  <c:v>986.346</c:v>
                </c:pt>
                <c:pt idx="85">
                  <c:v>1008.676</c:v>
                </c:pt>
                <c:pt idx="86">
                  <c:v>1022.471</c:v>
                </c:pt>
                <c:pt idx="87">
                  <c:v>1026.9839999999999</c:v>
                </c:pt>
                <c:pt idx="88">
                  <c:v>1026.442</c:v>
                </c:pt>
                <c:pt idx="89">
                  <c:v>1050.57</c:v>
                </c:pt>
                <c:pt idx="90">
                  <c:v>1056.3130000000001</c:v>
                </c:pt>
                <c:pt idx="91">
                  <c:v>1058.3430000000001</c:v>
                </c:pt>
                <c:pt idx="92">
                  <c:v>1064.9739999999999</c:v>
                </c:pt>
                <c:pt idx="93">
                  <c:v>1067.8979999999999</c:v>
                </c:pt>
                <c:pt idx="94">
                  <c:v>1071.348</c:v>
                </c:pt>
                <c:pt idx="95">
                  <c:v>1075.5360000000001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BD-4B3F-BB53-20F0E35DE697}"/>
            </c:ext>
          </c:extLst>
        </c:ser>
        <c:ser>
          <c:idx val="2"/>
          <c:order val="2"/>
          <c:tx>
            <c:strRef>
              <c:f>'9.4'!$AN$52</c:f>
              <c:strCache>
                <c:ptCount val="1"/>
                <c:pt idx="0">
                  <c:v>PPE</c:v>
                </c:pt>
              </c:strCache>
            </c:strRef>
          </c:tx>
          <c:spPr>
            <a:solidFill>
              <a:schemeClr val="accent2"/>
            </a:solidFill>
          </c:spPr>
          <c:cat>
            <c:numRef>
              <c:f>'9.4'!$AK$54:$AK$149</c:f>
              <c:numCache>
                <c:formatCode>h:mm;@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5.2083333333333336E-2</c:v>
                </c:pt>
                <c:pt idx="6">
                  <c:v>6.25E-2</c:v>
                </c:pt>
                <c:pt idx="7">
                  <c:v>7.2916666666666671E-2</c:v>
                </c:pt>
                <c:pt idx="8">
                  <c:v>8.3333333333333301E-2</c:v>
                </c:pt>
                <c:pt idx="9">
                  <c:v>9.375E-2</c:v>
                </c:pt>
                <c:pt idx="10">
                  <c:v>0.104166666666667</c:v>
                </c:pt>
                <c:pt idx="11">
                  <c:v>0.114583333333333</c:v>
                </c:pt>
                <c:pt idx="12">
                  <c:v>0.125</c:v>
                </c:pt>
                <c:pt idx="13">
                  <c:v>0.13541666666666699</c:v>
                </c:pt>
                <c:pt idx="14">
                  <c:v>0.14583333333333301</c:v>
                </c:pt>
                <c:pt idx="15">
                  <c:v>0.15625</c:v>
                </c:pt>
                <c:pt idx="16">
                  <c:v>0.16666666666666699</c:v>
                </c:pt>
                <c:pt idx="17">
                  <c:v>0.17708333333333301</c:v>
                </c:pt>
                <c:pt idx="18">
                  <c:v>0.1875</c:v>
                </c:pt>
                <c:pt idx="19">
                  <c:v>0.19791666666666699</c:v>
                </c:pt>
                <c:pt idx="20">
                  <c:v>0.20833333333333301</c:v>
                </c:pt>
                <c:pt idx="21">
                  <c:v>0.21875</c:v>
                </c:pt>
                <c:pt idx="22">
                  <c:v>0.22916666666666699</c:v>
                </c:pt>
                <c:pt idx="23">
                  <c:v>0.23958333333333301</c:v>
                </c:pt>
                <c:pt idx="24">
                  <c:v>0.25</c:v>
                </c:pt>
                <c:pt idx="25">
                  <c:v>0.26041666666666702</c:v>
                </c:pt>
                <c:pt idx="26">
                  <c:v>0.27083333333333298</c:v>
                </c:pt>
                <c:pt idx="27">
                  <c:v>0.28125</c:v>
                </c:pt>
                <c:pt idx="28">
                  <c:v>0.29166666666666702</c:v>
                </c:pt>
                <c:pt idx="29">
                  <c:v>0.30208333333333298</c:v>
                </c:pt>
                <c:pt idx="30">
                  <c:v>0.3125</c:v>
                </c:pt>
                <c:pt idx="31">
                  <c:v>0.32291666666666702</c:v>
                </c:pt>
                <c:pt idx="32">
                  <c:v>0.33333333333333298</c:v>
                </c:pt>
                <c:pt idx="33">
                  <c:v>0.34375</c:v>
                </c:pt>
                <c:pt idx="34">
                  <c:v>0.35416666666666702</c:v>
                </c:pt>
                <c:pt idx="35">
                  <c:v>0.36458333333333298</c:v>
                </c:pt>
                <c:pt idx="36">
                  <c:v>0.375</c:v>
                </c:pt>
                <c:pt idx="37">
                  <c:v>0.38541666666666702</c:v>
                </c:pt>
                <c:pt idx="38">
                  <c:v>0.39583333333333298</c:v>
                </c:pt>
                <c:pt idx="39">
                  <c:v>0.40625</c:v>
                </c:pt>
                <c:pt idx="40">
                  <c:v>0.41666666666666702</c:v>
                </c:pt>
                <c:pt idx="41">
                  <c:v>0.42708333333333298</c:v>
                </c:pt>
                <c:pt idx="42">
                  <c:v>0.4375</c:v>
                </c:pt>
                <c:pt idx="43">
                  <c:v>0.44791666666666702</c:v>
                </c:pt>
                <c:pt idx="44">
                  <c:v>0.45833333333333298</c:v>
                </c:pt>
                <c:pt idx="45">
                  <c:v>0.46875</c:v>
                </c:pt>
                <c:pt idx="46">
                  <c:v>0.47916666666666702</c:v>
                </c:pt>
                <c:pt idx="47">
                  <c:v>0.48958333333333298</c:v>
                </c:pt>
                <c:pt idx="48">
                  <c:v>0.5</c:v>
                </c:pt>
                <c:pt idx="49">
                  <c:v>0.51041666666666696</c:v>
                </c:pt>
                <c:pt idx="50">
                  <c:v>0.52083333333333304</c:v>
                </c:pt>
                <c:pt idx="51">
                  <c:v>0.53125</c:v>
                </c:pt>
                <c:pt idx="52">
                  <c:v>0.54166666666666696</c:v>
                </c:pt>
                <c:pt idx="53">
                  <c:v>0.55208333333333304</c:v>
                </c:pt>
                <c:pt idx="54">
                  <c:v>0.5625</c:v>
                </c:pt>
                <c:pt idx="55">
                  <c:v>0.57291666666666696</c:v>
                </c:pt>
                <c:pt idx="56">
                  <c:v>0.58333333333333304</c:v>
                </c:pt>
                <c:pt idx="57">
                  <c:v>0.59375</c:v>
                </c:pt>
                <c:pt idx="58">
                  <c:v>0.60416666666666696</c:v>
                </c:pt>
                <c:pt idx="59">
                  <c:v>0.61458333333333304</c:v>
                </c:pt>
                <c:pt idx="60">
                  <c:v>0.625</c:v>
                </c:pt>
                <c:pt idx="61">
                  <c:v>0.63541666666666696</c:v>
                </c:pt>
                <c:pt idx="62">
                  <c:v>0.64583333333333304</c:v>
                </c:pt>
                <c:pt idx="63">
                  <c:v>0.65625</c:v>
                </c:pt>
                <c:pt idx="64">
                  <c:v>0.66666666666666696</c:v>
                </c:pt>
                <c:pt idx="65">
                  <c:v>0.67708333333333304</c:v>
                </c:pt>
                <c:pt idx="66">
                  <c:v>0.6875</c:v>
                </c:pt>
                <c:pt idx="67">
                  <c:v>0.69791666666666696</c:v>
                </c:pt>
                <c:pt idx="68">
                  <c:v>0.70833333333333304</c:v>
                </c:pt>
                <c:pt idx="69">
                  <c:v>0.71875</c:v>
                </c:pt>
                <c:pt idx="70">
                  <c:v>0.72916666666666696</c:v>
                </c:pt>
                <c:pt idx="71">
                  <c:v>0.73958333333333304</c:v>
                </c:pt>
                <c:pt idx="72">
                  <c:v>0.75</c:v>
                </c:pt>
                <c:pt idx="73">
                  <c:v>0.76041666666666696</c:v>
                </c:pt>
                <c:pt idx="74">
                  <c:v>0.77083333333333304</c:v>
                </c:pt>
                <c:pt idx="75">
                  <c:v>0.78125</c:v>
                </c:pt>
                <c:pt idx="76">
                  <c:v>0.79166666666666696</c:v>
                </c:pt>
                <c:pt idx="77">
                  <c:v>0.80208333333333304</c:v>
                </c:pt>
                <c:pt idx="78">
                  <c:v>0.8125</c:v>
                </c:pt>
                <c:pt idx="79">
                  <c:v>0.82291666666666696</c:v>
                </c:pt>
                <c:pt idx="80">
                  <c:v>0.83333333333333304</c:v>
                </c:pt>
                <c:pt idx="81">
                  <c:v>0.84375</c:v>
                </c:pt>
                <c:pt idx="82">
                  <c:v>0.85416666666666696</c:v>
                </c:pt>
                <c:pt idx="83">
                  <c:v>0.86458333333333304</c:v>
                </c:pt>
                <c:pt idx="84">
                  <c:v>0.875</c:v>
                </c:pt>
                <c:pt idx="85">
                  <c:v>0.88541666666666696</c:v>
                </c:pt>
                <c:pt idx="86">
                  <c:v>0.89583333333333304</c:v>
                </c:pt>
                <c:pt idx="87">
                  <c:v>0.90625</c:v>
                </c:pt>
                <c:pt idx="88">
                  <c:v>0.91666666666666696</c:v>
                </c:pt>
                <c:pt idx="89">
                  <c:v>0.92708333333333304</c:v>
                </c:pt>
                <c:pt idx="90">
                  <c:v>0.9375</c:v>
                </c:pt>
                <c:pt idx="91">
                  <c:v>0.94791666666666696</c:v>
                </c:pt>
                <c:pt idx="92">
                  <c:v>0.95833333333333304</c:v>
                </c:pt>
                <c:pt idx="93">
                  <c:v>0.96875</c:v>
                </c:pt>
                <c:pt idx="94">
                  <c:v>0.97916666666666696</c:v>
                </c:pt>
                <c:pt idx="95">
                  <c:v>0.98958333333333304</c:v>
                </c:pt>
              </c:numCache>
            </c:numRef>
          </c:cat>
          <c:val>
            <c:numRef>
              <c:f>'9.4'!$AN$54:$AN$149</c:f>
              <c:numCache>
                <c:formatCode>#,##0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BD-4B3F-BB53-20F0E35DE697}"/>
            </c:ext>
          </c:extLst>
        </c:ser>
        <c:ser>
          <c:idx val="3"/>
          <c:order val="3"/>
          <c:tx>
            <c:strRef>
              <c:f>'9.4'!$AO$52</c:f>
              <c:strCache>
                <c:ptCount val="1"/>
                <c:pt idx="0">
                  <c:v>PSE</c:v>
                </c:pt>
              </c:strCache>
            </c:strRef>
          </c:tx>
          <c:spPr>
            <a:solidFill>
              <a:schemeClr val="accent6"/>
            </a:solidFill>
          </c:spPr>
          <c:cat>
            <c:numRef>
              <c:f>'9.4'!$AK$54:$AK$149</c:f>
              <c:numCache>
                <c:formatCode>h:mm;@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5.2083333333333336E-2</c:v>
                </c:pt>
                <c:pt idx="6">
                  <c:v>6.25E-2</c:v>
                </c:pt>
                <c:pt idx="7">
                  <c:v>7.2916666666666671E-2</c:v>
                </c:pt>
                <c:pt idx="8">
                  <c:v>8.3333333333333301E-2</c:v>
                </c:pt>
                <c:pt idx="9">
                  <c:v>9.375E-2</c:v>
                </c:pt>
                <c:pt idx="10">
                  <c:v>0.104166666666667</c:v>
                </c:pt>
                <c:pt idx="11">
                  <c:v>0.114583333333333</c:v>
                </c:pt>
                <c:pt idx="12">
                  <c:v>0.125</c:v>
                </c:pt>
                <c:pt idx="13">
                  <c:v>0.13541666666666699</c:v>
                </c:pt>
                <c:pt idx="14">
                  <c:v>0.14583333333333301</c:v>
                </c:pt>
                <c:pt idx="15">
                  <c:v>0.15625</c:v>
                </c:pt>
                <c:pt idx="16">
                  <c:v>0.16666666666666699</c:v>
                </c:pt>
                <c:pt idx="17">
                  <c:v>0.17708333333333301</c:v>
                </c:pt>
                <c:pt idx="18">
                  <c:v>0.1875</c:v>
                </c:pt>
                <c:pt idx="19">
                  <c:v>0.19791666666666699</c:v>
                </c:pt>
                <c:pt idx="20">
                  <c:v>0.20833333333333301</c:v>
                </c:pt>
                <c:pt idx="21">
                  <c:v>0.21875</c:v>
                </c:pt>
                <c:pt idx="22">
                  <c:v>0.22916666666666699</c:v>
                </c:pt>
                <c:pt idx="23">
                  <c:v>0.23958333333333301</c:v>
                </c:pt>
                <c:pt idx="24">
                  <c:v>0.25</c:v>
                </c:pt>
                <c:pt idx="25">
                  <c:v>0.26041666666666702</c:v>
                </c:pt>
                <c:pt idx="26">
                  <c:v>0.27083333333333298</c:v>
                </c:pt>
                <c:pt idx="27">
                  <c:v>0.28125</c:v>
                </c:pt>
                <c:pt idx="28">
                  <c:v>0.29166666666666702</c:v>
                </c:pt>
                <c:pt idx="29">
                  <c:v>0.30208333333333298</c:v>
                </c:pt>
                <c:pt idx="30">
                  <c:v>0.3125</c:v>
                </c:pt>
                <c:pt idx="31">
                  <c:v>0.32291666666666702</c:v>
                </c:pt>
                <c:pt idx="32">
                  <c:v>0.33333333333333298</c:v>
                </c:pt>
                <c:pt idx="33">
                  <c:v>0.34375</c:v>
                </c:pt>
                <c:pt idx="34">
                  <c:v>0.35416666666666702</c:v>
                </c:pt>
                <c:pt idx="35">
                  <c:v>0.36458333333333298</c:v>
                </c:pt>
                <c:pt idx="36">
                  <c:v>0.375</c:v>
                </c:pt>
                <c:pt idx="37">
                  <c:v>0.38541666666666702</c:v>
                </c:pt>
                <c:pt idx="38">
                  <c:v>0.39583333333333298</c:v>
                </c:pt>
                <c:pt idx="39">
                  <c:v>0.40625</c:v>
                </c:pt>
                <c:pt idx="40">
                  <c:v>0.41666666666666702</c:v>
                </c:pt>
                <c:pt idx="41">
                  <c:v>0.42708333333333298</c:v>
                </c:pt>
                <c:pt idx="42">
                  <c:v>0.4375</c:v>
                </c:pt>
                <c:pt idx="43">
                  <c:v>0.44791666666666702</c:v>
                </c:pt>
                <c:pt idx="44">
                  <c:v>0.45833333333333298</c:v>
                </c:pt>
                <c:pt idx="45">
                  <c:v>0.46875</c:v>
                </c:pt>
                <c:pt idx="46">
                  <c:v>0.47916666666666702</c:v>
                </c:pt>
                <c:pt idx="47">
                  <c:v>0.48958333333333298</c:v>
                </c:pt>
                <c:pt idx="48">
                  <c:v>0.5</c:v>
                </c:pt>
                <c:pt idx="49">
                  <c:v>0.51041666666666696</c:v>
                </c:pt>
                <c:pt idx="50">
                  <c:v>0.52083333333333304</c:v>
                </c:pt>
                <c:pt idx="51">
                  <c:v>0.53125</c:v>
                </c:pt>
                <c:pt idx="52">
                  <c:v>0.54166666666666696</c:v>
                </c:pt>
                <c:pt idx="53">
                  <c:v>0.55208333333333304</c:v>
                </c:pt>
                <c:pt idx="54">
                  <c:v>0.5625</c:v>
                </c:pt>
                <c:pt idx="55">
                  <c:v>0.57291666666666696</c:v>
                </c:pt>
                <c:pt idx="56">
                  <c:v>0.58333333333333304</c:v>
                </c:pt>
                <c:pt idx="57">
                  <c:v>0.59375</c:v>
                </c:pt>
                <c:pt idx="58">
                  <c:v>0.60416666666666696</c:v>
                </c:pt>
                <c:pt idx="59">
                  <c:v>0.61458333333333304</c:v>
                </c:pt>
                <c:pt idx="60">
                  <c:v>0.625</c:v>
                </c:pt>
                <c:pt idx="61">
                  <c:v>0.63541666666666696</c:v>
                </c:pt>
                <c:pt idx="62">
                  <c:v>0.64583333333333304</c:v>
                </c:pt>
                <c:pt idx="63">
                  <c:v>0.65625</c:v>
                </c:pt>
                <c:pt idx="64">
                  <c:v>0.66666666666666696</c:v>
                </c:pt>
                <c:pt idx="65">
                  <c:v>0.67708333333333304</c:v>
                </c:pt>
                <c:pt idx="66">
                  <c:v>0.6875</c:v>
                </c:pt>
                <c:pt idx="67">
                  <c:v>0.69791666666666696</c:v>
                </c:pt>
                <c:pt idx="68">
                  <c:v>0.70833333333333304</c:v>
                </c:pt>
                <c:pt idx="69">
                  <c:v>0.71875</c:v>
                </c:pt>
                <c:pt idx="70">
                  <c:v>0.72916666666666696</c:v>
                </c:pt>
                <c:pt idx="71">
                  <c:v>0.73958333333333304</c:v>
                </c:pt>
                <c:pt idx="72">
                  <c:v>0.75</c:v>
                </c:pt>
                <c:pt idx="73">
                  <c:v>0.76041666666666696</c:v>
                </c:pt>
                <c:pt idx="74">
                  <c:v>0.77083333333333304</c:v>
                </c:pt>
                <c:pt idx="75">
                  <c:v>0.78125</c:v>
                </c:pt>
                <c:pt idx="76">
                  <c:v>0.79166666666666696</c:v>
                </c:pt>
                <c:pt idx="77">
                  <c:v>0.80208333333333304</c:v>
                </c:pt>
                <c:pt idx="78">
                  <c:v>0.8125</c:v>
                </c:pt>
                <c:pt idx="79">
                  <c:v>0.82291666666666696</c:v>
                </c:pt>
                <c:pt idx="80">
                  <c:v>0.83333333333333304</c:v>
                </c:pt>
                <c:pt idx="81">
                  <c:v>0.84375</c:v>
                </c:pt>
                <c:pt idx="82">
                  <c:v>0.85416666666666696</c:v>
                </c:pt>
                <c:pt idx="83">
                  <c:v>0.86458333333333304</c:v>
                </c:pt>
                <c:pt idx="84">
                  <c:v>0.875</c:v>
                </c:pt>
                <c:pt idx="85">
                  <c:v>0.88541666666666696</c:v>
                </c:pt>
                <c:pt idx="86">
                  <c:v>0.89583333333333304</c:v>
                </c:pt>
                <c:pt idx="87">
                  <c:v>0.90625</c:v>
                </c:pt>
                <c:pt idx="88">
                  <c:v>0.91666666666666696</c:v>
                </c:pt>
                <c:pt idx="89">
                  <c:v>0.92708333333333304</c:v>
                </c:pt>
                <c:pt idx="90">
                  <c:v>0.9375</c:v>
                </c:pt>
                <c:pt idx="91">
                  <c:v>0.94791666666666696</c:v>
                </c:pt>
                <c:pt idx="92">
                  <c:v>0.95833333333333304</c:v>
                </c:pt>
                <c:pt idx="93">
                  <c:v>0.96875</c:v>
                </c:pt>
                <c:pt idx="94">
                  <c:v>0.97916666666666696</c:v>
                </c:pt>
                <c:pt idx="95">
                  <c:v>0.98958333333333304</c:v>
                </c:pt>
              </c:numCache>
            </c:numRef>
          </c:cat>
          <c:val>
            <c:numRef>
              <c:f>'9.4'!$AO$54:$AO$149</c:f>
              <c:numCache>
                <c:formatCode>#,##0</c:formatCode>
                <c:ptCount val="96"/>
                <c:pt idx="0">
                  <c:v>287.46800000000002</c:v>
                </c:pt>
                <c:pt idx="1">
                  <c:v>287.72000000000003</c:v>
                </c:pt>
                <c:pt idx="2">
                  <c:v>288.63299999999998</c:v>
                </c:pt>
                <c:pt idx="3">
                  <c:v>287.25299999999999</c:v>
                </c:pt>
                <c:pt idx="4">
                  <c:v>274.798</c:v>
                </c:pt>
                <c:pt idx="5">
                  <c:v>273.89600000000002</c:v>
                </c:pt>
                <c:pt idx="6">
                  <c:v>274.42899999999997</c:v>
                </c:pt>
                <c:pt idx="7">
                  <c:v>274.68700000000001</c:v>
                </c:pt>
                <c:pt idx="8">
                  <c:v>273.68900000000002</c:v>
                </c:pt>
                <c:pt idx="9">
                  <c:v>273.34300000000002</c:v>
                </c:pt>
                <c:pt idx="10">
                  <c:v>273.31200000000001</c:v>
                </c:pt>
                <c:pt idx="11">
                  <c:v>274.60300000000001</c:v>
                </c:pt>
                <c:pt idx="12">
                  <c:v>274.63400000000001</c:v>
                </c:pt>
                <c:pt idx="13">
                  <c:v>274.11599999999999</c:v>
                </c:pt>
                <c:pt idx="14">
                  <c:v>273.33600000000001</c:v>
                </c:pt>
                <c:pt idx="15">
                  <c:v>273.33800000000002</c:v>
                </c:pt>
                <c:pt idx="16">
                  <c:v>277.96499999999997</c:v>
                </c:pt>
                <c:pt idx="17">
                  <c:v>279.05399999999997</c:v>
                </c:pt>
                <c:pt idx="18">
                  <c:v>277.95699999999999</c:v>
                </c:pt>
                <c:pt idx="19">
                  <c:v>278.98</c:v>
                </c:pt>
                <c:pt idx="20">
                  <c:v>283.74200000000002</c:v>
                </c:pt>
                <c:pt idx="21">
                  <c:v>283.77</c:v>
                </c:pt>
                <c:pt idx="22">
                  <c:v>284.29599999999999</c:v>
                </c:pt>
                <c:pt idx="23">
                  <c:v>284.69499999999999</c:v>
                </c:pt>
                <c:pt idx="24">
                  <c:v>288.661</c:v>
                </c:pt>
                <c:pt idx="25">
                  <c:v>286.86099999999999</c:v>
                </c:pt>
                <c:pt idx="26">
                  <c:v>287.07900000000001</c:v>
                </c:pt>
                <c:pt idx="27">
                  <c:v>287.60899999999998</c:v>
                </c:pt>
                <c:pt idx="28">
                  <c:v>290.12</c:v>
                </c:pt>
                <c:pt idx="29">
                  <c:v>290.84399999999999</c:v>
                </c:pt>
                <c:pt idx="30">
                  <c:v>286.82400000000001</c:v>
                </c:pt>
                <c:pt idx="31">
                  <c:v>285.92599999999999</c:v>
                </c:pt>
                <c:pt idx="32">
                  <c:v>281.928</c:v>
                </c:pt>
                <c:pt idx="33">
                  <c:v>279.43700000000001</c:v>
                </c:pt>
                <c:pt idx="34">
                  <c:v>279.65100000000001</c:v>
                </c:pt>
                <c:pt idx="35">
                  <c:v>279.73599999999999</c:v>
                </c:pt>
                <c:pt idx="36">
                  <c:v>277.71100000000001</c:v>
                </c:pt>
                <c:pt idx="37">
                  <c:v>278.15100000000001</c:v>
                </c:pt>
                <c:pt idx="38">
                  <c:v>278.20299999999997</c:v>
                </c:pt>
                <c:pt idx="39">
                  <c:v>278.77</c:v>
                </c:pt>
                <c:pt idx="40">
                  <c:v>279.673</c:v>
                </c:pt>
                <c:pt idx="41">
                  <c:v>278.25400000000002</c:v>
                </c:pt>
                <c:pt idx="42">
                  <c:v>278.209</c:v>
                </c:pt>
                <c:pt idx="43">
                  <c:v>278.827</c:v>
                </c:pt>
                <c:pt idx="44">
                  <c:v>278.38200000000001</c:v>
                </c:pt>
                <c:pt idx="45">
                  <c:v>278.29000000000002</c:v>
                </c:pt>
                <c:pt idx="46">
                  <c:v>277.34800000000001</c:v>
                </c:pt>
                <c:pt idx="47">
                  <c:v>277.04899999999998</c:v>
                </c:pt>
                <c:pt idx="48">
                  <c:v>277.41500000000002</c:v>
                </c:pt>
                <c:pt idx="49">
                  <c:v>278.53699999999998</c:v>
                </c:pt>
                <c:pt idx="50">
                  <c:v>279.01100000000002</c:v>
                </c:pt>
                <c:pt idx="51">
                  <c:v>278.88400000000001</c:v>
                </c:pt>
                <c:pt idx="52">
                  <c:v>278.95800000000003</c:v>
                </c:pt>
                <c:pt idx="53">
                  <c:v>278.65300000000002</c:v>
                </c:pt>
                <c:pt idx="54">
                  <c:v>278.30200000000002</c:v>
                </c:pt>
                <c:pt idx="55">
                  <c:v>277.63600000000002</c:v>
                </c:pt>
                <c:pt idx="56">
                  <c:v>277.53699999999998</c:v>
                </c:pt>
                <c:pt idx="57">
                  <c:v>278.315</c:v>
                </c:pt>
                <c:pt idx="58">
                  <c:v>278.78500000000003</c:v>
                </c:pt>
                <c:pt idx="59">
                  <c:v>278.875</c:v>
                </c:pt>
                <c:pt idx="60">
                  <c:v>278.25700000000001</c:v>
                </c:pt>
                <c:pt idx="61">
                  <c:v>277.709</c:v>
                </c:pt>
                <c:pt idx="62">
                  <c:v>277.93299999999999</c:v>
                </c:pt>
                <c:pt idx="63">
                  <c:v>278.21800000000002</c:v>
                </c:pt>
                <c:pt idx="64">
                  <c:v>276.69</c:v>
                </c:pt>
                <c:pt idx="65">
                  <c:v>276.75599999999997</c:v>
                </c:pt>
                <c:pt idx="66">
                  <c:v>276.36599999999999</c:v>
                </c:pt>
                <c:pt idx="67">
                  <c:v>277.16199999999998</c:v>
                </c:pt>
                <c:pt idx="68">
                  <c:v>276.76100000000002</c:v>
                </c:pt>
                <c:pt idx="69">
                  <c:v>276.91500000000002</c:v>
                </c:pt>
                <c:pt idx="70">
                  <c:v>276.79300000000001</c:v>
                </c:pt>
                <c:pt idx="71">
                  <c:v>277.55799999999999</c:v>
                </c:pt>
                <c:pt idx="72">
                  <c:v>285.27</c:v>
                </c:pt>
                <c:pt idx="73">
                  <c:v>289.55</c:v>
                </c:pt>
                <c:pt idx="74">
                  <c:v>290.27699999999999</c:v>
                </c:pt>
                <c:pt idx="75">
                  <c:v>293.99799999999999</c:v>
                </c:pt>
                <c:pt idx="76">
                  <c:v>325.04000000000002</c:v>
                </c:pt>
                <c:pt idx="77">
                  <c:v>329.73200000000003</c:v>
                </c:pt>
                <c:pt idx="78">
                  <c:v>344.03300000000002</c:v>
                </c:pt>
                <c:pt idx="79">
                  <c:v>349.23200000000003</c:v>
                </c:pt>
                <c:pt idx="80">
                  <c:v>353.76600000000002</c:v>
                </c:pt>
                <c:pt idx="81">
                  <c:v>354.04599999999999</c:v>
                </c:pt>
                <c:pt idx="82">
                  <c:v>356.00299999999999</c:v>
                </c:pt>
                <c:pt idx="83">
                  <c:v>362.39100000000002</c:v>
                </c:pt>
                <c:pt idx="84">
                  <c:v>367.51600000000002</c:v>
                </c:pt>
                <c:pt idx="85">
                  <c:v>368.56400000000002</c:v>
                </c:pt>
                <c:pt idx="86">
                  <c:v>369.78199999999998</c:v>
                </c:pt>
                <c:pt idx="87">
                  <c:v>363.69400000000002</c:v>
                </c:pt>
                <c:pt idx="88">
                  <c:v>318.68200000000002</c:v>
                </c:pt>
                <c:pt idx="89">
                  <c:v>314.892</c:v>
                </c:pt>
                <c:pt idx="90">
                  <c:v>313.23899999999998</c:v>
                </c:pt>
                <c:pt idx="91">
                  <c:v>311.37599999999998</c:v>
                </c:pt>
                <c:pt idx="92">
                  <c:v>294.548</c:v>
                </c:pt>
                <c:pt idx="93">
                  <c:v>292.04300000000001</c:v>
                </c:pt>
                <c:pt idx="94">
                  <c:v>293.17599999999999</c:v>
                </c:pt>
                <c:pt idx="95">
                  <c:v>291.28199999999998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BBD-4B3F-BB53-20F0E35DE697}"/>
            </c:ext>
          </c:extLst>
        </c:ser>
        <c:ser>
          <c:idx val="6"/>
          <c:order val="4"/>
          <c:tx>
            <c:strRef>
              <c:f>'9.4'!$AS$52</c:f>
              <c:strCache>
                <c:ptCount val="1"/>
                <c:pt idx="0">
                  <c:v>VTE</c:v>
                </c:pt>
              </c:strCache>
            </c:strRef>
          </c:tx>
          <c:spPr>
            <a:solidFill>
              <a:schemeClr val="accent4"/>
            </a:solidFill>
          </c:spPr>
          <c:cat>
            <c:numRef>
              <c:f>'9.4'!$AK$54:$AK$149</c:f>
              <c:numCache>
                <c:formatCode>h:mm;@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5.2083333333333336E-2</c:v>
                </c:pt>
                <c:pt idx="6">
                  <c:v>6.25E-2</c:v>
                </c:pt>
                <c:pt idx="7">
                  <c:v>7.2916666666666671E-2</c:v>
                </c:pt>
                <c:pt idx="8">
                  <c:v>8.3333333333333301E-2</c:v>
                </c:pt>
                <c:pt idx="9">
                  <c:v>9.375E-2</c:v>
                </c:pt>
                <c:pt idx="10">
                  <c:v>0.104166666666667</c:v>
                </c:pt>
                <c:pt idx="11">
                  <c:v>0.114583333333333</c:v>
                </c:pt>
                <c:pt idx="12">
                  <c:v>0.125</c:v>
                </c:pt>
                <c:pt idx="13">
                  <c:v>0.13541666666666699</c:v>
                </c:pt>
                <c:pt idx="14">
                  <c:v>0.14583333333333301</c:v>
                </c:pt>
                <c:pt idx="15">
                  <c:v>0.15625</c:v>
                </c:pt>
                <c:pt idx="16">
                  <c:v>0.16666666666666699</c:v>
                </c:pt>
                <c:pt idx="17">
                  <c:v>0.17708333333333301</c:v>
                </c:pt>
                <c:pt idx="18">
                  <c:v>0.1875</c:v>
                </c:pt>
                <c:pt idx="19">
                  <c:v>0.19791666666666699</c:v>
                </c:pt>
                <c:pt idx="20">
                  <c:v>0.20833333333333301</c:v>
                </c:pt>
                <c:pt idx="21">
                  <c:v>0.21875</c:v>
                </c:pt>
                <c:pt idx="22">
                  <c:v>0.22916666666666699</c:v>
                </c:pt>
                <c:pt idx="23">
                  <c:v>0.23958333333333301</c:v>
                </c:pt>
                <c:pt idx="24">
                  <c:v>0.25</c:v>
                </c:pt>
                <c:pt idx="25">
                  <c:v>0.26041666666666702</c:v>
                </c:pt>
                <c:pt idx="26">
                  <c:v>0.27083333333333298</c:v>
                </c:pt>
                <c:pt idx="27">
                  <c:v>0.28125</c:v>
                </c:pt>
                <c:pt idx="28">
                  <c:v>0.29166666666666702</c:v>
                </c:pt>
                <c:pt idx="29">
                  <c:v>0.30208333333333298</c:v>
                </c:pt>
                <c:pt idx="30">
                  <c:v>0.3125</c:v>
                </c:pt>
                <c:pt idx="31">
                  <c:v>0.32291666666666702</c:v>
                </c:pt>
                <c:pt idx="32">
                  <c:v>0.33333333333333298</c:v>
                </c:pt>
                <c:pt idx="33">
                  <c:v>0.34375</c:v>
                </c:pt>
                <c:pt idx="34">
                  <c:v>0.35416666666666702</c:v>
                </c:pt>
                <c:pt idx="35">
                  <c:v>0.36458333333333298</c:v>
                </c:pt>
                <c:pt idx="36">
                  <c:v>0.375</c:v>
                </c:pt>
                <c:pt idx="37">
                  <c:v>0.38541666666666702</c:v>
                </c:pt>
                <c:pt idx="38">
                  <c:v>0.39583333333333298</c:v>
                </c:pt>
                <c:pt idx="39">
                  <c:v>0.40625</c:v>
                </c:pt>
                <c:pt idx="40">
                  <c:v>0.41666666666666702</c:v>
                </c:pt>
                <c:pt idx="41">
                  <c:v>0.42708333333333298</c:v>
                </c:pt>
                <c:pt idx="42">
                  <c:v>0.4375</c:v>
                </c:pt>
                <c:pt idx="43">
                  <c:v>0.44791666666666702</c:v>
                </c:pt>
                <c:pt idx="44">
                  <c:v>0.45833333333333298</c:v>
                </c:pt>
                <c:pt idx="45">
                  <c:v>0.46875</c:v>
                </c:pt>
                <c:pt idx="46">
                  <c:v>0.47916666666666702</c:v>
                </c:pt>
                <c:pt idx="47">
                  <c:v>0.48958333333333298</c:v>
                </c:pt>
                <c:pt idx="48">
                  <c:v>0.5</c:v>
                </c:pt>
                <c:pt idx="49">
                  <c:v>0.51041666666666696</c:v>
                </c:pt>
                <c:pt idx="50">
                  <c:v>0.52083333333333304</c:v>
                </c:pt>
                <c:pt idx="51">
                  <c:v>0.53125</c:v>
                </c:pt>
                <c:pt idx="52">
                  <c:v>0.54166666666666696</c:v>
                </c:pt>
                <c:pt idx="53">
                  <c:v>0.55208333333333304</c:v>
                </c:pt>
                <c:pt idx="54">
                  <c:v>0.5625</c:v>
                </c:pt>
                <c:pt idx="55">
                  <c:v>0.57291666666666696</c:v>
                </c:pt>
                <c:pt idx="56">
                  <c:v>0.58333333333333304</c:v>
                </c:pt>
                <c:pt idx="57">
                  <c:v>0.59375</c:v>
                </c:pt>
                <c:pt idx="58">
                  <c:v>0.60416666666666696</c:v>
                </c:pt>
                <c:pt idx="59">
                  <c:v>0.61458333333333304</c:v>
                </c:pt>
                <c:pt idx="60">
                  <c:v>0.625</c:v>
                </c:pt>
                <c:pt idx="61">
                  <c:v>0.63541666666666696</c:v>
                </c:pt>
                <c:pt idx="62">
                  <c:v>0.64583333333333304</c:v>
                </c:pt>
                <c:pt idx="63">
                  <c:v>0.65625</c:v>
                </c:pt>
                <c:pt idx="64">
                  <c:v>0.66666666666666696</c:v>
                </c:pt>
                <c:pt idx="65">
                  <c:v>0.67708333333333304</c:v>
                </c:pt>
                <c:pt idx="66">
                  <c:v>0.6875</c:v>
                </c:pt>
                <c:pt idx="67">
                  <c:v>0.69791666666666696</c:v>
                </c:pt>
                <c:pt idx="68">
                  <c:v>0.70833333333333304</c:v>
                </c:pt>
                <c:pt idx="69">
                  <c:v>0.71875</c:v>
                </c:pt>
                <c:pt idx="70">
                  <c:v>0.72916666666666696</c:v>
                </c:pt>
                <c:pt idx="71">
                  <c:v>0.73958333333333304</c:v>
                </c:pt>
                <c:pt idx="72">
                  <c:v>0.75</c:v>
                </c:pt>
                <c:pt idx="73">
                  <c:v>0.76041666666666696</c:v>
                </c:pt>
                <c:pt idx="74">
                  <c:v>0.77083333333333304</c:v>
                </c:pt>
                <c:pt idx="75">
                  <c:v>0.78125</c:v>
                </c:pt>
                <c:pt idx="76">
                  <c:v>0.79166666666666696</c:v>
                </c:pt>
                <c:pt idx="77">
                  <c:v>0.80208333333333304</c:v>
                </c:pt>
                <c:pt idx="78">
                  <c:v>0.8125</c:v>
                </c:pt>
                <c:pt idx="79">
                  <c:v>0.82291666666666696</c:v>
                </c:pt>
                <c:pt idx="80">
                  <c:v>0.83333333333333304</c:v>
                </c:pt>
                <c:pt idx="81">
                  <c:v>0.84375</c:v>
                </c:pt>
                <c:pt idx="82">
                  <c:v>0.85416666666666696</c:v>
                </c:pt>
                <c:pt idx="83">
                  <c:v>0.86458333333333304</c:v>
                </c:pt>
                <c:pt idx="84">
                  <c:v>0.875</c:v>
                </c:pt>
                <c:pt idx="85">
                  <c:v>0.88541666666666696</c:v>
                </c:pt>
                <c:pt idx="86">
                  <c:v>0.89583333333333304</c:v>
                </c:pt>
                <c:pt idx="87">
                  <c:v>0.90625</c:v>
                </c:pt>
                <c:pt idx="88">
                  <c:v>0.91666666666666696</c:v>
                </c:pt>
                <c:pt idx="89">
                  <c:v>0.92708333333333304</c:v>
                </c:pt>
                <c:pt idx="90">
                  <c:v>0.9375</c:v>
                </c:pt>
                <c:pt idx="91">
                  <c:v>0.94791666666666696</c:v>
                </c:pt>
                <c:pt idx="92">
                  <c:v>0.95833333333333304</c:v>
                </c:pt>
                <c:pt idx="93">
                  <c:v>0.96875</c:v>
                </c:pt>
                <c:pt idx="94">
                  <c:v>0.97916666666666696</c:v>
                </c:pt>
                <c:pt idx="95">
                  <c:v>0.98958333333333304</c:v>
                </c:pt>
              </c:numCache>
            </c:numRef>
          </c:cat>
          <c:val>
            <c:numRef>
              <c:f>'9.4'!$AS$54:$AS$149</c:f>
              <c:numCache>
                <c:formatCode>#,##0</c:formatCode>
                <c:ptCount val="96"/>
                <c:pt idx="0">
                  <c:v>93.438999999999993</c:v>
                </c:pt>
                <c:pt idx="1">
                  <c:v>91.477000000000004</c:v>
                </c:pt>
                <c:pt idx="2">
                  <c:v>87.177000000000007</c:v>
                </c:pt>
                <c:pt idx="3">
                  <c:v>84.08</c:v>
                </c:pt>
                <c:pt idx="4">
                  <c:v>94.259</c:v>
                </c:pt>
                <c:pt idx="5">
                  <c:v>90.728999999999999</c:v>
                </c:pt>
                <c:pt idx="6">
                  <c:v>77.864000000000004</c:v>
                </c:pt>
                <c:pt idx="7">
                  <c:v>75.06</c:v>
                </c:pt>
                <c:pt idx="8">
                  <c:v>72.486000000000004</c:v>
                </c:pt>
                <c:pt idx="9">
                  <c:v>64.759</c:v>
                </c:pt>
                <c:pt idx="10">
                  <c:v>64.962999999999994</c:v>
                </c:pt>
                <c:pt idx="11">
                  <c:v>71.007999999999996</c:v>
                </c:pt>
                <c:pt idx="12">
                  <c:v>85.492999999999995</c:v>
                </c:pt>
                <c:pt idx="13">
                  <c:v>84.241</c:v>
                </c:pt>
                <c:pt idx="14">
                  <c:v>83.272999999999996</c:v>
                </c:pt>
                <c:pt idx="15">
                  <c:v>83.418000000000006</c:v>
                </c:pt>
                <c:pt idx="16">
                  <c:v>81.150999999999996</c:v>
                </c:pt>
                <c:pt idx="17">
                  <c:v>67.989000000000004</c:v>
                </c:pt>
                <c:pt idx="18">
                  <c:v>70.287999999999997</c:v>
                </c:pt>
                <c:pt idx="19">
                  <c:v>89.613</c:v>
                </c:pt>
                <c:pt idx="20">
                  <c:v>101.863</c:v>
                </c:pt>
                <c:pt idx="21">
                  <c:v>99.504999999999995</c:v>
                </c:pt>
                <c:pt idx="22">
                  <c:v>102.425</c:v>
                </c:pt>
                <c:pt idx="23">
                  <c:v>98.763000000000005</c:v>
                </c:pt>
                <c:pt idx="24">
                  <c:v>101.06399999999999</c:v>
                </c:pt>
                <c:pt idx="25">
                  <c:v>110.349</c:v>
                </c:pt>
                <c:pt idx="26">
                  <c:v>109.71</c:v>
                </c:pt>
                <c:pt idx="27">
                  <c:v>103.139</c:v>
                </c:pt>
                <c:pt idx="28">
                  <c:v>106.964</c:v>
                </c:pt>
                <c:pt idx="29">
                  <c:v>105.565</c:v>
                </c:pt>
                <c:pt idx="30">
                  <c:v>105.765</c:v>
                </c:pt>
                <c:pt idx="31">
                  <c:v>103.785</c:v>
                </c:pt>
                <c:pt idx="32">
                  <c:v>124.664</c:v>
                </c:pt>
                <c:pt idx="33">
                  <c:v>141.44999999999999</c:v>
                </c:pt>
                <c:pt idx="34">
                  <c:v>152.21100000000001</c:v>
                </c:pt>
                <c:pt idx="35">
                  <c:v>157.31700000000001</c:v>
                </c:pt>
                <c:pt idx="36">
                  <c:v>155.68700000000001</c:v>
                </c:pt>
                <c:pt idx="37">
                  <c:v>152.238</c:v>
                </c:pt>
                <c:pt idx="38">
                  <c:v>149.75899999999999</c:v>
                </c:pt>
                <c:pt idx="39">
                  <c:v>155.59100000000001</c:v>
                </c:pt>
                <c:pt idx="40">
                  <c:v>157.375</c:v>
                </c:pt>
                <c:pt idx="41">
                  <c:v>162.87899999999999</c:v>
                </c:pt>
                <c:pt idx="42">
                  <c:v>154.232</c:v>
                </c:pt>
                <c:pt idx="43">
                  <c:v>162.494</c:v>
                </c:pt>
                <c:pt idx="44">
                  <c:v>168.04900000000001</c:v>
                </c:pt>
                <c:pt idx="45">
                  <c:v>185.518</c:v>
                </c:pt>
                <c:pt idx="46">
                  <c:v>178.75800000000001</c:v>
                </c:pt>
                <c:pt idx="47">
                  <c:v>186.85900000000001</c:v>
                </c:pt>
                <c:pt idx="48">
                  <c:v>209.57599999999999</c:v>
                </c:pt>
                <c:pt idx="49">
                  <c:v>207.48400000000001</c:v>
                </c:pt>
                <c:pt idx="50">
                  <c:v>222.596</c:v>
                </c:pt>
                <c:pt idx="51">
                  <c:v>211.917</c:v>
                </c:pt>
                <c:pt idx="52">
                  <c:v>212.28200000000001</c:v>
                </c:pt>
                <c:pt idx="53">
                  <c:v>215.81299999999999</c:v>
                </c:pt>
                <c:pt idx="54">
                  <c:v>216.214</c:v>
                </c:pt>
                <c:pt idx="55">
                  <c:v>219.93799999999999</c:v>
                </c:pt>
                <c:pt idx="56">
                  <c:v>226.20400000000001</c:v>
                </c:pt>
                <c:pt idx="57">
                  <c:v>231.43199999999999</c:v>
                </c:pt>
                <c:pt idx="58">
                  <c:v>224.89500000000001</c:v>
                </c:pt>
                <c:pt idx="59">
                  <c:v>207.983</c:v>
                </c:pt>
                <c:pt idx="60">
                  <c:v>224.119</c:v>
                </c:pt>
                <c:pt idx="61">
                  <c:v>219.744</c:v>
                </c:pt>
                <c:pt idx="62">
                  <c:v>217.334</c:v>
                </c:pt>
                <c:pt idx="63">
                  <c:v>222.95099999999999</c:v>
                </c:pt>
                <c:pt idx="64">
                  <c:v>239.39699999999999</c:v>
                </c:pt>
                <c:pt idx="65">
                  <c:v>224.107</c:v>
                </c:pt>
                <c:pt idx="66">
                  <c:v>214.61099999999999</c:v>
                </c:pt>
                <c:pt idx="67">
                  <c:v>236.244</c:v>
                </c:pt>
                <c:pt idx="68">
                  <c:v>238.74100000000001</c:v>
                </c:pt>
                <c:pt idx="69">
                  <c:v>230.17400000000001</c:v>
                </c:pt>
                <c:pt idx="70">
                  <c:v>218.04599999999999</c:v>
                </c:pt>
                <c:pt idx="71">
                  <c:v>204.774</c:v>
                </c:pt>
                <c:pt idx="72">
                  <c:v>208.297</c:v>
                </c:pt>
                <c:pt idx="73">
                  <c:v>211.53299999999999</c:v>
                </c:pt>
                <c:pt idx="74">
                  <c:v>221.12700000000001</c:v>
                </c:pt>
                <c:pt idx="75">
                  <c:v>206.58600000000001</c:v>
                </c:pt>
                <c:pt idx="76">
                  <c:v>210.071</c:v>
                </c:pt>
                <c:pt idx="77">
                  <c:v>212.541</c:v>
                </c:pt>
                <c:pt idx="78">
                  <c:v>189.61799999999999</c:v>
                </c:pt>
                <c:pt idx="79">
                  <c:v>179.55199999999999</c:v>
                </c:pt>
                <c:pt idx="80">
                  <c:v>176.31100000000001</c:v>
                </c:pt>
                <c:pt idx="81">
                  <c:v>180.20699999999999</c:v>
                </c:pt>
                <c:pt idx="82">
                  <c:v>180.499</c:v>
                </c:pt>
                <c:pt idx="83">
                  <c:v>176.07400000000001</c:v>
                </c:pt>
                <c:pt idx="84">
                  <c:v>187.62799999999999</c:v>
                </c:pt>
                <c:pt idx="85">
                  <c:v>188.18700000000001</c:v>
                </c:pt>
                <c:pt idx="86">
                  <c:v>183.185</c:v>
                </c:pt>
                <c:pt idx="87">
                  <c:v>189.02699999999999</c:v>
                </c:pt>
                <c:pt idx="88">
                  <c:v>183.416</c:v>
                </c:pt>
                <c:pt idx="89">
                  <c:v>169.04900000000001</c:v>
                </c:pt>
                <c:pt idx="90">
                  <c:v>161.31299999999999</c:v>
                </c:pt>
                <c:pt idx="91">
                  <c:v>172.13300000000001</c:v>
                </c:pt>
                <c:pt idx="92">
                  <c:v>178.26300000000001</c:v>
                </c:pt>
                <c:pt idx="93">
                  <c:v>182.15799999999999</c:v>
                </c:pt>
                <c:pt idx="94">
                  <c:v>178.154</c:v>
                </c:pt>
                <c:pt idx="95">
                  <c:v>170.70400000000001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BBD-4B3F-BB53-20F0E35DE697}"/>
            </c:ext>
          </c:extLst>
        </c:ser>
        <c:ser>
          <c:idx val="7"/>
          <c:order val="5"/>
          <c:tx>
            <c:strRef>
              <c:f>'9.4'!$AR$52</c:f>
              <c:strCache>
                <c:ptCount val="1"/>
                <c:pt idx="0">
                  <c:v>FVE</c:v>
                </c:pt>
              </c:strCache>
            </c:strRef>
          </c:tx>
          <c:spPr>
            <a:solidFill>
              <a:srgbClr val="F7C9C7"/>
            </a:solidFill>
            <a:ln w="25400">
              <a:noFill/>
            </a:ln>
          </c:spPr>
          <c:cat>
            <c:numRef>
              <c:f>'9.4'!$AK$54:$AK$149</c:f>
              <c:numCache>
                <c:formatCode>h:mm;@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5.2083333333333336E-2</c:v>
                </c:pt>
                <c:pt idx="6">
                  <c:v>6.25E-2</c:v>
                </c:pt>
                <c:pt idx="7">
                  <c:v>7.2916666666666671E-2</c:v>
                </c:pt>
                <c:pt idx="8">
                  <c:v>8.3333333333333301E-2</c:v>
                </c:pt>
                <c:pt idx="9">
                  <c:v>9.375E-2</c:v>
                </c:pt>
                <c:pt idx="10">
                  <c:v>0.104166666666667</c:v>
                </c:pt>
                <c:pt idx="11">
                  <c:v>0.114583333333333</c:v>
                </c:pt>
                <c:pt idx="12">
                  <c:v>0.125</c:v>
                </c:pt>
                <c:pt idx="13">
                  <c:v>0.13541666666666699</c:v>
                </c:pt>
                <c:pt idx="14">
                  <c:v>0.14583333333333301</c:v>
                </c:pt>
                <c:pt idx="15">
                  <c:v>0.15625</c:v>
                </c:pt>
                <c:pt idx="16">
                  <c:v>0.16666666666666699</c:v>
                </c:pt>
                <c:pt idx="17">
                  <c:v>0.17708333333333301</c:v>
                </c:pt>
                <c:pt idx="18">
                  <c:v>0.1875</c:v>
                </c:pt>
                <c:pt idx="19">
                  <c:v>0.19791666666666699</c:v>
                </c:pt>
                <c:pt idx="20">
                  <c:v>0.20833333333333301</c:v>
                </c:pt>
                <c:pt idx="21">
                  <c:v>0.21875</c:v>
                </c:pt>
                <c:pt idx="22">
                  <c:v>0.22916666666666699</c:v>
                </c:pt>
                <c:pt idx="23">
                  <c:v>0.23958333333333301</c:v>
                </c:pt>
                <c:pt idx="24">
                  <c:v>0.25</c:v>
                </c:pt>
                <c:pt idx="25">
                  <c:v>0.26041666666666702</c:v>
                </c:pt>
                <c:pt idx="26">
                  <c:v>0.27083333333333298</c:v>
                </c:pt>
                <c:pt idx="27">
                  <c:v>0.28125</c:v>
                </c:pt>
                <c:pt idx="28">
                  <c:v>0.29166666666666702</c:v>
                </c:pt>
                <c:pt idx="29">
                  <c:v>0.30208333333333298</c:v>
                </c:pt>
                <c:pt idx="30">
                  <c:v>0.3125</c:v>
                </c:pt>
                <c:pt idx="31">
                  <c:v>0.32291666666666702</c:v>
                </c:pt>
                <c:pt idx="32">
                  <c:v>0.33333333333333298</c:v>
                </c:pt>
                <c:pt idx="33">
                  <c:v>0.34375</c:v>
                </c:pt>
                <c:pt idx="34">
                  <c:v>0.35416666666666702</c:v>
                </c:pt>
                <c:pt idx="35">
                  <c:v>0.36458333333333298</c:v>
                </c:pt>
                <c:pt idx="36">
                  <c:v>0.375</c:v>
                </c:pt>
                <c:pt idx="37">
                  <c:v>0.38541666666666702</c:v>
                </c:pt>
                <c:pt idx="38">
                  <c:v>0.39583333333333298</c:v>
                </c:pt>
                <c:pt idx="39">
                  <c:v>0.40625</c:v>
                </c:pt>
                <c:pt idx="40">
                  <c:v>0.41666666666666702</c:v>
                </c:pt>
                <c:pt idx="41">
                  <c:v>0.42708333333333298</c:v>
                </c:pt>
                <c:pt idx="42">
                  <c:v>0.4375</c:v>
                </c:pt>
                <c:pt idx="43">
                  <c:v>0.44791666666666702</c:v>
                </c:pt>
                <c:pt idx="44">
                  <c:v>0.45833333333333298</c:v>
                </c:pt>
                <c:pt idx="45">
                  <c:v>0.46875</c:v>
                </c:pt>
                <c:pt idx="46">
                  <c:v>0.47916666666666702</c:v>
                </c:pt>
                <c:pt idx="47">
                  <c:v>0.48958333333333298</c:v>
                </c:pt>
                <c:pt idx="48">
                  <c:v>0.5</c:v>
                </c:pt>
                <c:pt idx="49">
                  <c:v>0.51041666666666696</c:v>
                </c:pt>
                <c:pt idx="50">
                  <c:v>0.52083333333333304</c:v>
                </c:pt>
                <c:pt idx="51">
                  <c:v>0.53125</c:v>
                </c:pt>
                <c:pt idx="52">
                  <c:v>0.54166666666666696</c:v>
                </c:pt>
                <c:pt idx="53">
                  <c:v>0.55208333333333304</c:v>
                </c:pt>
                <c:pt idx="54">
                  <c:v>0.5625</c:v>
                </c:pt>
                <c:pt idx="55">
                  <c:v>0.57291666666666696</c:v>
                </c:pt>
                <c:pt idx="56">
                  <c:v>0.58333333333333304</c:v>
                </c:pt>
                <c:pt idx="57">
                  <c:v>0.59375</c:v>
                </c:pt>
                <c:pt idx="58">
                  <c:v>0.60416666666666696</c:v>
                </c:pt>
                <c:pt idx="59">
                  <c:v>0.61458333333333304</c:v>
                </c:pt>
                <c:pt idx="60">
                  <c:v>0.625</c:v>
                </c:pt>
                <c:pt idx="61">
                  <c:v>0.63541666666666696</c:v>
                </c:pt>
                <c:pt idx="62">
                  <c:v>0.64583333333333304</c:v>
                </c:pt>
                <c:pt idx="63">
                  <c:v>0.65625</c:v>
                </c:pt>
                <c:pt idx="64">
                  <c:v>0.66666666666666696</c:v>
                </c:pt>
                <c:pt idx="65">
                  <c:v>0.67708333333333304</c:v>
                </c:pt>
                <c:pt idx="66">
                  <c:v>0.6875</c:v>
                </c:pt>
                <c:pt idx="67">
                  <c:v>0.69791666666666696</c:v>
                </c:pt>
                <c:pt idx="68">
                  <c:v>0.70833333333333304</c:v>
                </c:pt>
                <c:pt idx="69">
                  <c:v>0.71875</c:v>
                </c:pt>
                <c:pt idx="70">
                  <c:v>0.72916666666666696</c:v>
                </c:pt>
                <c:pt idx="71">
                  <c:v>0.73958333333333304</c:v>
                </c:pt>
                <c:pt idx="72">
                  <c:v>0.75</c:v>
                </c:pt>
                <c:pt idx="73">
                  <c:v>0.76041666666666696</c:v>
                </c:pt>
                <c:pt idx="74">
                  <c:v>0.77083333333333304</c:v>
                </c:pt>
                <c:pt idx="75">
                  <c:v>0.78125</c:v>
                </c:pt>
                <c:pt idx="76">
                  <c:v>0.79166666666666696</c:v>
                </c:pt>
                <c:pt idx="77">
                  <c:v>0.80208333333333304</c:v>
                </c:pt>
                <c:pt idx="78">
                  <c:v>0.8125</c:v>
                </c:pt>
                <c:pt idx="79">
                  <c:v>0.82291666666666696</c:v>
                </c:pt>
                <c:pt idx="80">
                  <c:v>0.83333333333333304</c:v>
                </c:pt>
                <c:pt idx="81">
                  <c:v>0.84375</c:v>
                </c:pt>
                <c:pt idx="82">
                  <c:v>0.85416666666666696</c:v>
                </c:pt>
                <c:pt idx="83">
                  <c:v>0.86458333333333304</c:v>
                </c:pt>
                <c:pt idx="84">
                  <c:v>0.875</c:v>
                </c:pt>
                <c:pt idx="85">
                  <c:v>0.88541666666666696</c:v>
                </c:pt>
                <c:pt idx="86">
                  <c:v>0.89583333333333304</c:v>
                </c:pt>
                <c:pt idx="87">
                  <c:v>0.90625</c:v>
                </c:pt>
                <c:pt idx="88">
                  <c:v>0.91666666666666696</c:v>
                </c:pt>
                <c:pt idx="89">
                  <c:v>0.92708333333333304</c:v>
                </c:pt>
                <c:pt idx="90">
                  <c:v>0.9375</c:v>
                </c:pt>
                <c:pt idx="91">
                  <c:v>0.94791666666666696</c:v>
                </c:pt>
                <c:pt idx="92">
                  <c:v>0.95833333333333304</c:v>
                </c:pt>
                <c:pt idx="93">
                  <c:v>0.96875</c:v>
                </c:pt>
                <c:pt idx="94">
                  <c:v>0.97916666666666696</c:v>
                </c:pt>
                <c:pt idx="95">
                  <c:v>0.98958333333333304</c:v>
                </c:pt>
              </c:numCache>
            </c:numRef>
          </c:cat>
          <c:val>
            <c:numRef>
              <c:f>'9.4'!$AR$54:$AR$149</c:f>
              <c:numCache>
                <c:formatCode>#,##0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18.896999999999998</c:v>
                </c:pt>
                <c:pt idx="16">
                  <c:v>47.607999999999997</c:v>
                </c:pt>
                <c:pt idx="17">
                  <c:v>47.731999999999999</c:v>
                </c:pt>
                <c:pt idx="18">
                  <c:v>47.424999999999997</c:v>
                </c:pt>
                <c:pt idx="19">
                  <c:v>49.314999999999998</c:v>
                </c:pt>
                <c:pt idx="20">
                  <c:v>59.938000000000002</c:v>
                </c:pt>
                <c:pt idx="21">
                  <c:v>80.506</c:v>
                </c:pt>
                <c:pt idx="22">
                  <c:v>108.892</c:v>
                </c:pt>
                <c:pt idx="23">
                  <c:v>147.30699999999999</c:v>
                </c:pt>
                <c:pt idx="24">
                  <c:v>194.339</c:v>
                </c:pt>
                <c:pt idx="25">
                  <c:v>251.803</c:v>
                </c:pt>
                <c:pt idx="26">
                  <c:v>310.36700000000002</c:v>
                </c:pt>
                <c:pt idx="27">
                  <c:v>395.71300000000002</c:v>
                </c:pt>
                <c:pt idx="28">
                  <c:v>499.04599999999999</c:v>
                </c:pt>
                <c:pt idx="29">
                  <c:v>578.95100000000002</c:v>
                </c:pt>
                <c:pt idx="30">
                  <c:v>708.87699999999995</c:v>
                </c:pt>
                <c:pt idx="31">
                  <c:v>842.56100000000004</c:v>
                </c:pt>
                <c:pt idx="32">
                  <c:v>940.93499999999995</c:v>
                </c:pt>
                <c:pt idx="33">
                  <c:v>996.72900000000004</c:v>
                </c:pt>
                <c:pt idx="34">
                  <c:v>1052.9739999999999</c:v>
                </c:pt>
                <c:pt idx="35">
                  <c:v>1132.3499999999999</c:v>
                </c:pt>
                <c:pt idx="36">
                  <c:v>1218.873</c:v>
                </c:pt>
                <c:pt idx="37">
                  <c:v>1292.5630000000001</c:v>
                </c:pt>
                <c:pt idx="38">
                  <c:v>1340.81</c:v>
                </c:pt>
                <c:pt idx="39">
                  <c:v>1386.395</c:v>
                </c:pt>
                <c:pt idx="40">
                  <c:v>1475.0809999999999</c:v>
                </c:pt>
                <c:pt idx="41">
                  <c:v>1496.7929999999999</c:v>
                </c:pt>
                <c:pt idx="42">
                  <c:v>1519.9059999999999</c:v>
                </c:pt>
                <c:pt idx="43">
                  <c:v>1527.8979999999999</c:v>
                </c:pt>
                <c:pt idx="44">
                  <c:v>1634.4580000000001</c:v>
                </c:pt>
                <c:pt idx="45">
                  <c:v>1604.579</c:v>
                </c:pt>
                <c:pt idx="46">
                  <c:v>1650.6320000000001</c:v>
                </c:pt>
                <c:pt idx="47">
                  <c:v>1662.396</c:v>
                </c:pt>
                <c:pt idx="48">
                  <c:v>1779.3430000000001</c:v>
                </c:pt>
                <c:pt idx="49">
                  <c:v>1753.251</c:v>
                </c:pt>
                <c:pt idx="50">
                  <c:v>1891.681</c:v>
                </c:pt>
                <c:pt idx="51">
                  <c:v>1976.9010000000001</c:v>
                </c:pt>
                <c:pt idx="52">
                  <c:v>2083.6550000000002</c:v>
                </c:pt>
                <c:pt idx="53">
                  <c:v>2143.9630000000002</c:v>
                </c:pt>
                <c:pt idx="54">
                  <c:v>2130.7530000000002</c:v>
                </c:pt>
                <c:pt idx="55">
                  <c:v>2129.9989999999998</c:v>
                </c:pt>
                <c:pt idx="56">
                  <c:v>2137.4589999999998</c:v>
                </c:pt>
                <c:pt idx="57">
                  <c:v>2109</c:v>
                </c:pt>
                <c:pt idx="58">
                  <c:v>2148.3679999999999</c:v>
                </c:pt>
                <c:pt idx="59">
                  <c:v>2110.8209999999999</c:v>
                </c:pt>
                <c:pt idx="60">
                  <c:v>2015.7270000000001</c:v>
                </c:pt>
                <c:pt idx="61">
                  <c:v>1949.1469999999999</c:v>
                </c:pt>
                <c:pt idx="62">
                  <c:v>1974.001</c:v>
                </c:pt>
                <c:pt idx="63">
                  <c:v>1910.7059999999999</c:v>
                </c:pt>
                <c:pt idx="64">
                  <c:v>1818.519</c:v>
                </c:pt>
                <c:pt idx="65">
                  <c:v>1703.423</c:v>
                </c:pt>
                <c:pt idx="66">
                  <c:v>1605.38</c:v>
                </c:pt>
                <c:pt idx="67">
                  <c:v>1539.44</c:v>
                </c:pt>
                <c:pt idx="68">
                  <c:v>1386.75</c:v>
                </c:pt>
                <c:pt idx="69">
                  <c:v>1241.1110000000001</c:v>
                </c:pt>
                <c:pt idx="70">
                  <c:v>1084.1790000000001</c:v>
                </c:pt>
                <c:pt idx="71">
                  <c:v>1009.647</c:v>
                </c:pt>
                <c:pt idx="72">
                  <c:v>914.70600000000002</c:v>
                </c:pt>
                <c:pt idx="73">
                  <c:v>777.85500000000002</c:v>
                </c:pt>
                <c:pt idx="74">
                  <c:v>643.27300000000002</c:v>
                </c:pt>
                <c:pt idx="75">
                  <c:v>525.29999999999995</c:v>
                </c:pt>
                <c:pt idx="76">
                  <c:v>422.51100000000002</c:v>
                </c:pt>
                <c:pt idx="77">
                  <c:v>340.75700000000001</c:v>
                </c:pt>
                <c:pt idx="78">
                  <c:v>268.08699999999999</c:v>
                </c:pt>
                <c:pt idx="79">
                  <c:v>236.19300000000001</c:v>
                </c:pt>
                <c:pt idx="80">
                  <c:v>171.82599999999999</c:v>
                </c:pt>
                <c:pt idx="81">
                  <c:v>127.181</c:v>
                </c:pt>
                <c:pt idx="82">
                  <c:v>107.247</c:v>
                </c:pt>
                <c:pt idx="83">
                  <c:v>84.644999999999996</c:v>
                </c:pt>
                <c:pt idx="84">
                  <c:v>71.283000000000001</c:v>
                </c:pt>
                <c:pt idx="85">
                  <c:v>67.906000000000006</c:v>
                </c:pt>
                <c:pt idx="86">
                  <c:v>67.488</c:v>
                </c:pt>
                <c:pt idx="87">
                  <c:v>67.924000000000007</c:v>
                </c:pt>
                <c:pt idx="88">
                  <c:v>22.613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BBD-4B3F-BB53-20F0E35DE697}"/>
            </c:ext>
          </c:extLst>
        </c:ser>
        <c:ser>
          <c:idx val="4"/>
          <c:order val="6"/>
          <c:tx>
            <c:strRef>
              <c:f>'9.4'!$AP$52</c:f>
              <c:strCache>
                <c:ptCount val="1"/>
                <c:pt idx="0">
                  <c:v>VE</c:v>
                </c:pt>
              </c:strCache>
            </c:strRef>
          </c:tx>
          <c:spPr>
            <a:solidFill>
              <a:schemeClr val="accent3"/>
            </a:solidFill>
          </c:spPr>
          <c:cat>
            <c:numRef>
              <c:f>'9.4'!$AK$54:$AK$149</c:f>
              <c:numCache>
                <c:formatCode>h:mm;@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5.2083333333333336E-2</c:v>
                </c:pt>
                <c:pt idx="6">
                  <c:v>6.25E-2</c:v>
                </c:pt>
                <c:pt idx="7">
                  <c:v>7.2916666666666671E-2</c:v>
                </c:pt>
                <c:pt idx="8">
                  <c:v>8.3333333333333301E-2</c:v>
                </c:pt>
                <c:pt idx="9">
                  <c:v>9.375E-2</c:v>
                </c:pt>
                <c:pt idx="10">
                  <c:v>0.104166666666667</c:v>
                </c:pt>
                <c:pt idx="11">
                  <c:v>0.114583333333333</c:v>
                </c:pt>
                <c:pt idx="12">
                  <c:v>0.125</c:v>
                </c:pt>
                <c:pt idx="13">
                  <c:v>0.13541666666666699</c:v>
                </c:pt>
                <c:pt idx="14">
                  <c:v>0.14583333333333301</c:v>
                </c:pt>
                <c:pt idx="15">
                  <c:v>0.15625</c:v>
                </c:pt>
                <c:pt idx="16">
                  <c:v>0.16666666666666699</c:v>
                </c:pt>
                <c:pt idx="17">
                  <c:v>0.17708333333333301</c:v>
                </c:pt>
                <c:pt idx="18">
                  <c:v>0.1875</c:v>
                </c:pt>
                <c:pt idx="19">
                  <c:v>0.19791666666666699</c:v>
                </c:pt>
                <c:pt idx="20">
                  <c:v>0.20833333333333301</c:v>
                </c:pt>
                <c:pt idx="21">
                  <c:v>0.21875</c:v>
                </c:pt>
                <c:pt idx="22">
                  <c:v>0.22916666666666699</c:v>
                </c:pt>
                <c:pt idx="23">
                  <c:v>0.23958333333333301</c:v>
                </c:pt>
                <c:pt idx="24">
                  <c:v>0.25</c:v>
                </c:pt>
                <c:pt idx="25">
                  <c:v>0.26041666666666702</c:v>
                </c:pt>
                <c:pt idx="26">
                  <c:v>0.27083333333333298</c:v>
                </c:pt>
                <c:pt idx="27">
                  <c:v>0.28125</c:v>
                </c:pt>
                <c:pt idx="28">
                  <c:v>0.29166666666666702</c:v>
                </c:pt>
                <c:pt idx="29">
                  <c:v>0.30208333333333298</c:v>
                </c:pt>
                <c:pt idx="30">
                  <c:v>0.3125</c:v>
                </c:pt>
                <c:pt idx="31">
                  <c:v>0.32291666666666702</c:v>
                </c:pt>
                <c:pt idx="32">
                  <c:v>0.33333333333333298</c:v>
                </c:pt>
                <c:pt idx="33">
                  <c:v>0.34375</c:v>
                </c:pt>
                <c:pt idx="34">
                  <c:v>0.35416666666666702</c:v>
                </c:pt>
                <c:pt idx="35">
                  <c:v>0.36458333333333298</c:v>
                </c:pt>
                <c:pt idx="36">
                  <c:v>0.375</c:v>
                </c:pt>
                <c:pt idx="37">
                  <c:v>0.38541666666666702</c:v>
                </c:pt>
                <c:pt idx="38">
                  <c:v>0.39583333333333298</c:v>
                </c:pt>
                <c:pt idx="39">
                  <c:v>0.40625</c:v>
                </c:pt>
                <c:pt idx="40">
                  <c:v>0.41666666666666702</c:v>
                </c:pt>
                <c:pt idx="41">
                  <c:v>0.42708333333333298</c:v>
                </c:pt>
                <c:pt idx="42">
                  <c:v>0.4375</c:v>
                </c:pt>
                <c:pt idx="43">
                  <c:v>0.44791666666666702</c:v>
                </c:pt>
                <c:pt idx="44">
                  <c:v>0.45833333333333298</c:v>
                </c:pt>
                <c:pt idx="45">
                  <c:v>0.46875</c:v>
                </c:pt>
                <c:pt idx="46">
                  <c:v>0.47916666666666702</c:v>
                </c:pt>
                <c:pt idx="47">
                  <c:v>0.48958333333333298</c:v>
                </c:pt>
                <c:pt idx="48">
                  <c:v>0.5</c:v>
                </c:pt>
                <c:pt idx="49">
                  <c:v>0.51041666666666696</c:v>
                </c:pt>
                <c:pt idx="50">
                  <c:v>0.52083333333333304</c:v>
                </c:pt>
                <c:pt idx="51">
                  <c:v>0.53125</c:v>
                </c:pt>
                <c:pt idx="52">
                  <c:v>0.54166666666666696</c:v>
                </c:pt>
                <c:pt idx="53">
                  <c:v>0.55208333333333304</c:v>
                </c:pt>
                <c:pt idx="54">
                  <c:v>0.5625</c:v>
                </c:pt>
                <c:pt idx="55">
                  <c:v>0.57291666666666696</c:v>
                </c:pt>
                <c:pt idx="56">
                  <c:v>0.58333333333333304</c:v>
                </c:pt>
                <c:pt idx="57">
                  <c:v>0.59375</c:v>
                </c:pt>
                <c:pt idx="58">
                  <c:v>0.60416666666666696</c:v>
                </c:pt>
                <c:pt idx="59">
                  <c:v>0.61458333333333304</c:v>
                </c:pt>
                <c:pt idx="60">
                  <c:v>0.625</c:v>
                </c:pt>
                <c:pt idx="61">
                  <c:v>0.63541666666666696</c:v>
                </c:pt>
                <c:pt idx="62">
                  <c:v>0.64583333333333304</c:v>
                </c:pt>
                <c:pt idx="63">
                  <c:v>0.65625</c:v>
                </c:pt>
                <c:pt idx="64">
                  <c:v>0.66666666666666696</c:v>
                </c:pt>
                <c:pt idx="65">
                  <c:v>0.67708333333333304</c:v>
                </c:pt>
                <c:pt idx="66">
                  <c:v>0.6875</c:v>
                </c:pt>
                <c:pt idx="67">
                  <c:v>0.69791666666666696</c:v>
                </c:pt>
                <c:pt idx="68">
                  <c:v>0.70833333333333304</c:v>
                </c:pt>
                <c:pt idx="69">
                  <c:v>0.71875</c:v>
                </c:pt>
                <c:pt idx="70">
                  <c:v>0.72916666666666696</c:v>
                </c:pt>
                <c:pt idx="71">
                  <c:v>0.73958333333333304</c:v>
                </c:pt>
                <c:pt idx="72">
                  <c:v>0.75</c:v>
                </c:pt>
                <c:pt idx="73">
                  <c:v>0.76041666666666696</c:v>
                </c:pt>
                <c:pt idx="74">
                  <c:v>0.77083333333333304</c:v>
                </c:pt>
                <c:pt idx="75">
                  <c:v>0.78125</c:v>
                </c:pt>
                <c:pt idx="76">
                  <c:v>0.79166666666666696</c:v>
                </c:pt>
                <c:pt idx="77">
                  <c:v>0.80208333333333304</c:v>
                </c:pt>
                <c:pt idx="78">
                  <c:v>0.8125</c:v>
                </c:pt>
                <c:pt idx="79">
                  <c:v>0.82291666666666696</c:v>
                </c:pt>
                <c:pt idx="80">
                  <c:v>0.83333333333333304</c:v>
                </c:pt>
                <c:pt idx="81">
                  <c:v>0.84375</c:v>
                </c:pt>
                <c:pt idx="82">
                  <c:v>0.85416666666666696</c:v>
                </c:pt>
                <c:pt idx="83">
                  <c:v>0.86458333333333304</c:v>
                </c:pt>
                <c:pt idx="84">
                  <c:v>0.875</c:v>
                </c:pt>
                <c:pt idx="85">
                  <c:v>0.88541666666666696</c:v>
                </c:pt>
                <c:pt idx="86">
                  <c:v>0.89583333333333304</c:v>
                </c:pt>
                <c:pt idx="87">
                  <c:v>0.90625</c:v>
                </c:pt>
                <c:pt idx="88">
                  <c:v>0.91666666666666696</c:v>
                </c:pt>
                <c:pt idx="89">
                  <c:v>0.92708333333333304</c:v>
                </c:pt>
                <c:pt idx="90">
                  <c:v>0.9375</c:v>
                </c:pt>
                <c:pt idx="91">
                  <c:v>0.94791666666666696</c:v>
                </c:pt>
                <c:pt idx="92">
                  <c:v>0.95833333333333304</c:v>
                </c:pt>
                <c:pt idx="93">
                  <c:v>0.96875</c:v>
                </c:pt>
                <c:pt idx="94">
                  <c:v>0.97916666666666696</c:v>
                </c:pt>
                <c:pt idx="95">
                  <c:v>0.98958333333333304</c:v>
                </c:pt>
              </c:numCache>
            </c:numRef>
          </c:cat>
          <c:val>
            <c:numRef>
              <c:f>'9.4'!$AP$54:$AP$149</c:f>
              <c:numCache>
                <c:formatCode>#,##0</c:formatCode>
                <c:ptCount val="96"/>
                <c:pt idx="0">
                  <c:v>98.971000000000004</c:v>
                </c:pt>
                <c:pt idx="1">
                  <c:v>97.63</c:v>
                </c:pt>
                <c:pt idx="2">
                  <c:v>93.298000000000002</c:v>
                </c:pt>
                <c:pt idx="3">
                  <c:v>93.272999999999996</c:v>
                </c:pt>
                <c:pt idx="4">
                  <c:v>93.527000000000001</c:v>
                </c:pt>
                <c:pt idx="5">
                  <c:v>93.518000000000001</c:v>
                </c:pt>
                <c:pt idx="6">
                  <c:v>93.507000000000005</c:v>
                </c:pt>
                <c:pt idx="7">
                  <c:v>93.533000000000001</c:v>
                </c:pt>
                <c:pt idx="8">
                  <c:v>92.311000000000007</c:v>
                </c:pt>
                <c:pt idx="9">
                  <c:v>92.352000000000004</c:v>
                </c:pt>
                <c:pt idx="10">
                  <c:v>92.326999999999998</c:v>
                </c:pt>
                <c:pt idx="11">
                  <c:v>92.347999999999999</c:v>
                </c:pt>
                <c:pt idx="12">
                  <c:v>90.441000000000003</c:v>
                </c:pt>
                <c:pt idx="13">
                  <c:v>90.411000000000001</c:v>
                </c:pt>
                <c:pt idx="14">
                  <c:v>90.381</c:v>
                </c:pt>
                <c:pt idx="15">
                  <c:v>90.388000000000005</c:v>
                </c:pt>
                <c:pt idx="16">
                  <c:v>89.254000000000005</c:v>
                </c:pt>
                <c:pt idx="17">
                  <c:v>89.25</c:v>
                </c:pt>
                <c:pt idx="18">
                  <c:v>89.234999999999999</c:v>
                </c:pt>
                <c:pt idx="19">
                  <c:v>89.23</c:v>
                </c:pt>
                <c:pt idx="20">
                  <c:v>94.391999999999996</c:v>
                </c:pt>
                <c:pt idx="21">
                  <c:v>94.977999999999994</c:v>
                </c:pt>
                <c:pt idx="22">
                  <c:v>94.959000000000003</c:v>
                </c:pt>
                <c:pt idx="23">
                  <c:v>95.38</c:v>
                </c:pt>
                <c:pt idx="24">
                  <c:v>88.802999999999997</c:v>
                </c:pt>
                <c:pt idx="25">
                  <c:v>88.953999999999994</c:v>
                </c:pt>
                <c:pt idx="26">
                  <c:v>88.942999999999998</c:v>
                </c:pt>
                <c:pt idx="27">
                  <c:v>88.9</c:v>
                </c:pt>
                <c:pt idx="28">
                  <c:v>89.741</c:v>
                </c:pt>
                <c:pt idx="29">
                  <c:v>89.738</c:v>
                </c:pt>
                <c:pt idx="30">
                  <c:v>89.734999999999999</c:v>
                </c:pt>
                <c:pt idx="31">
                  <c:v>89.715000000000003</c:v>
                </c:pt>
                <c:pt idx="32">
                  <c:v>95.39</c:v>
                </c:pt>
                <c:pt idx="33">
                  <c:v>94.94</c:v>
                </c:pt>
                <c:pt idx="34">
                  <c:v>97.177999999999997</c:v>
                </c:pt>
                <c:pt idx="35">
                  <c:v>99.570999999999998</c:v>
                </c:pt>
                <c:pt idx="36">
                  <c:v>80.486000000000004</c:v>
                </c:pt>
                <c:pt idx="37">
                  <c:v>78.867999999999995</c:v>
                </c:pt>
                <c:pt idx="38">
                  <c:v>78.867999999999995</c:v>
                </c:pt>
                <c:pt idx="39">
                  <c:v>78.867999999999995</c:v>
                </c:pt>
                <c:pt idx="40">
                  <c:v>77.748999999999995</c:v>
                </c:pt>
                <c:pt idx="41">
                  <c:v>77.748999999999995</c:v>
                </c:pt>
                <c:pt idx="42">
                  <c:v>77.748999999999995</c:v>
                </c:pt>
                <c:pt idx="43">
                  <c:v>77.748999999999995</c:v>
                </c:pt>
                <c:pt idx="44">
                  <c:v>74.95</c:v>
                </c:pt>
                <c:pt idx="45">
                  <c:v>74.95</c:v>
                </c:pt>
                <c:pt idx="46">
                  <c:v>74.95</c:v>
                </c:pt>
                <c:pt idx="47">
                  <c:v>74.95</c:v>
                </c:pt>
                <c:pt idx="48">
                  <c:v>74.11</c:v>
                </c:pt>
                <c:pt idx="49">
                  <c:v>74.11</c:v>
                </c:pt>
                <c:pt idx="50">
                  <c:v>74.11</c:v>
                </c:pt>
                <c:pt idx="51">
                  <c:v>74.11</c:v>
                </c:pt>
                <c:pt idx="52">
                  <c:v>75.789000000000001</c:v>
                </c:pt>
                <c:pt idx="53">
                  <c:v>75.789000000000001</c:v>
                </c:pt>
                <c:pt idx="54">
                  <c:v>75.789000000000001</c:v>
                </c:pt>
                <c:pt idx="55">
                  <c:v>75.789000000000001</c:v>
                </c:pt>
                <c:pt idx="56">
                  <c:v>76.349000000000004</c:v>
                </c:pt>
                <c:pt idx="57">
                  <c:v>76.349000000000004</c:v>
                </c:pt>
                <c:pt idx="58">
                  <c:v>76.349000000000004</c:v>
                </c:pt>
                <c:pt idx="59">
                  <c:v>76.349000000000004</c:v>
                </c:pt>
                <c:pt idx="60">
                  <c:v>77.188999999999993</c:v>
                </c:pt>
                <c:pt idx="61">
                  <c:v>77.188999999999993</c:v>
                </c:pt>
                <c:pt idx="62">
                  <c:v>77.188999999999993</c:v>
                </c:pt>
                <c:pt idx="63">
                  <c:v>77.188999999999993</c:v>
                </c:pt>
                <c:pt idx="64">
                  <c:v>78.766000000000005</c:v>
                </c:pt>
                <c:pt idx="65">
                  <c:v>78.971999999999994</c:v>
                </c:pt>
                <c:pt idx="66">
                  <c:v>78.968999999999994</c:v>
                </c:pt>
                <c:pt idx="67">
                  <c:v>78.966999999999999</c:v>
                </c:pt>
                <c:pt idx="68">
                  <c:v>78.125</c:v>
                </c:pt>
                <c:pt idx="69">
                  <c:v>78.126000000000005</c:v>
                </c:pt>
                <c:pt idx="70">
                  <c:v>78.123999999999995</c:v>
                </c:pt>
                <c:pt idx="71">
                  <c:v>78.123999999999995</c:v>
                </c:pt>
                <c:pt idx="72">
                  <c:v>84.317999999999998</c:v>
                </c:pt>
                <c:pt idx="73">
                  <c:v>85.747</c:v>
                </c:pt>
                <c:pt idx="74">
                  <c:v>85.724000000000004</c:v>
                </c:pt>
                <c:pt idx="75">
                  <c:v>85.72</c:v>
                </c:pt>
                <c:pt idx="76">
                  <c:v>90.465999999999994</c:v>
                </c:pt>
                <c:pt idx="77">
                  <c:v>90.45</c:v>
                </c:pt>
                <c:pt idx="78">
                  <c:v>90.436999999999998</c:v>
                </c:pt>
                <c:pt idx="79">
                  <c:v>90.43</c:v>
                </c:pt>
                <c:pt idx="80">
                  <c:v>90.983000000000004</c:v>
                </c:pt>
                <c:pt idx="81">
                  <c:v>90.975999999999999</c:v>
                </c:pt>
                <c:pt idx="82">
                  <c:v>93.34</c:v>
                </c:pt>
                <c:pt idx="83">
                  <c:v>94.328000000000003</c:v>
                </c:pt>
                <c:pt idx="84">
                  <c:v>157.98099999999999</c:v>
                </c:pt>
                <c:pt idx="85">
                  <c:v>161.827</c:v>
                </c:pt>
                <c:pt idx="86">
                  <c:v>163.74600000000001</c:v>
                </c:pt>
                <c:pt idx="87">
                  <c:v>173.00800000000001</c:v>
                </c:pt>
                <c:pt idx="88">
                  <c:v>295.45800000000003</c:v>
                </c:pt>
                <c:pt idx="89">
                  <c:v>300.54300000000001</c:v>
                </c:pt>
                <c:pt idx="90">
                  <c:v>300.36500000000001</c:v>
                </c:pt>
                <c:pt idx="91">
                  <c:v>297.10500000000002</c:v>
                </c:pt>
                <c:pt idx="92">
                  <c:v>213.05</c:v>
                </c:pt>
                <c:pt idx="93">
                  <c:v>209.92099999999999</c:v>
                </c:pt>
                <c:pt idx="94">
                  <c:v>210.08600000000001</c:v>
                </c:pt>
                <c:pt idx="95">
                  <c:v>203.50700000000001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BBD-4B3F-BB53-20F0E35DE697}"/>
            </c:ext>
          </c:extLst>
        </c:ser>
        <c:ser>
          <c:idx val="5"/>
          <c:order val="7"/>
          <c:tx>
            <c:strRef>
              <c:f>'9.4'!$AQ$52</c:f>
              <c:strCache>
                <c:ptCount val="1"/>
                <c:pt idx="0">
                  <c:v>PVE</c:v>
                </c:pt>
              </c:strCache>
            </c:strRef>
          </c:tx>
          <c:spPr>
            <a:solidFill>
              <a:srgbClr val="F0948F"/>
            </a:solidFill>
          </c:spPr>
          <c:cat>
            <c:numRef>
              <c:f>'9.4'!$AK$54:$AK$149</c:f>
              <c:numCache>
                <c:formatCode>h:mm;@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5.2083333333333336E-2</c:v>
                </c:pt>
                <c:pt idx="6">
                  <c:v>6.25E-2</c:v>
                </c:pt>
                <c:pt idx="7">
                  <c:v>7.2916666666666671E-2</c:v>
                </c:pt>
                <c:pt idx="8">
                  <c:v>8.3333333333333301E-2</c:v>
                </c:pt>
                <c:pt idx="9">
                  <c:v>9.375E-2</c:v>
                </c:pt>
                <c:pt idx="10">
                  <c:v>0.104166666666667</c:v>
                </c:pt>
                <c:pt idx="11">
                  <c:v>0.114583333333333</c:v>
                </c:pt>
                <c:pt idx="12">
                  <c:v>0.125</c:v>
                </c:pt>
                <c:pt idx="13">
                  <c:v>0.13541666666666699</c:v>
                </c:pt>
                <c:pt idx="14">
                  <c:v>0.14583333333333301</c:v>
                </c:pt>
                <c:pt idx="15">
                  <c:v>0.15625</c:v>
                </c:pt>
                <c:pt idx="16">
                  <c:v>0.16666666666666699</c:v>
                </c:pt>
                <c:pt idx="17">
                  <c:v>0.17708333333333301</c:v>
                </c:pt>
                <c:pt idx="18">
                  <c:v>0.1875</c:v>
                </c:pt>
                <c:pt idx="19">
                  <c:v>0.19791666666666699</c:v>
                </c:pt>
                <c:pt idx="20">
                  <c:v>0.20833333333333301</c:v>
                </c:pt>
                <c:pt idx="21">
                  <c:v>0.21875</c:v>
                </c:pt>
                <c:pt idx="22">
                  <c:v>0.22916666666666699</c:v>
                </c:pt>
                <c:pt idx="23">
                  <c:v>0.23958333333333301</c:v>
                </c:pt>
                <c:pt idx="24">
                  <c:v>0.25</c:v>
                </c:pt>
                <c:pt idx="25">
                  <c:v>0.26041666666666702</c:v>
                </c:pt>
                <c:pt idx="26">
                  <c:v>0.27083333333333298</c:v>
                </c:pt>
                <c:pt idx="27">
                  <c:v>0.28125</c:v>
                </c:pt>
                <c:pt idx="28">
                  <c:v>0.29166666666666702</c:v>
                </c:pt>
                <c:pt idx="29">
                  <c:v>0.30208333333333298</c:v>
                </c:pt>
                <c:pt idx="30">
                  <c:v>0.3125</c:v>
                </c:pt>
                <c:pt idx="31">
                  <c:v>0.32291666666666702</c:v>
                </c:pt>
                <c:pt idx="32">
                  <c:v>0.33333333333333298</c:v>
                </c:pt>
                <c:pt idx="33">
                  <c:v>0.34375</c:v>
                </c:pt>
                <c:pt idx="34">
                  <c:v>0.35416666666666702</c:v>
                </c:pt>
                <c:pt idx="35">
                  <c:v>0.36458333333333298</c:v>
                </c:pt>
                <c:pt idx="36">
                  <c:v>0.375</c:v>
                </c:pt>
                <c:pt idx="37">
                  <c:v>0.38541666666666702</c:v>
                </c:pt>
                <c:pt idx="38">
                  <c:v>0.39583333333333298</c:v>
                </c:pt>
                <c:pt idx="39">
                  <c:v>0.40625</c:v>
                </c:pt>
                <c:pt idx="40">
                  <c:v>0.41666666666666702</c:v>
                </c:pt>
                <c:pt idx="41">
                  <c:v>0.42708333333333298</c:v>
                </c:pt>
                <c:pt idx="42">
                  <c:v>0.4375</c:v>
                </c:pt>
                <c:pt idx="43">
                  <c:v>0.44791666666666702</c:v>
                </c:pt>
                <c:pt idx="44">
                  <c:v>0.45833333333333298</c:v>
                </c:pt>
                <c:pt idx="45">
                  <c:v>0.46875</c:v>
                </c:pt>
                <c:pt idx="46">
                  <c:v>0.47916666666666702</c:v>
                </c:pt>
                <c:pt idx="47">
                  <c:v>0.48958333333333298</c:v>
                </c:pt>
                <c:pt idx="48">
                  <c:v>0.5</c:v>
                </c:pt>
                <c:pt idx="49">
                  <c:v>0.51041666666666696</c:v>
                </c:pt>
                <c:pt idx="50">
                  <c:v>0.52083333333333304</c:v>
                </c:pt>
                <c:pt idx="51">
                  <c:v>0.53125</c:v>
                </c:pt>
                <c:pt idx="52">
                  <c:v>0.54166666666666696</c:v>
                </c:pt>
                <c:pt idx="53">
                  <c:v>0.55208333333333304</c:v>
                </c:pt>
                <c:pt idx="54">
                  <c:v>0.5625</c:v>
                </c:pt>
                <c:pt idx="55">
                  <c:v>0.57291666666666696</c:v>
                </c:pt>
                <c:pt idx="56">
                  <c:v>0.58333333333333304</c:v>
                </c:pt>
                <c:pt idx="57">
                  <c:v>0.59375</c:v>
                </c:pt>
                <c:pt idx="58">
                  <c:v>0.60416666666666696</c:v>
                </c:pt>
                <c:pt idx="59">
                  <c:v>0.61458333333333304</c:v>
                </c:pt>
                <c:pt idx="60">
                  <c:v>0.625</c:v>
                </c:pt>
                <c:pt idx="61">
                  <c:v>0.63541666666666696</c:v>
                </c:pt>
                <c:pt idx="62">
                  <c:v>0.64583333333333304</c:v>
                </c:pt>
                <c:pt idx="63">
                  <c:v>0.65625</c:v>
                </c:pt>
                <c:pt idx="64">
                  <c:v>0.66666666666666696</c:v>
                </c:pt>
                <c:pt idx="65">
                  <c:v>0.67708333333333304</c:v>
                </c:pt>
                <c:pt idx="66">
                  <c:v>0.6875</c:v>
                </c:pt>
                <c:pt idx="67">
                  <c:v>0.69791666666666696</c:v>
                </c:pt>
                <c:pt idx="68">
                  <c:v>0.70833333333333304</c:v>
                </c:pt>
                <c:pt idx="69">
                  <c:v>0.71875</c:v>
                </c:pt>
                <c:pt idx="70">
                  <c:v>0.72916666666666696</c:v>
                </c:pt>
                <c:pt idx="71">
                  <c:v>0.73958333333333304</c:v>
                </c:pt>
                <c:pt idx="72">
                  <c:v>0.75</c:v>
                </c:pt>
                <c:pt idx="73">
                  <c:v>0.76041666666666696</c:v>
                </c:pt>
                <c:pt idx="74">
                  <c:v>0.77083333333333304</c:v>
                </c:pt>
                <c:pt idx="75">
                  <c:v>0.78125</c:v>
                </c:pt>
                <c:pt idx="76">
                  <c:v>0.79166666666666696</c:v>
                </c:pt>
                <c:pt idx="77">
                  <c:v>0.80208333333333304</c:v>
                </c:pt>
                <c:pt idx="78">
                  <c:v>0.8125</c:v>
                </c:pt>
                <c:pt idx="79">
                  <c:v>0.82291666666666696</c:v>
                </c:pt>
                <c:pt idx="80">
                  <c:v>0.83333333333333304</c:v>
                </c:pt>
                <c:pt idx="81">
                  <c:v>0.84375</c:v>
                </c:pt>
                <c:pt idx="82">
                  <c:v>0.85416666666666696</c:v>
                </c:pt>
                <c:pt idx="83">
                  <c:v>0.86458333333333304</c:v>
                </c:pt>
                <c:pt idx="84">
                  <c:v>0.875</c:v>
                </c:pt>
                <c:pt idx="85">
                  <c:v>0.88541666666666696</c:v>
                </c:pt>
                <c:pt idx="86">
                  <c:v>0.89583333333333304</c:v>
                </c:pt>
                <c:pt idx="87">
                  <c:v>0.90625</c:v>
                </c:pt>
                <c:pt idx="88">
                  <c:v>0.91666666666666696</c:v>
                </c:pt>
                <c:pt idx="89">
                  <c:v>0.92708333333333304</c:v>
                </c:pt>
                <c:pt idx="90">
                  <c:v>0.9375</c:v>
                </c:pt>
                <c:pt idx="91">
                  <c:v>0.94791666666666696</c:v>
                </c:pt>
                <c:pt idx="92">
                  <c:v>0.95833333333333304</c:v>
                </c:pt>
                <c:pt idx="93">
                  <c:v>0.96875</c:v>
                </c:pt>
                <c:pt idx="94">
                  <c:v>0.97916666666666696</c:v>
                </c:pt>
                <c:pt idx="95">
                  <c:v>0.98958333333333304</c:v>
                </c:pt>
              </c:numCache>
            </c:numRef>
          </c:cat>
          <c:val>
            <c:numRef>
              <c:f>'9.4'!$AQ$54:$AQ$149</c:f>
              <c:numCache>
                <c:formatCode>#,##0</c:formatCode>
                <c:ptCount val="96"/>
                <c:pt idx="0">
                  <c:v>419.05500000000001</c:v>
                </c:pt>
                <c:pt idx="1">
                  <c:v>419.22800000000001</c:v>
                </c:pt>
                <c:pt idx="2">
                  <c:v>426.53199999999998</c:v>
                </c:pt>
                <c:pt idx="3">
                  <c:v>423.12900000000002</c:v>
                </c:pt>
                <c:pt idx="4">
                  <c:v>405.54899999999998</c:v>
                </c:pt>
                <c:pt idx="5">
                  <c:v>402.20699999999999</c:v>
                </c:pt>
                <c:pt idx="6">
                  <c:v>400.755</c:v>
                </c:pt>
                <c:pt idx="7">
                  <c:v>410.61399999999998</c:v>
                </c:pt>
                <c:pt idx="8">
                  <c:v>257.44</c:v>
                </c:pt>
                <c:pt idx="9">
                  <c:v>244.38499999999999</c:v>
                </c:pt>
                <c:pt idx="10">
                  <c:v>245.673</c:v>
                </c:pt>
                <c:pt idx="11">
                  <c:v>256.51299999999998</c:v>
                </c:pt>
                <c:pt idx="12">
                  <c:v>8.5790000000000006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497.649</c:v>
                </c:pt>
                <c:pt idx="80">
                  <c:v>604.93100000000004</c:v>
                </c:pt>
                <c:pt idx="81">
                  <c:v>602.36</c:v>
                </c:pt>
                <c:pt idx="82">
                  <c:v>607.90499999999997</c:v>
                </c:pt>
                <c:pt idx="83">
                  <c:v>615.44200000000001</c:v>
                </c:pt>
                <c:pt idx="84">
                  <c:v>634.97400000000005</c:v>
                </c:pt>
                <c:pt idx="85">
                  <c:v>634.721</c:v>
                </c:pt>
                <c:pt idx="86">
                  <c:v>628.35400000000004</c:v>
                </c:pt>
                <c:pt idx="87">
                  <c:v>605.13499999999999</c:v>
                </c:pt>
                <c:pt idx="88">
                  <c:v>615.51099999999997</c:v>
                </c:pt>
                <c:pt idx="89">
                  <c:v>610.74300000000005</c:v>
                </c:pt>
                <c:pt idx="90">
                  <c:v>589.58199999999999</c:v>
                </c:pt>
                <c:pt idx="91">
                  <c:v>597.58100000000002</c:v>
                </c:pt>
                <c:pt idx="92">
                  <c:v>371.04300000000001</c:v>
                </c:pt>
                <c:pt idx="93">
                  <c:v>367.42500000000001</c:v>
                </c:pt>
                <c:pt idx="94">
                  <c:v>372.39</c:v>
                </c:pt>
                <c:pt idx="95">
                  <c:v>349.642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BBD-4B3F-BB53-20F0E35DE697}"/>
            </c:ext>
          </c:extLst>
        </c:ser>
        <c:ser>
          <c:idx val="10"/>
          <c:order val="10"/>
          <c:tx>
            <c:strRef>
              <c:f>'9.4'!$AZ$53</c:f>
              <c:strCache>
                <c:ptCount val="1"/>
                <c:pt idx="0">
                  <c:v>+</c:v>
                </c:pt>
              </c:strCache>
            </c:strRef>
          </c:tx>
          <c:spPr>
            <a:solidFill>
              <a:schemeClr val="tx1"/>
            </a:solidFill>
            <a:ln w="25400">
              <a:noFill/>
            </a:ln>
          </c:spPr>
          <c:cat>
            <c:numRef>
              <c:f>'9.4'!$AK$54:$AK$149</c:f>
              <c:numCache>
                <c:formatCode>h:mm;@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5.2083333333333336E-2</c:v>
                </c:pt>
                <c:pt idx="6">
                  <c:v>6.25E-2</c:v>
                </c:pt>
                <c:pt idx="7">
                  <c:v>7.2916666666666671E-2</c:v>
                </c:pt>
                <c:pt idx="8">
                  <c:v>8.3333333333333301E-2</c:v>
                </c:pt>
                <c:pt idx="9">
                  <c:v>9.375E-2</c:v>
                </c:pt>
                <c:pt idx="10">
                  <c:v>0.104166666666667</c:v>
                </c:pt>
                <c:pt idx="11">
                  <c:v>0.114583333333333</c:v>
                </c:pt>
                <c:pt idx="12">
                  <c:v>0.125</c:v>
                </c:pt>
                <c:pt idx="13">
                  <c:v>0.13541666666666699</c:v>
                </c:pt>
                <c:pt idx="14">
                  <c:v>0.14583333333333301</c:v>
                </c:pt>
                <c:pt idx="15">
                  <c:v>0.15625</c:v>
                </c:pt>
                <c:pt idx="16">
                  <c:v>0.16666666666666699</c:v>
                </c:pt>
                <c:pt idx="17">
                  <c:v>0.17708333333333301</c:v>
                </c:pt>
                <c:pt idx="18">
                  <c:v>0.1875</c:v>
                </c:pt>
                <c:pt idx="19">
                  <c:v>0.19791666666666699</c:v>
                </c:pt>
                <c:pt idx="20">
                  <c:v>0.20833333333333301</c:v>
                </c:pt>
                <c:pt idx="21">
                  <c:v>0.21875</c:v>
                </c:pt>
                <c:pt idx="22">
                  <c:v>0.22916666666666699</c:v>
                </c:pt>
                <c:pt idx="23">
                  <c:v>0.23958333333333301</c:v>
                </c:pt>
                <c:pt idx="24">
                  <c:v>0.25</c:v>
                </c:pt>
                <c:pt idx="25">
                  <c:v>0.26041666666666702</c:v>
                </c:pt>
                <c:pt idx="26">
                  <c:v>0.27083333333333298</c:v>
                </c:pt>
                <c:pt idx="27">
                  <c:v>0.28125</c:v>
                </c:pt>
                <c:pt idx="28">
                  <c:v>0.29166666666666702</c:v>
                </c:pt>
                <c:pt idx="29">
                  <c:v>0.30208333333333298</c:v>
                </c:pt>
                <c:pt idx="30">
                  <c:v>0.3125</c:v>
                </c:pt>
                <c:pt idx="31">
                  <c:v>0.32291666666666702</c:v>
                </c:pt>
                <c:pt idx="32">
                  <c:v>0.33333333333333298</c:v>
                </c:pt>
                <c:pt idx="33">
                  <c:v>0.34375</c:v>
                </c:pt>
                <c:pt idx="34">
                  <c:v>0.35416666666666702</c:v>
                </c:pt>
                <c:pt idx="35">
                  <c:v>0.36458333333333298</c:v>
                </c:pt>
                <c:pt idx="36">
                  <c:v>0.375</c:v>
                </c:pt>
                <c:pt idx="37">
                  <c:v>0.38541666666666702</c:v>
                </c:pt>
                <c:pt idx="38">
                  <c:v>0.39583333333333298</c:v>
                </c:pt>
                <c:pt idx="39">
                  <c:v>0.40625</c:v>
                </c:pt>
                <c:pt idx="40">
                  <c:v>0.41666666666666702</c:v>
                </c:pt>
                <c:pt idx="41">
                  <c:v>0.42708333333333298</c:v>
                </c:pt>
                <c:pt idx="42">
                  <c:v>0.4375</c:v>
                </c:pt>
                <c:pt idx="43">
                  <c:v>0.44791666666666702</c:v>
                </c:pt>
                <c:pt idx="44">
                  <c:v>0.45833333333333298</c:v>
                </c:pt>
                <c:pt idx="45">
                  <c:v>0.46875</c:v>
                </c:pt>
                <c:pt idx="46">
                  <c:v>0.47916666666666702</c:v>
                </c:pt>
                <c:pt idx="47">
                  <c:v>0.48958333333333298</c:v>
                </c:pt>
                <c:pt idx="48">
                  <c:v>0.5</c:v>
                </c:pt>
                <c:pt idx="49">
                  <c:v>0.51041666666666696</c:v>
                </c:pt>
                <c:pt idx="50">
                  <c:v>0.52083333333333304</c:v>
                </c:pt>
                <c:pt idx="51">
                  <c:v>0.53125</c:v>
                </c:pt>
                <c:pt idx="52">
                  <c:v>0.54166666666666696</c:v>
                </c:pt>
                <c:pt idx="53">
                  <c:v>0.55208333333333304</c:v>
                </c:pt>
                <c:pt idx="54">
                  <c:v>0.5625</c:v>
                </c:pt>
                <c:pt idx="55">
                  <c:v>0.57291666666666696</c:v>
                </c:pt>
                <c:pt idx="56">
                  <c:v>0.58333333333333304</c:v>
                </c:pt>
                <c:pt idx="57">
                  <c:v>0.59375</c:v>
                </c:pt>
                <c:pt idx="58">
                  <c:v>0.60416666666666696</c:v>
                </c:pt>
                <c:pt idx="59">
                  <c:v>0.61458333333333304</c:v>
                </c:pt>
                <c:pt idx="60">
                  <c:v>0.625</c:v>
                </c:pt>
                <c:pt idx="61">
                  <c:v>0.63541666666666696</c:v>
                </c:pt>
                <c:pt idx="62">
                  <c:v>0.64583333333333304</c:v>
                </c:pt>
                <c:pt idx="63">
                  <c:v>0.65625</c:v>
                </c:pt>
                <c:pt idx="64">
                  <c:v>0.66666666666666696</c:v>
                </c:pt>
                <c:pt idx="65">
                  <c:v>0.67708333333333304</c:v>
                </c:pt>
                <c:pt idx="66">
                  <c:v>0.6875</c:v>
                </c:pt>
                <c:pt idx="67">
                  <c:v>0.69791666666666696</c:v>
                </c:pt>
                <c:pt idx="68">
                  <c:v>0.70833333333333304</c:v>
                </c:pt>
                <c:pt idx="69">
                  <c:v>0.71875</c:v>
                </c:pt>
                <c:pt idx="70">
                  <c:v>0.72916666666666696</c:v>
                </c:pt>
                <c:pt idx="71">
                  <c:v>0.73958333333333304</c:v>
                </c:pt>
                <c:pt idx="72">
                  <c:v>0.75</c:v>
                </c:pt>
                <c:pt idx="73">
                  <c:v>0.76041666666666696</c:v>
                </c:pt>
                <c:pt idx="74">
                  <c:v>0.77083333333333304</c:v>
                </c:pt>
                <c:pt idx="75">
                  <c:v>0.78125</c:v>
                </c:pt>
                <c:pt idx="76">
                  <c:v>0.79166666666666696</c:v>
                </c:pt>
                <c:pt idx="77">
                  <c:v>0.80208333333333304</c:v>
                </c:pt>
                <c:pt idx="78">
                  <c:v>0.8125</c:v>
                </c:pt>
                <c:pt idx="79">
                  <c:v>0.82291666666666696</c:v>
                </c:pt>
                <c:pt idx="80">
                  <c:v>0.83333333333333304</c:v>
                </c:pt>
                <c:pt idx="81">
                  <c:v>0.84375</c:v>
                </c:pt>
                <c:pt idx="82">
                  <c:v>0.85416666666666696</c:v>
                </c:pt>
                <c:pt idx="83">
                  <c:v>0.86458333333333304</c:v>
                </c:pt>
                <c:pt idx="84">
                  <c:v>0.875</c:v>
                </c:pt>
                <c:pt idx="85">
                  <c:v>0.88541666666666696</c:v>
                </c:pt>
                <c:pt idx="86">
                  <c:v>0.89583333333333304</c:v>
                </c:pt>
                <c:pt idx="87">
                  <c:v>0.90625</c:v>
                </c:pt>
                <c:pt idx="88">
                  <c:v>0.91666666666666696</c:v>
                </c:pt>
                <c:pt idx="89">
                  <c:v>0.92708333333333304</c:v>
                </c:pt>
                <c:pt idx="90">
                  <c:v>0.9375</c:v>
                </c:pt>
                <c:pt idx="91">
                  <c:v>0.94791666666666696</c:v>
                </c:pt>
                <c:pt idx="92">
                  <c:v>0.95833333333333304</c:v>
                </c:pt>
                <c:pt idx="93">
                  <c:v>0.96875</c:v>
                </c:pt>
                <c:pt idx="94">
                  <c:v>0.97916666666666696</c:v>
                </c:pt>
                <c:pt idx="95">
                  <c:v>0.98958333333333304</c:v>
                </c:pt>
              </c:numCache>
            </c:numRef>
          </c:cat>
          <c:val>
            <c:numRef>
              <c:f>'9.4'!$AZ$54:$AZ$149</c:f>
              <c:numCache>
                <c:formatCode>#,##0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165.66499999999999</c:v>
                </c:pt>
                <c:pt idx="33">
                  <c:v>215.19900000000001</c:v>
                </c:pt>
                <c:pt idx="34">
                  <c:v>288.13099999999997</c:v>
                </c:pt>
                <c:pt idx="35">
                  <c:v>354.47399999999999</c:v>
                </c:pt>
                <c:pt idx="36">
                  <c:v>438.24900000000002</c:v>
                </c:pt>
                <c:pt idx="37">
                  <c:v>467.23</c:v>
                </c:pt>
                <c:pt idx="38">
                  <c:v>523.38099999999997</c:v>
                </c:pt>
                <c:pt idx="39">
                  <c:v>535.05100000000004</c:v>
                </c:pt>
                <c:pt idx="40">
                  <c:v>727.6</c:v>
                </c:pt>
                <c:pt idx="41">
                  <c:v>821.69500000000005</c:v>
                </c:pt>
                <c:pt idx="42">
                  <c:v>840.20500000000004</c:v>
                </c:pt>
                <c:pt idx="43">
                  <c:v>958.20100000000002</c:v>
                </c:pt>
                <c:pt idx="44">
                  <c:v>1311.7190000000001</c:v>
                </c:pt>
                <c:pt idx="45">
                  <c:v>1440.202</c:v>
                </c:pt>
                <c:pt idx="46">
                  <c:v>1508.0250000000001</c:v>
                </c:pt>
                <c:pt idx="47">
                  <c:v>1362.0350000000001</c:v>
                </c:pt>
                <c:pt idx="48">
                  <c:v>1288.079</c:v>
                </c:pt>
                <c:pt idx="49">
                  <c:v>1176.1289999999999</c:v>
                </c:pt>
                <c:pt idx="50">
                  <c:v>1017.818</c:v>
                </c:pt>
                <c:pt idx="51">
                  <c:v>1010.258</c:v>
                </c:pt>
                <c:pt idx="52">
                  <c:v>959.096</c:v>
                </c:pt>
                <c:pt idx="53">
                  <c:v>842.61900000000003</c:v>
                </c:pt>
                <c:pt idx="54">
                  <c:v>769.12800000000004</c:v>
                </c:pt>
                <c:pt idx="55">
                  <c:v>781.178</c:v>
                </c:pt>
                <c:pt idx="56">
                  <c:v>621.14</c:v>
                </c:pt>
                <c:pt idx="57">
                  <c:v>628.798</c:v>
                </c:pt>
                <c:pt idx="58">
                  <c:v>614.88599999999997</c:v>
                </c:pt>
                <c:pt idx="59">
                  <c:v>562.67399999999998</c:v>
                </c:pt>
                <c:pt idx="60">
                  <c:v>509.62200000000001</c:v>
                </c:pt>
                <c:pt idx="61">
                  <c:v>481.15199999999999</c:v>
                </c:pt>
                <c:pt idx="62">
                  <c:v>420.68299999999999</c:v>
                </c:pt>
                <c:pt idx="63">
                  <c:v>476.96699999999998</c:v>
                </c:pt>
                <c:pt idx="64">
                  <c:v>542.36500000000001</c:v>
                </c:pt>
                <c:pt idx="65">
                  <c:v>452.33</c:v>
                </c:pt>
                <c:pt idx="66">
                  <c:v>338.05</c:v>
                </c:pt>
                <c:pt idx="67">
                  <c:v>220.19</c:v>
                </c:pt>
                <c:pt idx="68">
                  <c:v>304.56299999999999</c:v>
                </c:pt>
                <c:pt idx="69">
                  <c:v>392.971</c:v>
                </c:pt>
                <c:pt idx="70">
                  <c:v>468.33600000000001</c:v>
                </c:pt>
                <c:pt idx="71">
                  <c:v>605.83500000000004</c:v>
                </c:pt>
                <c:pt idx="72">
                  <c:v>731.76800000000003</c:v>
                </c:pt>
                <c:pt idx="73">
                  <c:v>744.31700000000001</c:v>
                </c:pt>
                <c:pt idx="74">
                  <c:v>643.57299999999998</c:v>
                </c:pt>
                <c:pt idx="75">
                  <c:v>751.01499999999999</c:v>
                </c:pt>
                <c:pt idx="76">
                  <c:v>836.91200000000003</c:v>
                </c:pt>
                <c:pt idx="77">
                  <c:v>871.399</c:v>
                </c:pt>
                <c:pt idx="78">
                  <c:v>929.74099999999999</c:v>
                </c:pt>
                <c:pt idx="79">
                  <c:v>430.62</c:v>
                </c:pt>
                <c:pt idx="80">
                  <c:v>327.96300000000002</c:v>
                </c:pt>
                <c:pt idx="81">
                  <c:v>316.88299999999998</c:v>
                </c:pt>
                <c:pt idx="82">
                  <c:v>269.22399999999999</c:v>
                </c:pt>
                <c:pt idx="83">
                  <c:v>216.345</c:v>
                </c:pt>
                <c:pt idx="84">
                  <c:v>33.408000000000001</c:v>
                </c:pt>
                <c:pt idx="85">
                  <c:v>6.8280000000000003</c:v>
                </c:pt>
                <c:pt idx="86">
                  <c:v>4.8769999999999998</c:v>
                </c:pt>
                <c:pt idx="87">
                  <c:v>1.675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184.227</c:v>
                </c:pt>
                <c:pt idx="93">
                  <c:v>106.71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BBD-4B3F-BB53-20F0E35DE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771392"/>
        <c:axId val="169772928"/>
      </c:areaChart>
      <c:areaChart>
        <c:grouping val="stacked"/>
        <c:varyColors val="0"/>
        <c:ser>
          <c:idx val="8"/>
          <c:order val="8"/>
          <c:tx>
            <c:strRef>
              <c:f>'9.4'!$AT$52</c:f>
              <c:strCache>
                <c:ptCount val="1"/>
                <c:pt idx="0">
                  <c:v>Přeshraniční saldo</c:v>
                </c:pt>
              </c:strCache>
            </c:strRef>
          </c:tx>
          <c:spPr>
            <a:solidFill>
              <a:schemeClr val="tx1"/>
            </a:solidFill>
          </c:spPr>
          <c:cat>
            <c:numLit>
              <c:formatCode>h:mm;@</c:formatCode>
              <c:ptCount val="24"/>
              <c:pt idx="0">
                <c:v>0</c:v>
              </c:pt>
              <c:pt idx="1">
                <c:v>4.1666666666666664E-2</c:v>
              </c:pt>
              <c:pt idx="2">
                <c:v>8.3333333333333301E-2</c:v>
              </c:pt>
              <c:pt idx="3">
                <c:v>0.125</c:v>
              </c:pt>
              <c:pt idx="4">
                <c:v>0.16666666666666699</c:v>
              </c:pt>
              <c:pt idx="5">
                <c:v>0.20833333333333301</c:v>
              </c:pt>
              <c:pt idx="6">
                <c:v>0.25</c:v>
              </c:pt>
              <c:pt idx="7">
                <c:v>0.29166666666666702</c:v>
              </c:pt>
              <c:pt idx="8">
                <c:v>0.33333333333333298</c:v>
              </c:pt>
              <c:pt idx="9">
                <c:v>0.375</c:v>
              </c:pt>
              <c:pt idx="10">
                <c:v>0.41666666666666702</c:v>
              </c:pt>
              <c:pt idx="11">
                <c:v>0.45833333333333298</c:v>
              </c:pt>
              <c:pt idx="12">
                <c:v>0.5</c:v>
              </c:pt>
              <c:pt idx="13">
                <c:v>0.54166666666666696</c:v>
              </c:pt>
              <c:pt idx="14">
                <c:v>0.58333333333333304</c:v>
              </c:pt>
              <c:pt idx="15">
                <c:v>0.625</c:v>
              </c:pt>
              <c:pt idx="16">
                <c:v>0.66666666666666696</c:v>
              </c:pt>
              <c:pt idx="17">
                <c:v>0.70833333333333304</c:v>
              </c:pt>
              <c:pt idx="18">
                <c:v>0.75</c:v>
              </c:pt>
              <c:pt idx="19">
                <c:v>0.79166666666666696</c:v>
              </c:pt>
              <c:pt idx="20">
                <c:v>0.83333333333333304</c:v>
              </c:pt>
              <c:pt idx="21">
                <c:v>0.875</c:v>
              </c:pt>
              <c:pt idx="22">
                <c:v>0.91666666666666696</c:v>
              </c:pt>
              <c:pt idx="23">
                <c:v>0.95833333333333304</c:v>
              </c:pt>
            </c:numLit>
          </c:cat>
          <c:val>
            <c:numRef>
              <c:f>'9.4'!$BA$54:$BA$149</c:f>
              <c:numCache>
                <c:formatCode>#,##0</c:formatCode>
                <c:ptCount val="96"/>
                <c:pt idx="0">
                  <c:v>-379.36500000000001</c:v>
                </c:pt>
                <c:pt idx="1">
                  <c:v>-452.39800000000002</c:v>
                </c:pt>
                <c:pt idx="2">
                  <c:v>-511.83</c:v>
                </c:pt>
                <c:pt idx="3">
                  <c:v>-559.29499999999996</c:v>
                </c:pt>
                <c:pt idx="4">
                  <c:v>-603.69399999999996</c:v>
                </c:pt>
                <c:pt idx="5">
                  <c:v>-616.75400000000002</c:v>
                </c:pt>
                <c:pt idx="6">
                  <c:v>-595.73199999999997</c:v>
                </c:pt>
                <c:pt idx="7">
                  <c:v>-580.68700000000001</c:v>
                </c:pt>
                <c:pt idx="8">
                  <c:v>-382.32400000000001</c:v>
                </c:pt>
                <c:pt idx="9">
                  <c:v>-244.727</c:v>
                </c:pt>
                <c:pt idx="10">
                  <c:v>-386.28100000000001</c:v>
                </c:pt>
                <c:pt idx="11">
                  <c:v>-429.16199999999998</c:v>
                </c:pt>
                <c:pt idx="12">
                  <c:v>-226.208</c:v>
                </c:pt>
                <c:pt idx="13">
                  <c:v>-223.386</c:v>
                </c:pt>
                <c:pt idx="14">
                  <c:v>-232.39</c:v>
                </c:pt>
                <c:pt idx="15">
                  <c:v>-186.44499999999999</c:v>
                </c:pt>
                <c:pt idx="16">
                  <c:v>-133.19300000000001</c:v>
                </c:pt>
                <c:pt idx="17">
                  <c:v>-207.804</c:v>
                </c:pt>
                <c:pt idx="18">
                  <c:v>-251.691</c:v>
                </c:pt>
                <c:pt idx="19">
                  <c:v>-322.10199999999998</c:v>
                </c:pt>
                <c:pt idx="20">
                  <c:v>-341.81099999999998</c:v>
                </c:pt>
                <c:pt idx="21">
                  <c:v>-396.709</c:v>
                </c:pt>
                <c:pt idx="22">
                  <c:v>-420.68599999999998</c:v>
                </c:pt>
                <c:pt idx="23">
                  <c:v>-462.96</c:v>
                </c:pt>
                <c:pt idx="24">
                  <c:v>-374.25200000000001</c:v>
                </c:pt>
                <c:pt idx="25">
                  <c:v>-359.21899999999999</c:v>
                </c:pt>
                <c:pt idx="26">
                  <c:v>-341.02600000000001</c:v>
                </c:pt>
                <c:pt idx="27">
                  <c:v>-312.34699999999998</c:v>
                </c:pt>
                <c:pt idx="28">
                  <c:v>-257.08600000000001</c:v>
                </c:pt>
                <c:pt idx="29">
                  <c:v>-256.52600000000001</c:v>
                </c:pt>
                <c:pt idx="30">
                  <c:v>-207.33600000000001</c:v>
                </c:pt>
                <c:pt idx="31">
                  <c:v>-100.268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-38.822000000000003</c:v>
                </c:pt>
                <c:pt idx="89">
                  <c:v>-29.506</c:v>
                </c:pt>
                <c:pt idx="90">
                  <c:v>-30.321000000000002</c:v>
                </c:pt>
                <c:pt idx="91">
                  <c:v>-94.025999999999996</c:v>
                </c:pt>
                <c:pt idx="92">
                  <c:v>0</c:v>
                </c:pt>
                <c:pt idx="93">
                  <c:v>0</c:v>
                </c:pt>
                <c:pt idx="94">
                  <c:v>-32.012</c:v>
                </c:pt>
                <c:pt idx="95">
                  <c:v>-105.545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BBD-4B3F-BB53-20F0E35DE697}"/>
            </c:ext>
          </c:extLst>
        </c:ser>
        <c:ser>
          <c:idx val="9"/>
          <c:order val="9"/>
          <c:tx>
            <c:strRef>
              <c:f>'9.4'!$AU$52</c:f>
              <c:strCache>
                <c:ptCount val="1"/>
                <c:pt idx="0">
                  <c:v>Čerpání PVE</c:v>
                </c:pt>
              </c:strCache>
            </c:strRef>
          </c:tx>
          <c:spPr>
            <a:solidFill>
              <a:srgbClr val="646363"/>
            </a:solidFill>
            <a:ln w="25400">
              <a:noFill/>
            </a:ln>
          </c:spPr>
          <c:cat>
            <c:numLit>
              <c:formatCode>h:mm;@</c:formatCode>
              <c:ptCount val="24"/>
              <c:pt idx="0">
                <c:v>0</c:v>
              </c:pt>
              <c:pt idx="1">
                <c:v>4.1666666666666664E-2</c:v>
              </c:pt>
              <c:pt idx="2">
                <c:v>8.3333333333333301E-2</c:v>
              </c:pt>
              <c:pt idx="3">
                <c:v>0.125</c:v>
              </c:pt>
              <c:pt idx="4">
                <c:v>0.16666666666666699</c:v>
              </c:pt>
              <c:pt idx="5">
                <c:v>0.20833333333333301</c:v>
              </c:pt>
              <c:pt idx="6">
                <c:v>0.25</c:v>
              </c:pt>
              <c:pt idx="7">
                <c:v>0.29166666666666702</c:v>
              </c:pt>
              <c:pt idx="8">
                <c:v>0.33333333333333298</c:v>
              </c:pt>
              <c:pt idx="9">
                <c:v>0.375</c:v>
              </c:pt>
              <c:pt idx="10">
                <c:v>0.41666666666666702</c:v>
              </c:pt>
              <c:pt idx="11">
                <c:v>0.45833333333333298</c:v>
              </c:pt>
              <c:pt idx="12">
                <c:v>0.5</c:v>
              </c:pt>
              <c:pt idx="13">
                <c:v>0.54166666666666696</c:v>
              </c:pt>
              <c:pt idx="14">
                <c:v>0.58333333333333304</c:v>
              </c:pt>
              <c:pt idx="15">
                <c:v>0.625</c:v>
              </c:pt>
              <c:pt idx="16">
                <c:v>0.66666666666666696</c:v>
              </c:pt>
              <c:pt idx="17">
                <c:v>0.70833333333333304</c:v>
              </c:pt>
              <c:pt idx="18">
                <c:v>0.75</c:v>
              </c:pt>
              <c:pt idx="19">
                <c:v>0.79166666666666696</c:v>
              </c:pt>
              <c:pt idx="20">
                <c:v>0.83333333333333304</c:v>
              </c:pt>
              <c:pt idx="21">
                <c:v>0.875</c:v>
              </c:pt>
              <c:pt idx="22">
                <c:v>0.91666666666666696</c:v>
              </c:pt>
              <c:pt idx="23">
                <c:v>0.95833333333333304</c:v>
              </c:pt>
            </c:numLit>
          </c:cat>
          <c:val>
            <c:numRef>
              <c:f>'9.4'!$AU$54:$AU$149</c:f>
              <c:numCache>
                <c:formatCode>#,##0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-109.249</c:v>
                </c:pt>
                <c:pt idx="32">
                  <c:v>-311.29399999999998</c:v>
                </c:pt>
                <c:pt idx="33">
                  <c:v>-311.709</c:v>
                </c:pt>
                <c:pt idx="34">
                  <c:v>-311.07600000000002</c:v>
                </c:pt>
                <c:pt idx="35">
                  <c:v>-310.935</c:v>
                </c:pt>
                <c:pt idx="36">
                  <c:v>-310.38799999999998</c:v>
                </c:pt>
                <c:pt idx="37">
                  <c:v>-310.42700000000002</c:v>
                </c:pt>
                <c:pt idx="38">
                  <c:v>-309.88499999999999</c:v>
                </c:pt>
                <c:pt idx="39">
                  <c:v>-309.36799999999999</c:v>
                </c:pt>
                <c:pt idx="40">
                  <c:v>-423.59199999999998</c:v>
                </c:pt>
                <c:pt idx="41">
                  <c:v>-423.63499999999999</c:v>
                </c:pt>
                <c:pt idx="42">
                  <c:v>-423.49900000000002</c:v>
                </c:pt>
                <c:pt idx="43">
                  <c:v>-529.529</c:v>
                </c:pt>
                <c:pt idx="44">
                  <c:v>-738.601</c:v>
                </c:pt>
                <c:pt idx="45">
                  <c:v>-790.73400000000004</c:v>
                </c:pt>
                <c:pt idx="46">
                  <c:v>-797.17100000000005</c:v>
                </c:pt>
                <c:pt idx="47">
                  <c:v>-796.62099999999998</c:v>
                </c:pt>
                <c:pt idx="48">
                  <c:v>-795.8</c:v>
                </c:pt>
                <c:pt idx="49">
                  <c:v>-795.34900000000005</c:v>
                </c:pt>
                <c:pt idx="50">
                  <c:v>-793.84</c:v>
                </c:pt>
                <c:pt idx="51">
                  <c:v>-793.54200000000003</c:v>
                </c:pt>
                <c:pt idx="52">
                  <c:v>-792.55200000000002</c:v>
                </c:pt>
                <c:pt idx="53">
                  <c:v>-791.84799999999996</c:v>
                </c:pt>
                <c:pt idx="54">
                  <c:v>-790.84900000000005</c:v>
                </c:pt>
                <c:pt idx="55">
                  <c:v>-790.678</c:v>
                </c:pt>
                <c:pt idx="56">
                  <c:v>-787.94299999999998</c:v>
                </c:pt>
                <c:pt idx="57">
                  <c:v>-787.76099999999997</c:v>
                </c:pt>
                <c:pt idx="58">
                  <c:v>-786.56899999999996</c:v>
                </c:pt>
                <c:pt idx="59">
                  <c:v>-784.49</c:v>
                </c:pt>
                <c:pt idx="60">
                  <c:v>-784.81500000000005</c:v>
                </c:pt>
                <c:pt idx="61">
                  <c:v>-782.26099999999997</c:v>
                </c:pt>
                <c:pt idx="62">
                  <c:v>-781.12</c:v>
                </c:pt>
                <c:pt idx="63">
                  <c:v>-777.322</c:v>
                </c:pt>
                <c:pt idx="64">
                  <c:v>-778.13</c:v>
                </c:pt>
                <c:pt idx="65">
                  <c:v>-632.75</c:v>
                </c:pt>
                <c:pt idx="66">
                  <c:v>-461.39800000000002</c:v>
                </c:pt>
                <c:pt idx="67">
                  <c:v>-350.99099999999999</c:v>
                </c:pt>
                <c:pt idx="68">
                  <c:v>-299.55099999999999</c:v>
                </c:pt>
                <c:pt idx="69">
                  <c:v>-297.89600000000002</c:v>
                </c:pt>
                <c:pt idx="70">
                  <c:v>-297.87400000000002</c:v>
                </c:pt>
                <c:pt idx="71">
                  <c:v>-297.59199999999998</c:v>
                </c:pt>
                <c:pt idx="72">
                  <c:v>-297.61700000000002</c:v>
                </c:pt>
                <c:pt idx="73">
                  <c:v>-228.82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BBD-4B3F-BB53-20F0E35DE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784448"/>
        <c:axId val="169774464"/>
      </c:areaChart>
      <c:catAx>
        <c:axId val="169771392"/>
        <c:scaling>
          <c:orientation val="minMax"/>
        </c:scaling>
        <c:delete val="0"/>
        <c:axPos val="b"/>
        <c:numFmt formatCode="h:mm;@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900"/>
            </a:pPr>
            <a:endParaRPr lang="cs-CZ"/>
          </a:p>
        </c:txPr>
        <c:crossAx val="16977292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9772928"/>
        <c:scaling>
          <c:orientation val="minMax"/>
          <c:max val="10000"/>
          <c:min val="-4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9771392"/>
        <c:crosses val="autoZero"/>
        <c:crossBetween val="midCat"/>
        <c:majorUnit val="2000"/>
      </c:valAx>
      <c:valAx>
        <c:axId val="169774464"/>
        <c:scaling>
          <c:orientation val="minMax"/>
          <c:max val="10000"/>
          <c:min val="-2000"/>
        </c:scaling>
        <c:delete val="1"/>
        <c:axPos val="r"/>
        <c:numFmt formatCode="#,##0" sourceLinked="1"/>
        <c:majorTickMark val="out"/>
        <c:minorTickMark val="none"/>
        <c:tickLblPos val="nextTo"/>
        <c:crossAx val="169784448"/>
        <c:crosses val="max"/>
        <c:crossBetween val="midCat"/>
      </c:valAx>
      <c:catAx>
        <c:axId val="169784448"/>
        <c:scaling>
          <c:orientation val="minMax"/>
        </c:scaling>
        <c:delete val="1"/>
        <c:axPos val="b"/>
        <c:numFmt formatCode="h:mm;@" sourceLinked="1"/>
        <c:majorTickMark val="out"/>
        <c:minorTickMark val="none"/>
        <c:tickLblPos val="nextTo"/>
        <c:crossAx val="169774464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80284533601559338"/>
          <c:y val="0.10304059792763716"/>
          <c:w val="0.19715466398440673"/>
          <c:h val="0.72776128192061607"/>
        </c:manualLayout>
      </c:layout>
      <c:overlay val="0"/>
      <c:txPr>
        <a:bodyPr/>
        <a:lstStyle/>
        <a:p>
          <a:pPr>
            <a:defRPr sz="900"/>
          </a:pPr>
          <a:endParaRPr lang="cs-CZ"/>
        </a:p>
      </c:txPr>
    </c:legend>
    <c:plotVisOnly val="1"/>
    <c:dispBlanksAs val="zero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 orientation="portrait"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Struktura</a:t>
            </a:r>
            <a:r>
              <a:rPr lang="en-US" sz="1000">
                <a:solidFill>
                  <a:srgbClr val="233060"/>
                </a:solidFill>
              </a:rPr>
              <a:t> paliv na výrobě elektřiny brutto</a:t>
            </a:r>
            <a:r>
              <a:rPr lang="cs-CZ" sz="1000">
                <a:solidFill>
                  <a:srgbClr val="233060"/>
                </a:solidFill>
              </a:rPr>
              <a:t> </a:t>
            </a:r>
            <a:r>
              <a:rPr lang="en-US" sz="1000">
                <a:solidFill>
                  <a:srgbClr val="233060"/>
                </a:solidFill>
              </a:rPr>
              <a:t>(GWh)</a:t>
            </a:r>
          </a:p>
        </c:rich>
      </c:tx>
      <c:layout>
        <c:manualLayout>
          <c:xMode val="edge"/>
          <c:yMode val="edge"/>
          <c:x val="2.1559829059829063E-4"/>
          <c:y val="0"/>
        </c:manualLayout>
      </c:layout>
      <c:overlay val="0"/>
      <c:spPr>
        <a:solidFill>
          <a:sysClr val="window" lastClr="FFFFFF"/>
        </a:solidFill>
      </c:spPr>
    </c:title>
    <c:autoTitleDeleted val="0"/>
    <c:plotArea>
      <c:layout>
        <c:manualLayout>
          <c:layoutTarget val="inner"/>
          <c:xMode val="edge"/>
          <c:yMode val="edge"/>
          <c:x val="8.1164516129032263E-2"/>
          <c:y val="9.3515009921593006E-2"/>
          <c:w val="0.9188354838709677"/>
          <c:h val="0.6337027682860397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'10'!$A$8</c:f>
              <c:strCache>
                <c:ptCount val="1"/>
                <c:pt idx="0">
                  <c:v>Biomasa</c:v>
                </c:pt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bg1"/>
              </a:bgClr>
            </a:pattFill>
          </c:spPr>
          <c:invertIfNegative val="0"/>
          <c:cat>
            <c:strRef>
              <c:f>'10'!$B$7:$E$7</c:f>
              <c:strCache>
                <c:ptCount val="4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</c:strCache>
            </c:strRef>
          </c:cat>
          <c:val>
            <c:numRef>
              <c:f>'10'!$B$8:$E$8</c:f>
              <c:numCache>
                <c:formatCode>#\ ##0.0</c:formatCode>
                <c:ptCount val="4"/>
                <c:pt idx="1">
                  <c:v>666.730951</c:v>
                </c:pt>
                <c:pt idx="2">
                  <c:v>0</c:v>
                </c:pt>
                <c:pt idx="3">
                  <c:v>0.25319700000000001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9C-4AB0-A11F-2DAFC4A27B44}"/>
            </c:ext>
          </c:extLst>
        </c:ser>
        <c:ser>
          <c:idx val="1"/>
          <c:order val="1"/>
          <c:tx>
            <c:strRef>
              <c:f>'10'!$A$9</c:f>
              <c:strCache>
                <c:ptCount val="1"/>
                <c:pt idx="0">
                  <c:v>Bioplyn</c:v>
                </c:pt>
              </c:strCache>
            </c:strRef>
          </c:tx>
          <c:spPr>
            <a:pattFill prst="ltUpDiag">
              <a:fgClr>
                <a:schemeClr val="accent5"/>
              </a:fgClr>
              <a:bgClr>
                <a:schemeClr val="bg1"/>
              </a:bgClr>
            </a:pattFill>
          </c:spPr>
          <c:invertIfNegative val="0"/>
          <c:cat>
            <c:strRef>
              <c:f>'10'!$B$7:$E$7</c:f>
              <c:strCache>
                <c:ptCount val="4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</c:strCache>
            </c:strRef>
          </c:cat>
          <c:val>
            <c:numRef>
              <c:f>'10'!$B$9:$E$9</c:f>
              <c:numCache>
                <c:formatCode>#\ ##0.0</c:formatCode>
                <c:ptCount val="4"/>
                <c:pt idx="1">
                  <c:v>1.959873</c:v>
                </c:pt>
                <c:pt idx="2">
                  <c:v>0</c:v>
                </c:pt>
                <c:pt idx="3">
                  <c:v>629.15597300000002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9C-4AB0-A11F-2DAFC4A27B44}"/>
            </c:ext>
          </c:extLst>
        </c:ser>
        <c:ser>
          <c:idx val="2"/>
          <c:order val="2"/>
          <c:tx>
            <c:strRef>
              <c:f>'10'!$A$10</c:f>
              <c:strCache>
                <c:ptCount val="1"/>
                <c:pt idx="0">
                  <c:v>Černé uhlí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strRef>
              <c:f>'10'!$B$7:$E$7</c:f>
              <c:strCache>
                <c:ptCount val="4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</c:strCache>
            </c:strRef>
          </c:cat>
          <c:val>
            <c:numRef>
              <c:f>'10'!$B$10:$E$10</c:f>
              <c:numCache>
                <c:formatCode>#\ ##0.0</c:formatCode>
                <c:ptCount val="4"/>
                <c:pt idx="1">
                  <c:v>147.76791599999999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9C-4AB0-A11F-2DAFC4A27B44}"/>
            </c:ext>
          </c:extLst>
        </c:ser>
        <c:ser>
          <c:idx val="3"/>
          <c:order val="3"/>
          <c:tx>
            <c:strRef>
              <c:f>'10'!$A$11</c:f>
              <c:strCache>
                <c:ptCount val="1"/>
                <c:pt idx="0">
                  <c:v>Hnědé uhlí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'10'!$B$7:$E$7</c:f>
              <c:strCache>
                <c:ptCount val="4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</c:strCache>
            </c:strRef>
          </c:cat>
          <c:val>
            <c:numRef>
              <c:f>'10'!$B$11:$E$11</c:f>
              <c:numCache>
                <c:formatCode>#\ ##0.0</c:formatCode>
                <c:ptCount val="4"/>
                <c:pt idx="1">
                  <c:v>4998.826931999999</c:v>
                </c:pt>
                <c:pt idx="2">
                  <c:v>3.7641599999999995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69C-4AB0-A11F-2DAFC4A27B44}"/>
            </c:ext>
          </c:extLst>
        </c:ser>
        <c:ser>
          <c:idx val="4"/>
          <c:order val="4"/>
          <c:tx>
            <c:strRef>
              <c:f>'10'!$A$12</c:f>
              <c:strCache>
                <c:ptCount val="1"/>
                <c:pt idx="0">
                  <c:v>Koks</c:v>
                </c:pt>
              </c:strCache>
            </c:strRef>
          </c:tx>
          <c:spPr>
            <a:solidFill>
              <a:srgbClr val="D0D0D0"/>
            </a:solidFill>
          </c:spPr>
          <c:invertIfNegative val="0"/>
          <c:cat>
            <c:strRef>
              <c:f>'10'!$B$7:$E$7</c:f>
              <c:strCache>
                <c:ptCount val="4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</c:strCache>
            </c:strRef>
          </c:cat>
          <c:val>
            <c:numRef>
              <c:f>'10'!$B$12:$E$12</c:f>
              <c:numCache>
                <c:formatCode>#\ ##0.0</c:formatCode>
                <c:ptCount val="4"/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69C-4AB0-A11F-2DAFC4A27B44}"/>
            </c:ext>
          </c:extLst>
        </c:ser>
        <c:ser>
          <c:idx val="5"/>
          <c:order val="5"/>
          <c:tx>
            <c:strRef>
              <c:f>'10'!$A$13</c:f>
              <c:strCache>
                <c:ptCount val="1"/>
                <c:pt idx="0">
                  <c:v>Odpadní teplo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cat>
            <c:strRef>
              <c:f>'10'!$B$7:$E$7</c:f>
              <c:strCache>
                <c:ptCount val="4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</c:strCache>
            </c:strRef>
          </c:cat>
          <c:val>
            <c:numRef>
              <c:f>'10'!$B$13:$E$13</c:f>
              <c:numCache>
                <c:formatCode>#\ ##0.0</c:formatCode>
                <c:ptCount val="4"/>
                <c:pt idx="1">
                  <c:v>15.849617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9C-4AB0-A11F-2DAFC4A27B44}"/>
            </c:ext>
          </c:extLst>
        </c:ser>
        <c:ser>
          <c:idx val="6"/>
          <c:order val="6"/>
          <c:tx>
            <c:strRef>
              <c:f>'10'!$A$14</c:f>
              <c:strCache>
                <c:ptCount val="1"/>
                <c:pt idx="0">
                  <c:v>Ostatní kapalná paliva</c:v>
                </c:pt>
              </c:strCache>
            </c:strRef>
          </c:tx>
          <c:spPr>
            <a:solidFill>
              <a:srgbClr val="646363"/>
            </a:solidFill>
          </c:spPr>
          <c:invertIfNegative val="0"/>
          <c:cat>
            <c:strRef>
              <c:f>'10'!$B$7:$E$7</c:f>
              <c:strCache>
                <c:ptCount val="4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</c:strCache>
            </c:strRef>
          </c:cat>
          <c:val>
            <c:numRef>
              <c:f>'10'!$B$14:$E$14</c:f>
              <c:numCache>
                <c:formatCode>#\ ##0.0</c:formatCode>
                <c:ptCount val="4"/>
                <c:pt idx="1">
                  <c:v>2.1871580000000002</c:v>
                </c:pt>
                <c:pt idx="2">
                  <c:v>0</c:v>
                </c:pt>
                <c:pt idx="3">
                  <c:v>0.39434599999999986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9C-4AB0-A11F-2DAFC4A27B44}"/>
            </c:ext>
          </c:extLst>
        </c:ser>
        <c:ser>
          <c:idx val="7"/>
          <c:order val="7"/>
          <c:tx>
            <c:strRef>
              <c:f>'10'!$A$15</c:f>
              <c:strCache>
                <c:ptCount val="1"/>
                <c:pt idx="0">
                  <c:v>Ostatní pevná paliva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cat>
            <c:strRef>
              <c:f>'10'!$B$7:$E$7</c:f>
              <c:strCache>
                <c:ptCount val="4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</c:strCache>
            </c:strRef>
          </c:cat>
          <c:val>
            <c:numRef>
              <c:f>'10'!$B$15:$E$15</c:f>
              <c:numCache>
                <c:formatCode>#\ ##0.0</c:formatCode>
                <c:ptCount val="4"/>
                <c:pt idx="1">
                  <c:v>85.986086999999998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69C-4AB0-A11F-2DAFC4A27B44}"/>
            </c:ext>
          </c:extLst>
        </c:ser>
        <c:ser>
          <c:idx val="8"/>
          <c:order val="8"/>
          <c:tx>
            <c:strRef>
              <c:f>'10'!$A$16</c:f>
              <c:strCache>
                <c:ptCount val="1"/>
                <c:pt idx="0">
                  <c:v>Ostatní plyny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'10'!$B$7:$E$7</c:f>
              <c:strCache>
                <c:ptCount val="4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</c:strCache>
            </c:strRef>
          </c:cat>
          <c:val>
            <c:numRef>
              <c:f>'10'!$B$16:$E$16</c:f>
              <c:numCache>
                <c:formatCode>#\ ##0.0</c:formatCode>
                <c:ptCount val="4"/>
                <c:pt idx="1">
                  <c:v>97.759181999999981</c:v>
                </c:pt>
                <c:pt idx="2">
                  <c:v>0</c:v>
                </c:pt>
                <c:pt idx="3">
                  <c:v>58.227496000000002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9C-4AB0-A11F-2DAFC4A27B44}"/>
            </c:ext>
          </c:extLst>
        </c:ser>
        <c:ser>
          <c:idx val="9"/>
          <c:order val="9"/>
          <c:tx>
            <c:strRef>
              <c:f>'10'!$A$17</c:f>
              <c:strCache>
                <c:ptCount val="1"/>
                <c:pt idx="0">
                  <c:v>Ostatní</c:v>
                </c:pt>
              </c:strCache>
            </c:strRef>
          </c:tx>
          <c:spPr>
            <a:solidFill>
              <a:srgbClr val="9D9D9C"/>
            </a:solidFill>
          </c:spPr>
          <c:invertIfNegative val="0"/>
          <c:cat>
            <c:strRef>
              <c:f>'10'!$B$7:$E$7</c:f>
              <c:strCache>
                <c:ptCount val="4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</c:strCache>
            </c:strRef>
          </c:cat>
          <c:val>
            <c:numRef>
              <c:f>'10'!$B$17:$E$17</c:f>
              <c:numCache>
                <c:formatCode>#\ ##0.0</c:formatCode>
                <c:ptCount val="4"/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69C-4AB0-A11F-2DAFC4A27B44}"/>
            </c:ext>
          </c:extLst>
        </c:ser>
        <c:ser>
          <c:idx val="10"/>
          <c:order val="10"/>
          <c:tx>
            <c:strRef>
              <c:f>'10'!$A$18</c:f>
              <c:strCache>
                <c:ptCount val="1"/>
                <c:pt idx="0">
                  <c:v>Topné oleje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'10'!$B$7:$E$7</c:f>
              <c:strCache>
                <c:ptCount val="4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</c:strCache>
            </c:strRef>
          </c:cat>
          <c:val>
            <c:numRef>
              <c:f>'10'!$B$18:$E$18</c:f>
              <c:numCache>
                <c:formatCode>#\ ##0.0</c:formatCode>
                <c:ptCount val="4"/>
                <c:pt idx="1">
                  <c:v>2.8557269999999999</c:v>
                </c:pt>
                <c:pt idx="2">
                  <c:v>0</c:v>
                </c:pt>
                <c:pt idx="3">
                  <c:v>1.769458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69C-4AB0-A11F-2DAFC4A27B44}"/>
            </c:ext>
          </c:extLst>
        </c:ser>
        <c:ser>
          <c:idx val="11"/>
          <c:order val="11"/>
          <c:tx>
            <c:strRef>
              <c:f>'10'!$A$19</c:f>
              <c:strCache>
                <c:ptCount val="1"/>
                <c:pt idx="0">
                  <c:v>Zemní plyn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'10'!$B$7:$E$7</c:f>
              <c:strCache>
                <c:ptCount val="4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</c:strCache>
            </c:strRef>
          </c:cat>
          <c:val>
            <c:numRef>
              <c:f>'10'!$B$19:$E$19</c:f>
              <c:numCache>
                <c:formatCode>#\ ##0.0</c:formatCode>
                <c:ptCount val="4"/>
                <c:pt idx="1">
                  <c:v>74.587537999999995</c:v>
                </c:pt>
                <c:pt idx="2">
                  <c:v>510.34867100000008</c:v>
                </c:pt>
                <c:pt idx="3">
                  <c:v>199.34450700000008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9C-4AB0-A11F-2DAFC4A27B44}"/>
            </c:ext>
          </c:extLst>
        </c:ser>
        <c:ser>
          <c:idx val="12"/>
          <c:order val="12"/>
          <c:tx>
            <c:strRef>
              <c:f>'10'!$A$20</c:f>
              <c:strCache>
                <c:ptCount val="1"/>
                <c:pt idx="0">
                  <c:v>Jaderné palivo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'10'!$B$7:$E$7</c:f>
              <c:strCache>
                <c:ptCount val="4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</c:strCache>
            </c:strRef>
          </c:cat>
          <c:val>
            <c:numRef>
              <c:f>'10'!$B$20:$E$20</c:f>
              <c:numCache>
                <c:formatCode>#\ ##0.0</c:formatCode>
                <c:ptCount val="4"/>
                <c:pt idx="0">
                  <c:v>7965.4778499999993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69C-4AB0-A11F-2DAFC4A27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0803584"/>
        <c:axId val="170805120"/>
      </c:barChart>
      <c:catAx>
        <c:axId val="17080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70805120"/>
        <c:crosses val="autoZero"/>
        <c:auto val="1"/>
        <c:lblAlgn val="ctr"/>
        <c:lblOffset val="100"/>
        <c:noMultiLvlLbl val="0"/>
      </c:catAx>
      <c:valAx>
        <c:axId val="170805120"/>
        <c:scaling>
          <c:orientation val="minMax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708035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9153846153846155E-3"/>
          <c:y val="0.79946907615954099"/>
          <c:w val="0.81626837606837599"/>
          <c:h val="0.20053092384045904"/>
        </c:manualLayout>
      </c:layout>
      <c:overlay val="0"/>
      <c:txPr>
        <a:bodyPr/>
        <a:lstStyle/>
        <a:p>
          <a:pPr>
            <a:defRPr sz="900"/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Čára</a:t>
            </a:r>
            <a:r>
              <a:rPr lang="cs-CZ" sz="1000" baseline="0">
                <a:solidFill>
                  <a:srgbClr val="233060"/>
                </a:solidFill>
              </a:rPr>
              <a:t> trvání zatížení brutto (MW)</a:t>
            </a:r>
            <a:endParaRPr lang="en-US" sz="1000">
              <a:solidFill>
                <a:srgbClr val="233060"/>
              </a:solidFill>
            </a:endParaRPr>
          </a:p>
        </c:rich>
      </c:tx>
      <c:layout>
        <c:manualLayout>
          <c:xMode val="edge"/>
          <c:yMode val="edge"/>
          <c:x val="6.9038461538463436E-4"/>
          <c:y val="0"/>
        </c:manualLayout>
      </c:layout>
      <c:overlay val="0"/>
      <c:spPr>
        <a:solidFill>
          <a:sysClr val="window" lastClr="FFFFFF"/>
        </a:solidFill>
      </c:spPr>
    </c:title>
    <c:autoTitleDeleted val="0"/>
    <c:plotArea>
      <c:layout>
        <c:manualLayout>
          <c:layoutTarget val="inner"/>
          <c:xMode val="edge"/>
          <c:yMode val="edge"/>
          <c:x val="0.11868817368702698"/>
          <c:y val="0.10073660147320294"/>
          <c:w val="0.83217266773692111"/>
          <c:h val="0.63961290322580644"/>
        </c:manualLayout>
      </c:layout>
      <c:scatterChart>
        <c:scatterStyle val="smoothMarker"/>
        <c:varyColors val="0"/>
        <c:ser>
          <c:idx val="0"/>
          <c:order val="0"/>
          <c:tx>
            <c:v>Zatížení</c:v>
          </c:tx>
          <c:spPr>
            <a:ln w="31750"/>
          </c:spPr>
          <c:marker>
            <c:symbol val="none"/>
          </c:marker>
          <c:xVal>
            <c:numLit>
              <c:formatCode>General</c:formatCode>
              <c:ptCount val="401"/>
              <c:pt idx="0">
                <c:v>0</c:v>
              </c:pt>
              <c:pt idx="1">
                <c:v>43</c:v>
              </c:pt>
              <c:pt idx="2">
                <c:v>87</c:v>
              </c:pt>
              <c:pt idx="3">
                <c:v>130</c:v>
              </c:pt>
              <c:pt idx="4">
                <c:v>174</c:v>
              </c:pt>
              <c:pt idx="5">
                <c:v>217</c:v>
              </c:pt>
              <c:pt idx="6">
                <c:v>261</c:v>
              </c:pt>
              <c:pt idx="7">
                <c:v>304</c:v>
              </c:pt>
              <c:pt idx="8">
                <c:v>347</c:v>
              </c:pt>
              <c:pt idx="9">
                <c:v>391</c:v>
              </c:pt>
              <c:pt idx="10">
                <c:v>434</c:v>
              </c:pt>
              <c:pt idx="11">
                <c:v>478</c:v>
              </c:pt>
              <c:pt idx="12">
                <c:v>521</c:v>
              </c:pt>
              <c:pt idx="13">
                <c:v>565</c:v>
              </c:pt>
              <c:pt idx="14">
                <c:v>608</c:v>
              </c:pt>
              <c:pt idx="15">
                <c:v>651</c:v>
              </c:pt>
              <c:pt idx="16">
                <c:v>695</c:v>
              </c:pt>
              <c:pt idx="17">
                <c:v>738</c:v>
              </c:pt>
              <c:pt idx="18">
                <c:v>782</c:v>
              </c:pt>
              <c:pt idx="19">
                <c:v>825</c:v>
              </c:pt>
              <c:pt idx="20">
                <c:v>869</c:v>
              </c:pt>
              <c:pt idx="21">
                <c:v>912</c:v>
              </c:pt>
              <c:pt idx="22">
                <c:v>955</c:v>
              </c:pt>
              <c:pt idx="23">
                <c:v>999</c:v>
              </c:pt>
              <c:pt idx="24">
                <c:v>1042</c:v>
              </c:pt>
              <c:pt idx="25">
                <c:v>1086</c:v>
              </c:pt>
              <c:pt idx="26">
                <c:v>1129</c:v>
              </c:pt>
              <c:pt idx="27">
                <c:v>1173</c:v>
              </c:pt>
              <c:pt idx="28">
                <c:v>1216</c:v>
              </c:pt>
              <c:pt idx="29">
                <c:v>1259</c:v>
              </c:pt>
              <c:pt idx="30">
                <c:v>1303</c:v>
              </c:pt>
              <c:pt idx="31">
                <c:v>1346</c:v>
              </c:pt>
              <c:pt idx="32">
                <c:v>1390</c:v>
              </c:pt>
              <c:pt idx="33">
                <c:v>1433</c:v>
              </c:pt>
              <c:pt idx="34">
                <c:v>1477</c:v>
              </c:pt>
              <c:pt idx="35">
                <c:v>1520</c:v>
              </c:pt>
              <c:pt idx="36">
                <c:v>1563</c:v>
              </c:pt>
              <c:pt idx="37">
                <c:v>1607</c:v>
              </c:pt>
              <c:pt idx="38">
                <c:v>1650</c:v>
              </c:pt>
              <c:pt idx="39">
                <c:v>1694</c:v>
              </c:pt>
              <c:pt idx="40">
                <c:v>1737</c:v>
              </c:pt>
              <c:pt idx="41">
                <c:v>1781</c:v>
              </c:pt>
              <c:pt idx="42">
                <c:v>1824</c:v>
              </c:pt>
              <c:pt idx="43">
                <c:v>1867</c:v>
              </c:pt>
              <c:pt idx="44">
                <c:v>1911</c:v>
              </c:pt>
              <c:pt idx="45">
                <c:v>1954</c:v>
              </c:pt>
              <c:pt idx="46">
                <c:v>1998</c:v>
              </c:pt>
              <c:pt idx="47">
                <c:v>2041</c:v>
              </c:pt>
              <c:pt idx="48">
                <c:v>2085</c:v>
              </c:pt>
              <c:pt idx="49">
                <c:v>2128</c:v>
              </c:pt>
              <c:pt idx="50">
                <c:v>2171</c:v>
              </c:pt>
              <c:pt idx="51">
                <c:v>2215</c:v>
              </c:pt>
              <c:pt idx="52">
                <c:v>2258</c:v>
              </c:pt>
              <c:pt idx="53">
                <c:v>2302</c:v>
              </c:pt>
              <c:pt idx="54">
                <c:v>2345</c:v>
              </c:pt>
              <c:pt idx="55">
                <c:v>2389</c:v>
              </c:pt>
              <c:pt idx="56">
                <c:v>2432</c:v>
              </c:pt>
              <c:pt idx="57">
                <c:v>2475</c:v>
              </c:pt>
              <c:pt idx="58">
                <c:v>2519</c:v>
              </c:pt>
              <c:pt idx="59">
                <c:v>2562</c:v>
              </c:pt>
              <c:pt idx="60">
                <c:v>2606</c:v>
              </c:pt>
              <c:pt idx="61">
                <c:v>2649</c:v>
              </c:pt>
              <c:pt idx="62">
                <c:v>2693</c:v>
              </c:pt>
              <c:pt idx="63">
                <c:v>2736</c:v>
              </c:pt>
              <c:pt idx="64">
                <c:v>2779</c:v>
              </c:pt>
              <c:pt idx="65">
                <c:v>2823</c:v>
              </c:pt>
              <c:pt idx="66">
                <c:v>2866</c:v>
              </c:pt>
              <c:pt idx="67">
                <c:v>2910</c:v>
              </c:pt>
              <c:pt idx="68">
                <c:v>2953</c:v>
              </c:pt>
              <c:pt idx="69">
                <c:v>2996</c:v>
              </c:pt>
              <c:pt idx="70">
                <c:v>3040</c:v>
              </c:pt>
              <c:pt idx="71">
                <c:v>3083</c:v>
              </c:pt>
              <c:pt idx="72">
                <c:v>3127</c:v>
              </c:pt>
              <c:pt idx="73">
                <c:v>3170</c:v>
              </c:pt>
              <c:pt idx="74">
                <c:v>3214</c:v>
              </c:pt>
              <c:pt idx="75">
                <c:v>3257</c:v>
              </c:pt>
              <c:pt idx="76">
                <c:v>3300</c:v>
              </c:pt>
              <c:pt idx="77">
                <c:v>3344</c:v>
              </c:pt>
              <c:pt idx="78">
                <c:v>3387</c:v>
              </c:pt>
              <c:pt idx="79">
                <c:v>3431</c:v>
              </c:pt>
              <c:pt idx="80">
                <c:v>3474</c:v>
              </c:pt>
              <c:pt idx="81">
                <c:v>3518</c:v>
              </c:pt>
              <c:pt idx="82">
                <c:v>3561</c:v>
              </c:pt>
              <c:pt idx="83">
                <c:v>3604</c:v>
              </c:pt>
              <c:pt idx="84">
                <c:v>3648</c:v>
              </c:pt>
              <c:pt idx="85">
                <c:v>3691</c:v>
              </c:pt>
              <c:pt idx="86">
                <c:v>3735</c:v>
              </c:pt>
              <c:pt idx="87">
                <c:v>3778</c:v>
              </c:pt>
              <c:pt idx="88">
                <c:v>3822</c:v>
              </c:pt>
              <c:pt idx="89">
                <c:v>3865</c:v>
              </c:pt>
              <c:pt idx="90">
                <c:v>3908</c:v>
              </c:pt>
              <c:pt idx="91">
                <c:v>3952</c:v>
              </c:pt>
              <c:pt idx="92">
                <c:v>3995</c:v>
              </c:pt>
              <c:pt idx="93">
                <c:v>4039</c:v>
              </c:pt>
              <c:pt idx="94">
                <c:v>4082</c:v>
              </c:pt>
              <c:pt idx="95">
                <c:v>4126</c:v>
              </c:pt>
              <c:pt idx="96">
                <c:v>4169</c:v>
              </c:pt>
              <c:pt idx="97">
                <c:v>4212</c:v>
              </c:pt>
              <c:pt idx="98">
                <c:v>4256</c:v>
              </c:pt>
              <c:pt idx="99">
                <c:v>4299</c:v>
              </c:pt>
              <c:pt idx="100">
                <c:v>4343</c:v>
              </c:pt>
              <c:pt idx="101">
                <c:v>4386</c:v>
              </c:pt>
              <c:pt idx="102">
                <c:v>4430</c:v>
              </c:pt>
              <c:pt idx="103">
                <c:v>4473</c:v>
              </c:pt>
              <c:pt idx="104">
                <c:v>4516</c:v>
              </c:pt>
              <c:pt idx="105">
                <c:v>4560</c:v>
              </c:pt>
              <c:pt idx="106">
                <c:v>4603</c:v>
              </c:pt>
              <c:pt idx="107">
                <c:v>4647</c:v>
              </c:pt>
              <c:pt idx="108">
                <c:v>4690</c:v>
              </c:pt>
              <c:pt idx="109">
                <c:v>4734</c:v>
              </c:pt>
              <c:pt idx="110">
                <c:v>4777</c:v>
              </c:pt>
              <c:pt idx="111">
                <c:v>4820</c:v>
              </c:pt>
              <c:pt idx="112">
                <c:v>4864</c:v>
              </c:pt>
              <c:pt idx="113">
                <c:v>4907</c:v>
              </c:pt>
              <c:pt idx="114">
                <c:v>4951</c:v>
              </c:pt>
              <c:pt idx="115">
                <c:v>4994</c:v>
              </c:pt>
              <c:pt idx="116">
                <c:v>5038</c:v>
              </c:pt>
              <c:pt idx="117">
                <c:v>5081</c:v>
              </c:pt>
              <c:pt idx="118">
                <c:v>5124</c:v>
              </c:pt>
              <c:pt idx="119">
                <c:v>5168</c:v>
              </c:pt>
              <c:pt idx="120">
                <c:v>5211</c:v>
              </c:pt>
              <c:pt idx="121">
                <c:v>5255</c:v>
              </c:pt>
              <c:pt idx="122">
                <c:v>5298</c:v>
              </c:pt>
              <c:pt idx="123">
                <c:v>5342</c:v>
              </c:pt>
              <c:pt idx="124">
                <c:v>5385</c:v>
              </c:pt>
              <c:pt idx="125">
                <c:v>5428</c:v>
              </c:pt>
              <c:pt idx="126">
                <c:v>5472</c:v>
              </c:pt>
              <c:pt idx="127">
                <c:v>5515</c:v>
              </c:pt>
              <c:pt idx="128">
                <c:v>5559</c:v>
              </c:pt>
              <c:pt idx="129">
                <c:v>5602</c:v>
              </c:pt>
              <c:pt idx="130">
                <c:v>5646</c:v>
              </c:pt>
              <c:pt idx="131">
                <c:v>5689</c:v>
              </c:pt>
              <c:pt idx="132">
                <c:v>5732</c:v>
              </c:pt>
              <c:pt idx="133">
                <c:v>5776</c:v>
              </c:pt>
              <c:pt idx="134">
                <c:v>5819</c:v>
              </c:pt>
              <c:pt idx="135">
                <c:v>5863</c:v>
              </c:pt>
              <c:pt idx="136">
                <c:v>5906</c:v>
              </c:pt>
              <c:pt idx="137">
                <c:v>5950</c:v>
              </c:pt>
              <c:pt idx="138">
                <c:v>5993</c:v>
              </c:pt>
              <c:pt idx="139">
                <c:v>6036</c:v>
              </c:pt>
              <c:pt idx="140">
                <c:v>6080</c:v>
              </c:pt>
              <c:pt idx="141">
                <c:v>6123</c:v>
              </c:pt>
              <c:pt idx="142">
                <c:v>6167</c:v>
              </c:pt>
              <c:pt idx="143">
                <c:v>6210</c:v>
              </c:pt>
              <c:pt idx="144">
                <c:v>6254</c:v>
              </c:pt>
              <c:pt idx="145">
                <c:v>6297</c:v>
              </c:pt>
              <c:pt idx="146">
                <c:v>6340</c:v>
              </c:pt>
              <c:pt idx="147">
                <c:v>6384</c:v>
              </c:pt>
              <c:pt idx="148">
                <c:v>6427</c:v>
              </c:pt>
              <c:pt idx="149">
                <c:v>6471</c:v>
              </c:pt>
              <c:pt idx="150">
                <c:v>6514</c:v>
              </c:pt>
              <c:pt idx="151">
                <c:v>6558</c:v>
              </c:pt>
              <c:pt idx="152">
                <c:v>6601</c:v>
              </c:pt>
              <c:pt idx="153">
                <c:v>6644</c:v>
              </c:pt>
              <c:pt idx="154">
                <c:v>6688</c:v>
              </c:pt>
              <c:pt idx="155">
                <c:v>6731</c:v>
              </c:pt>
              <c:pt idx="156">
                <c:v>6775</c:v>
              </c:pt>
              <c:pt idx="157">
                <c:v>6818</c:v>
              </c:pt>
              <c:pt idx="158">
                <c:v>6862</c:v>
              </c:pt>
              <c:pt idx="159">
                <c:v>6905</c:v>
              </c:pt>
              <c:pt idx="160">
                <c:v>6948</c:v>
              </c:pt>
              <c:pt idx="161">
                <c:v>6992</c:v>
              </c:pt>
              <c:pt idx="162">
                <c:v>7035</c:v>
              </c:pt>
              <c:pt idx="163">
                <c:v>7079</c:v>
              </c:pt>
              <c:pt idx="164">
                <c:v>7122</c:v>
              </c:pt>
              <c:pt idx="165">
                <c:v>7166</c:v>
              </c:pt>
              <c:pt idx="166">
                <c:v>7209</c:v>
              </c:pt>
              <c:pt idx="167">
                <c:v>7252</c:v>
              </c:pt>
              <c:pt idx="168">
                <c:v>7296</c:v>
              </c:pt>
              <c:pt idx="169">
                <c:v>7339</c:v>
              </c:pt>
              <c:pt idx="170">
                <c:v>7383</c:v>
              </c:pt>
              <c:pt idx="171">
                <c:v>7426</c:v>
              </c:pt>
              <c:pt idx="172">
                <c:v>7470</c:v>
              </c:pt>
              <c:pt idx="173">
                <c:v>7513</c:v>
              </c:pt>
              <c:pt idx="174">
                <c:v>7556</c:v>
              </c:pt>
              <c:pt idx="175">
                <c:v>7600</c:v>
              </c:pt>
              <c:pt idx="176">
                <c:v>7643</c:v>
              </c:pt>
              <c:pt idx="177">
                <c:v>7687</c:v>
              </c:pt>
              <c:pt idx="178">
                <c:v>7730</c:v>
              </c:pt>
              <c:pt idx="179">
                <c:v>7774</c:v>
              </c:pt>
              <c:pt idx="180">
                <c:v>7817</c:v>
              </c:pt>
              <c:pt idx="181">
                <c:v>7860</c:v>
              </c:pt>
              <c:pt idx="182">
                <c:v>7904</c:v>
              </c:pt>
              <c:pt idx="183">
                <c:v>7947</c:v>
              </c:pt>
              <c:pt idx="184">
                <c:v>7991</c:v>
              </c:pt>
              <c:pt idx="185">
                <c:v>8034</c:v>
              </c:pt>
              <c:pt idx="186">
                <c:v>8078</c:v>
              </c:pt>
              <c:pt idx="187">
                <c:v>8121</c:v>
              </c:pt>
              <c:pt idx="188">
                <c:v>8164</c:v>
              </c:pt>
              <c:pt idx="189">
                <c:v>8208</c:v>
              </c:pt>
              <c:pt idx="190">
                <c:v>8251</c:v>
              </c:pt>
              <c:pt idx="191">
                <c:v>8295</c:v>
              </c:pt>
              <c:pt idx="192">
                <c:v>8338</c:v>
              </c:pt>
              <c:pt idx="193">
                <c:v>8382</c:v>
              </c:pt>
              <c:pt idx="194">
                <c:v>8425</c:v>
              </c:pt>
              <c:pt idx="195">
                <c:v>8468</c:v>
              </c:pt>
              <c:pt idx="196">
                <c:v>8512</c:v>
              </c:pt>
              <c:pt idx="197">
                <c:v>8555</c:v>
              </c:pt>
              <c:pt idx="198">
                <c:v>8599</c:v>
              </c:pt>
              <c:pt idx="199">
                <c:v>8642</c:v>
              </c:pt>
              <c:pt idx="200">
                <c:v>8686</c:v>
              </c:pt>
              <c:pt idx="201">
                <c:v>8729</c:v>
              </c:pt>
              <c:pt idx="202">
                <c:v>8772</c:v>
              </c:pt>
              <c:pt idx="203">
                <c:v>8816</c:v>
              </c:pt>
              <c:pt idx="204">
                <c:v>8859</c:v>
              </c:pt>
              <c:pt idx="205">
                <c:v>8903</c:v>
              </c:pt>
              <c:pt idx="206">
                <c:v>8946</c:v>
              </c:pt>
              <c:pt idx="207">
                <c:v>8989</c:v>
              </c:pt>
              <c:pt idx="208">
                <c:v>9033</c:v>
              </c:pt>
              <c:pt idx="209">
                <c:v>9076</c:v>
              </c:pt>
              <c:pt idx="210">
                <c:v>9120</c:v>
              </c:pt>
              <c:pt idx="211">
                <c:v>9163</c:v>
              </c:pt>
              <c:pt idx="212">
                <c:v>9207</c:v>
              </c:pt>
              <c:pt idx="213">
                <c:v>9250</c:v>
              </c:pt>
              <c:pt idx="214">
                <c:v>9293</c:v>
              </c:pt>
              <c:pt idx="215">
                <c:v>9337</c:v>
              </c:pt>
              <c:pt idx="216">
                <c:v>9380</c:v>
              </c:pt>
              <c:pt idx="217">
                <c:v>9424</c:v>
              </c:pt>
              <c:pt idx="218">
                <c:v>9467</c:v>
              </c:pt>
              <c:pt idx="219">
                <c:v>9511</c:v>
              </c:pt>
              <c:pt idx="220">
                <c:v>9554</c:v>
              </c:pt>
              <c:pt idx="221">
                <c:v>9597</c:v>
              </c:pt>
              <c:pt idx="222">
                <c:v>9641</c:v>
              </c:pt>
              <c:pt idx="223">
                <c:v>9684</c:v>
              </c:pt>
              <c:pt idx="224">
                <c:v>9728</c:v>
              </c:pt>
              <c:pt idx="225">
                <c:v>9771</c:v>
              </c:pt>
              <c:pt idx="226">
                <c:v>9815</c:v>
              </c:pt>
              <c:pt idx="227">
                <c:v>9858</c:v>
              </c:pt>
              <c:pt idx="228">
                <c:v>9901</c:v>
              </c:pt>
              <c:pt idx="229">
                <c:v>9945</c:v>
              </c:pt>
              <c:pt idx="230">
                <c:v>9988</c:v>
              </c:pt>
              <c:pt idx="231">
                <c:v>10032</c:v>
              </c:pt>
              <c:pt idx="232">
                <c:v>10075</c:v>
              </c:pt>
              <c:pt idx="233">
                <c:v>10119</c:v>
              </c:pt>
              <c:pt idx="234">
                <c:v>10162</c:v>
              </c:pt>
              <c:pt idx="235">
                <c:v>10205</c:v>
              </c:pt>
              <c:pt idx="236">
                <c:v>10249</c:v>
              </c:pt>
              <c:pt idx="237">
                <c:v>10292</c:v>
              </c:pt>
              <c:pt idx="238">
                <c:v>10336</c:v>
              </c:pt>
              <c:pt idx="239">
                <c:v>10379</c:v>
              </c:pt>
              <c:pt idx="240">
                <c:v>10423</c:v>
              </c:pt>
              <c:pt idx="241">
                <c:v>10466</c:v>
              </c:pt>
              <c:pt idx="242">
                <c:v>10509</c:v>
              </c:pt>
              <c:pt idx="243">
                <c:v>10553</c:v>
              </c:pt>
              <c:pt idx="244">
                <c:v>10596</c:v>
              </c:pt>
              <c:pt idx="245">
                <c:v>10640</c:v>
              </c:pt>
              <c:pt idx="246">
                <c:v>10683</c:v>
              </c:pt>
              <c:pt idx="247">
                <c:v>10727</c:v>
              </c:pt>
              <c:pt idx="248">
                <c:v>10770</c:v>
              </c:pt>
              <c:pt idx="249">
                <c:v>10813</c:v>
              </c:pt>
              <c:pt idx="250">
                <c:v>10857</c:v>
              </c:pt>
              <c:pt idx="251">
                <c:v>10900</c:v>
              </c:pt>
              <c:pt idx="252">
                <c:v>10944</c:v>
              </c:pt>
              <c:pt idx="253">
                <c:v>10987</c:v>
              </c:pt>
              <c:pt idx="254">
                <c:v>11031</c:v>
              </c:pt>
              <c:pt idx="255">
                <c:v>11074</c:v>
              </c:pt>
              <c:pt idx="256">
                <c:v>11117</c:v>
              </c:pt>
              <c:pt idx="257">
                <c:v>11161</c:v>
              </c:pt>
              <c:pt idx="258">
                <c:v>11204</c:v>
              </c:pt>
              <c:pt idx="259">
                <c:v>11248</c:v>
              </c:pt>
              <c:pt idx="260">
                <c:v>11291</c:v>
              </c:pt>
              <c:pt idx="261">
                <c:v>11335</c:v>
              </c:pt>
              <c:pt idx="262">
                <c:v>11378</c:v>
              </c:pt>
              <c:pt idx="263">
                <c:v>11421</c:v>
              </c:pt>
              <c:pt idx="264">
                <c:v>11465</c:v>
              </c:pt>
              <c:pt idx="265">
                <c:v>11508</c:v>
              </c:pt>
              <c:pt idx="266">
                <c:v>11552</c:v>
              </c:pt>
              <c:pt idx="267">
                <c:v>11595</c:v>
              </c:pt>
              <c:pt idx="268">
                <c:v>11639</c:v>
              </c:pt>
              <c:pt idx="269">
                <c:v>11682</c:v>
              </c:pt>
              <c:pt idx="270">
                <c:v>11725</c:v>
              </c:pt>
              <c:pt idx="271">
                <c:v>11769</c:v>
              </c:pt>
              <c:pt idx="272">
                <c:v>11812</c:v>
              </c:pt>
              <c:pt idx="273">
                <c:v>11856</c:v>
              </c:pt>
              <c:pt idx="274">
                <c:v>11899</c:v>
              </c:pt>
              <c:pt idx="275">
                <c:v>11943</c:v>
              </c:pt>
              <c:pt idx="276">
                <c:v>11986</c:v>
              </c:pt>
              <c:pt idx="277">
                <c:v>12029</c:v>
              </c:pt>
              <c:pt idx="278">
                <c:v>12073</c:v>
              </c:pt>
              <c:pt idx="279">
                <c:v>12116</c:v>
              </c:pt>
              <c:pt idx="280">
                <c:v>12160</c:v>
              </c:pt>
              <c:pt idx="281">
                <c:v>12203</c:v>
              </c:pt>
              <c:pt idx="282">
                <c:v>12247</c:v>
              </c:pt>
              <c:pt idx="283">
                <c:v>12290</c:v>
              </c:pt>
              <c:pt idx="284">
                <c:v>12333</c:v>
              </c:pt>
              <c:pt idx="285">
                <c:v>12377</c:v>
              </c:pt>
              <c:pt idx="286">
                <c:v>12420</c:v>
              </c:pt>
              <c:pt idx="287">
                <c:v>12464</c:v>
              </c:pt>
              <c:pt idx="288">
                <c:v>12507</c:v>
              </c:pt>
              <c:pt idx="289">
                <c:v>12551</c:v>
              </c:pt>
              <c:pt idx="290">
                <c:v>12594</c:v>
              </c:pt>
              <c:pt idx="291">
                <c:v>12637</c:v>
              </c:pt>
              <c:pt idx="292">
                <c:v>12681</c:v>
              </c:pt>
              <c:pt idx="293">
                <c:v>12724</c:v>
              </c:pt>
              <c:pt idx="294">
                <c:v>12768</c:v>
              </c:pt>
              <c:pt idx="295">
                <c:v>12811</c:v>
              </c:pt>
              <c:pt idx="296">
                <c:v>12855</c:v>
              </c:pt>
              <c:pt idx="297">
                <c:v>12898</c:v>
              </c:pt>
              <c:pt idx="298">
                <c:v>12941</c:v>
              </c:pt>
              <c:pt idx="299">
                <c:v>12985</c:v>
              </c:pt>
              <c:pt idx="300">
                <c:v>13028</c:v>
              </c:pt>
              <c:pt idx="301">
                <c:v>13072</c:v>
              </c:pt>
              <c:pt idx="302">
                <c:v>13115</c:v>
              </c:pt>
              <c:pt idx="303">
                <c:v>13159</c:v>
              </c:pt>
              <c:pt idx="304">
                <c:v>13202</c:v>
              </c:pt>
              <c:pt idx="305">
                <c:v>13245</c:v>
              </c:pt>
              <c:pt idx="306">
                <c:v>13289</c:v>
              </c:pt>
              <c:pt idx="307">
                <c:v>13332</c:v>
              </c:pt>
              <c:pt idx="308">
                <c:v>13376</c:v>
              </c:pt>
              <c:pt idx="309">
                <c:v>13419</c:v>
              </c:pt>
              <c:pt idx="310">
                <c:v>13463</c:v>
              </c:pt>
              <c:pt idx="311">
                <c:v>13506</c:v>
              </c:pt>
              <c:pt idx="312">
                <c:v>13549</c:v>
              </c:pt>
              <c:pt idx="313">
                <c:v>13593</c:v>
              </c:pt>
              <c:pt idx="314">
                <c:v>13636</c:v>
              </c:pt>
              <c:pt idx="315">
                <c:v>13680</c:v>
              </c:pt>
              <c:pt idx="316">
                <c:v>13723</c:v>
              </c:pt>
              <c:pt idx="317">
                <c:v>13767</c:v>
              </c:pt>
              <c:pt idx="318">
                <c:v>13810</c:v>
              </c:pt>
              <c:pt idx="319">
                <c:v>13853</c:v>
              </c:pt>
              <c:pt idx="320">
                <c:v>13897</c:v>
              </c:pt>
              <c:pt idx="321">
                <c:v>13940</c:v>
              </c:pt>
              <c:pt idx="322">
                <c:v>13984</c:v>
              </c:pt>
              <c:pt idx="323">
                <c:v>14027</c:v>
              </c:pt>
              <c:pt idx="324">
                <c:v>14071</c:v>
              </c:pt>
              <c:pt idx="325">
                <c:v>14114</c:v>
              </c:pt>
              <c:pt idx="326">
                <c:v>14157</c:v>
              </c:pt>
              <c:pt idx="327">
                <c:v>14201</c:v>
              </c:pt>
              <c:pt idx="328">
                <c:v>14244</c:v>
              </c:pt>
              <c:pt idx="329">
                <c:v>14288</c:v>
              </c:pt>
              <c:pt idx="330">
                <c:v>14331</c:v>
              </c:pt>
              <c:pt idx="331">
                <c:v>14375</c:v>
              </c:pt>
              <c:pt idx="332">
                <c:v>14418</c:v>
              </c:pt>
              <c:pt idx="333">
                <c:v>14461</c:v>
              </c:pt>
              <c:pt idx="334">
                <c:v>14505</c:v>
              </c:pt>
              <c:pt idx="335">
                <c:v>14548</c:v>
              </c:pt>
              <c:pt idx="336">
                <c:v>14592</c:v>
              </c:pt>
              <c:pt idx="337">
                <c:v>14635</c:v>
              </c:pt>
              <c:pt idx="338">
                <c:v>14678</c:v>
              </c:pt>
              <c:pt idx="339">
                <c:v>14722</c:v>
              </c:pt>
              <c:pt idx="340">
                <c:v>14765</c:v>
              </c:pt>
              <c:pt idx="341">
                <c:v>14809</c:v>
              </c:pt>
              <c:pt idx="342">
                <c:v>14852</c:v>
              </c:pt>
              <c:pt idx="343">
                <c:v>14896</c:v>
              </c:pt>
              <c:pt idx="344">
                <c:v>14939</c:v>
              </c:pt>
              <c:pt idx="345">
                <c:v>14982</c:v>
              </c:pt>
              <c:pt idx="346">
                <c:v>15026</c:v>
              </c:pt>
              <c:pt idx="347">
                <c:v>15069</c:v>
              </c:pt>
              <c:pt idx="348">
                <c:v>15113</c:v>
              </c:pt>
              <c:pt idx="349">
                <c:v>15156</c:v>
              </c:pt>
              <c:pt idx="350">
                <c:v>15200</c:v>
              </c:pt>
              <c:pt idx="351">
                <c:v>15243</c:v>
              </c:pt>
              <c:pt idx="352">
                <c:v>15286</c:v>
              </c:pt>
              <c:pt idx="353">
                <c:v>15330</c:v>
              </c:pt>
              <c:pt idx="354">
                <c:v>15373</c:v>
              </c:pt>
              <c:pt idx="355">
                <c:v>15417</c:v>
              </c:pt>
              <c:pt idx="356">
                <c:v>15460</c:v>
              </c:pt>
              <c:pt idx="357">
                <c:v>15504</c:v>
              </c:pt>
              <c:pt idx="358">
                <c:v>15547</c:v>
              </c:pt>
              <c:pt idx="359">
                <c:v>15590</c:v>
              </c:pt>
              <c:pt idx="360">
                <c:v>15634</c:v>
              </c:pt>
              <c:pt idx="361">
                <c:v>15677</c:v>
              </c:pt>
              <c:pt idx="362">
                <c:v>15721</c:v>
              </c:pt>
              <c:pt idx="363">
                <c:v>15764</c:v>
              </c:pt>
              <c:pt idx="364">
                <c:v>15808</c:v>
              </c:pt>
              <c:pt idx="365">
                <c:v>15851</c:v>
              </c:pt>
              <c:pt idx="366">
                <c:v>15894</c:v>
              </c:pt>
              <c:pt idx="367">
                <c:v>15938</c:v>
              </c:pt>
              <c:pt idx="368">
                <c:v>15981</c:v>
              </c:pt>
              <c:pt idx="369">
                <c:v>16025</c:v>
              </c:pt>
              <c:pt idx="370">
                <c:v>16068</c:v>
              </c:pt>
              <c:pt idx="371">
                <c:v>16112</c:v>
              </c:pt>
              <c:pt idx="372">
                <c:v>16155</c:v>
              </c:pt>
              <c:pt idx="373">
                <c:v>16198</c:v>
              </c:pt>
              <c:pt idx="374">
                <c:v>16242</c:v>
              </c:pt>
              <c:pt idx="375">
                <c:v>16285</c:v>
              </c:pt>
              <c:pt idx="376">
                <c:v>16329</c:v>
              </c:pt>
              <c:pt idx="377">
                <c:v>16372</c:v>
              </c:pt>
              <c:pt idx="378">
                <c:v>16416</c:v>
              </c:pt>
              <c:pt idx="379">
                <c:v>16459</c:v>
              </c:pt>
              <c:pt idx="380">
                <c:v>16502</c:v>
              </c:pt>
              <c:pt idx="381">
                <c:v>16546</c:v>
              </c:pt>
              <c:pt idx="382">
                <c:v>16589</c:v>
              </c:pt>
              <c:pt idx="383">
                <c:v>16633</c:v>
              </c:pt>
              <c:pt idx="384">
                <c:v>16676</c:v>
              </c:pt>
              <c:pt idx="385">
                <c:v>16720</c:v>
              </c:pt>
              <c:pt idx="386">
                <c:v>16763</c:v>
              </c:pt>
              <c:pt idx="387">
                <c:v>16806</c:v>
              </c:pt>
              <c:pt idx="388">
                <c:v>16850</c:v>
              </c:pt>
              <c:pt idx="389">
                <c:v>16893</c:v>
              </c:pt>
              <c:pt idx="390">
                <c:v>16937</c:v>
              </c:pt>
              <c:pt idx="391">
                <c:v>16980</c:v>
              </c:pt>
              <c:pt idx="392">
                <c:v>17024</c:v>
              </c:pt>
              <c:pt idx="393">
                <c:v>17067</c:v>
              </c:pt>
              <c:pt idx="394">
                <c:v>17110</c:v>
              </c:pt>
              <c:pt idx="395">
                <c:v>17154</c:v>
              </c:pt>
              <c:pt idx="396">
                <c:v>17197</c:v>
              </c:pt>
              <c:pt idx="397">
                <c:v>17241</c:v>
              </c:pt>
              <c:pt idx="398">
                <c:v>17284</c:v>
              </c:pt>
              <c:pt idx="399">
                <c:v>17328</c:v>
              </c:pt>
              <c:pt idx="400">
                <c:v>17371</c:v>
              </c:pt>
            </c:numLit>
          </c:xVal>
          <c:yVal>
            <c:numLit>
              <c:formatCode>General</c:formatCode>
              <c:ptCount val="401"/>
              <c:pt idx="0">
                <c:v>12268.921</c:v>
              </c:pt>
              <c:pt idx="1">
                <c:v>11857.369000000001</c:v>
              </c:pt>
              <c:pt idx="2">
                <c:v>11753.836000000001</c:v>
              </c:pt>
              <c:pt idx="3">
                <c:v>11679.908999999998</c:v>
              </c:pt>
              <c:pt idx="4">
                <c:v>11595.357999999998</c:v>
              </c:pt>
              <c:pt idx="5">
                <c:v>11514.380000000001</c:v>
              </c:pt>
              <c:pt idx="6">
                <c:v>11450.321000000002</c:v>
              </c:pt>
              <c:pt idx="7">
                <c:v>11396.784</c:v>
              </c:pt>
              <c:pt idx="8">
                <c:v>11316.967999999999</c:v>
              </c:pt>
              <c:pt idx="9">
                <c:v>11277.284</c:v>
              </c:pt>
              <c:pt idx="10">
                <c:v>11226.916999999998</c:v>
              </c:pt>
              <c:pt idx="11">
                <c:v>11189.481</c:v>
              </c:pt>
              <c:pt idx="12">
                <c:v>11156.248</c:v>
              </c:pt>
              <c:pt idx="13">
                <c:v>11126.261999999997</c:v>
              </c:pt>
              <c:pt idx="14">
                <c:v>11097.929999999998</c:v>
              </c:pt>
              <c:pt idx="15">
                <c:v>11075.791999999998</c:v>
              </c:pt>
              <c:pt idx="16">
                <c:v>11045.484999999999</c:v>
              </c:pt>
              <c:pt idx="17">
                <c:v>11012.444</c:v>
              </c:pt>
              <c:pt idx="18">
                <c:v>10974.951000000001</c:v>
              </c:pt>
              <c:pt idx="19">
                <c:v>10945.852000000001</c:v>
              </c:pt>
              <c:pt idx="20">
                <c:v>10917.09</c:v>
              </c:pt>
              <c:pt idx="21">
                <c:v>10885.382000000001</c:v>
              </c:pt>
              <c:pt idx="22">
                <c:v>10863.934999999998</c:v>
              </c:pt>
              <c:pt idx="23">
                <c:v>10837.617</c:v>
              </c:pt>
              <c:pt idx="24">
                <c:v>10806.544</c:v>
              </c:pt>
              <c:pt idx="25">
                <c:v>10779.418</c:v>
              </c:pt>
              <c:pt idx="26">
                <c:v>10751.8</c:v>
              </c:pt>
              <c:pt idx="27">
                <c:v>10719.228000000003</c:v>
              </c:pt>
              <c:pt idx="28">
                <c:v>10684.464999999998</c:v>
              </c:pt>
              <c:pt idx="29">
                <c:v>10658.122000000003</c:v>
              </c:pt>
              <c:pt idx="30">
                <c:v>10622.177999999998</c:v>
              </c:pt>
              <c:pt idx="31">
                <c:v>10598.867</c:v>
              </c:pt>
              <c:pt idx="32">
                <c:v>10552.806</c:v>
              </c:pt>
              <c:pt idx="33">
                <c:v>10523.435000000001</c:v>
              </c:pt>
              <c:pt idx="34">
                <c:v>10481.671</c:v>
              </c:pt>
              <c:pt idx="35">
                <c:v>10439.9</c:v>
              </c:pt>
              <c:pt idx="36">
                <c:v>10395.157999999999</c:v>
              </c:pt>
              <c:pt idx="37">
                <c:v>10360.804</c:v>
              </c:pt>
              <c:pt idx="38">
                <c:v>10328.777999999998</c:v>
              </c:pt>
              <c:pt idx="39">
                <c:v>10293.385000000002</c:v>
              </c:pt>
              <c:pt idx="40">
                <c:v>10248.563</c:v>
              </c:pt>
              <c:pt idx="41">
                <c:v>10214.632</c:v>
              </c:pt>
              <c:pt idx="42">
                <c:v>10179.740000000002</c:v>
              </c:pt>
              <c:pt idx="43">
                <c:v>10152.051000000001</c:v>
              </c:pt>
              <c:pt idx="44">
                <c:v>10126.987000000001</c:v>
              </c:pt>
              <c:pt idx="45">
                <c:v>10104.896999999999</c:v>
              </c:pt>
              <c:pt idx="46">
                <c:v>10078.962</c:v>
              </c:pt>
              <c:pt idx="47">
                <c:v>10050.219000000001</c:v>
              </c:pt>
              <c:pt idx="48">
                <c:v>10023.583000000001</c:v>
              </c:pt>
              <c:pt idx="49">
                <c:v>9995.9259999999995</c:v>
              </c:pt>
              <c:pt idx="50">
                <c:v>9965.9040000000005</c:v>
              </c:pt>
              <c:pt idx="51">
                <c:v>9939.4199999999983</c:v>
              </c:pt>
              <c:pt idx="52">
                <c:v>9907.3520000000008</c:v>
              </c:pt>
              <c:pt idx="53">
                <c:v>9888.498999999998</c:v>
              </c:pt>
              <c:pt idx="54">
                <c:v>9864.9510000000009</c:v>
              </c:pt>
              <c:pt idx="55">
                <c:v>9844.91</c:v>
              </c:pt>
              <c:pt idx="56">
                <c:v>9821.6729999999989</c:v>
              </c:pt>
              <c:pt idx="57">
                <c:v>9798.3499999999985</c:v>
              </c:pt>
              <c:pt idx="58">
                <c:v>9777.4459999999981</c:v>
              </c:pt>
              <c:pt idx="59">
                <c:v>9753.886999999997</c:v>
              </c:pt>
              <c:pt idx="60">
                <c:v>9735.3719999999994</c:v>
              </c:pt>
              <c:pt idx="61">
                <c:v>9717.132999999998</c:v>
              </c:pt>
              <c:pt idx="62">
                <c:v>9690.4770000000008</c:v>
              </c:pt>
              <c:pt idx="63">
                <c:v>9668.6790000000001</c:v>
              </c:pt>
              <c:pt idx="64">
                <c:v>9643.8520000000008</c:v>
              </c:pt>
              <c:pt idx="65">
                <c:v>9623.6449999999986</c:v>
              </c:pt>
              <c:pt idx="66">
                <c:v>9607.1110000000008</c:v>
              </c:pt>
              <c:pt idx="67">
                <c:v>9590.380000000001</c:v>
              </c:pt>
              <c:pt idx="68">
                <c:v>9574.34</c:v>
              </c:pt>
              <c:pt idx="69">
                <c:v>9554.3749999999982</c:v>
              </c:pt>
              <c:pt idx="70">
                <c:v>9539.9049999999988</c:v>
              </c:pt>
              <c:pt idx="71">
                <c:v>9521.5269999999982</c:v>
              </c:pt>
              <c:pt idx="72">
                <c:v>9506.5730000000003</c:v>
              </c:pt>
              <c:pt idx="73">
                <c:v>9490.5639999999985</c:v>
              </c:pt>
              <c:pt idx="74">
                <c:v>9475.4290000000001</c:v>
              </c:pt>
              <c:pt idx="75">
                <c:v>9457.9979999999996</c:v>
              </c:pt>
              <c:pt idx="76">
                <c:v>9442.1119999999974</c:v>
              </c:pt>
              <c:pt idx="77">
                <c:v>9422.4369999999999</c:v>
              </c:pt>
              <c:pt idx="78">
                <c:v>9405.7270000000008</c:v>
              </c:pt>
              <c:pt idx="79">
                <c:v>9387.3979999999992</c:v>
              </c:pt>
              <c:pt idx="80">
                <c:v>9374.496000000001</c:v>
              </c:pt>
              <c:pt idx="81">
                <c:v>9363.7540000000008</c:v>
              </c:pt>
              <c:pt idx="82">
                <c:v>9351.2569999999996</c:v>
              </c:pt>
              <c:pt idx="83">
                <c:v>9334.8829999999998</c:v>
              </c:pt>
              <c:pt idx="84">
                <c:v>9320.1919999999973</c:v>
              </c:pt>
              <c:pt idx="85">
                <c:v>9306.0660000000007</c:v>
              </c:pt>
              <c:pt idx="86">
                <c:v>9295.6660000000011</c:v>
              </c:pt>
              <c:pt idx="87">
                <c:v>9277.4539999999997</c:v>
              </c:pt>
              <c:pt idx="88">
                <c:v>9262.2090000000007</c:v>
              </c:pt>
              <c:pt idx="89">
                <c:v>9248.3209999999999</c:v>
              </c:pt>
              <c:pt idx="90">
                <c:v>9230.6929999999993</c:v>
              </c:pt>
              <c:pt idx="91">
                <c:v>9216.5120000000006</c:v>
              </c:pt>
              <c:pt idx="92">
                <c:v>9201.2180000000008</c:v>
              </c:pt>
              <c:pt idx="93">
                <c:v>9187.1740000000009</c:v>
              </c:pt>
              <c:pt idx="94">
                <c:v>9177.0460000000021</c:v>
              </c:pt>
              <c:pt idx="95">
                <c:v>9165.1409999999996</c:v>
              </c:pt>
              <c:pt idx="96">
                <c:v>9153.0779999999995</c:v>
              </c:pt>
              <c:pt idx="97">
                <c:v>9141.4139999999989</c:v>
              </c:pt>
              <c:pt idx="98">
                <c:v>9130.4660000000003</c:v>
              </c:pt>
              <c:pt idx="99">
                <c:v>9116.8440000000028</c:v>
              </c:pt>
              <c:pt idx="100">
                <c:v>9104.3689999999988</c:v>
              </c:pt>
              <c:pt idx="101">
                <c:v>9089.8349999999991</c:v>
              </c:pt>
              <c:pt idx="102">
                <c:v>9078.4179999999997</c:v>
              </c:pt>
              <c:pt idx="103">
                <c:v>9067.19</c:v>
              </c:pt>
              <c:pt idx="104">
                <c:v>9054.3250000000007</c:v>
              </c:pt>
              <c:pt idx="105">
                <c:v>9042.0329999999994</c:v>
              </c:pt>
              <c:pt idx="106">
                <c:v>9032.4620000000014</c:v>
              </c:pt>
              <c:pt idx="107">
                <c:v>9024.1989999999987</c:v>
              </c:pt>
              <c:pt idx="108">
                <c:v>9012.4530000000013</c:v>
              </c:pt>
              <c:pt idx="109">
                <c:v>9001.8690000000006</c:v>
              </c:pt>
              <c:pt idx="110">
                <c:v>8992.8589999999986</c:v>
              </c:pt>
              <c:pt idx="111">
                <c:v>8980.5769999999993</c:v>
              </c:pt>
              <c:pt idx="112">
                <c:v>8969.3379999999997</c:v>
              </c:pt>
              <c:pt idx="113">
                <c:v>8962.351999999999</c:v>
              </c:pt>
              <c:pt idx="114">
                <c:v>8955.2500000000018</c:v>
              </c:pt>
              <c:pt idx="115">
                <c:v>8944.0680000000011</c:v>
              </c:pt>
              <c:pt idx="116">
                <c:v>8935.0490000000027</c:v>
              </c:pt>
              <c:pt idx="117">
                <c:v>8928.9330000000009</c:v>
              </c:pt>
              <c:pt idx="118">
                <c:v>8918.3119999999999</c:v>
              </c:pt>
              <c:pt idx="119">
                <c:v>8907.639000000001</c:v>
              </c:pt>
              <c:pt idx="120">
                <c:v>8898.6680000000015</c:v>
              </c:pt>
              <c:pt idx="121">
                <c:v>8884.9580000000005</c:v>
              </c:pt>
              <c:pt idx="122">
                <c:v>8873.8729999999996</c:v>
              </c:pt>
              <c:pt idx="123">
                <c:v>8865.2439999999988</c:v>
              </c:pt>
              <c:pt idx="124">
                <c:v>8855.6129999999994</c:v>
              </c:pt>
              <c:pt idx="125">
                <c:v>8843.5030000000006</c:v>
              </c:pt>
              <c:pt idx="126">
                <c:v>8835.2919999999995</c:v>
              </c:pt>
              <c:pt idx="127">
                <c:v>8827.3199999999979</c:v>
              </c:pt>
              <c:pt idx="128">
                <c:v>8815.878999999999</c:v>
              </c:pt>
              <c:pt idx="129">
                <c:v>8804.996000000001</c:v>
              </c:pt>
              <c:pt idx="130">
                <c:v>8795.2010000000009</c:v>
              </c:pt>
              <c:pt idx="131">
                <c:v>8785.3019999999979</c:v>
              </c:pt>
              <c:pt idx="132">
                <c:v>8775.5499999999993</c:v>
              </c:pt>
              <c:pt idx="133">
                <c:v>8765.6099999999988</c:v>
              </c:pt>
              <c:pt idx="134">
                <c:v>8755.2459999999992</c:v>
              </c:pt>
              <c:pt idx="135">
                <c:v>8744.9619999999995</c:v>
              </c:pt>
              <c:pt idx="136">
                <c:v>8737.6160000000018</c:v>
              </c:pt>
              <c:pt idx="137">
                <c:v>8728.5450000000037</c:v>
              </c:pt>
              <c:pt idx="138">
                <c:v>8719.5499999999993</c:v>
              </c:pt>
              <c:pt idx="139">
                <c:v>8709.8269999999993</c:v>
              </c:pt>
              <c:pt idx="140">
                <c:v>8701.8310000000019</c:v>
              </c:pt>
              <c:pt idx="141">
                <c:v>8693.3910000000014</c:v>
              </c:pt>
              <c:pt idx="142">
                <c:v>8686.0600000000013</c:v>
              </c:pt>
              <c:pt idx="143">
                <c:v>8678.4040000000005</c:v>
              </c:pt>
              <c:pt idx="144">
                <c:v>8669.6650000000009</c:v>
              </c:pt>
              <c:pt idx="145">
                <c:v>8658.5410000000011</c:v>
              </c:pt>
              <c:pt idx="146">
                <c:v>8650.3960000000006</c:v>
              </c:pt>
              <c:pt idx="147">
                <c:v>8638.5789999999997</c:v>
              </c:pt>
              <c:pt idx="148">
                <c:v>8628.6840000000011</c:v>
              </c:pt>
              <c:pt idx="149">
                <c:v>8618.8019999999997</c:v>
              </c:pt>
              <c:pt idx="150">
                <c:v>8609.4259999999977</c:v>
              </c:pt>
              <c:pt idx="151">
                <c:v>8597.7830000000013</c:v>
              </c:pt>
              <c:pt idx="152">
                <c:v>8588.6659999999993</c:v>
              </c:pt>
              <c:pt idx="153">
                <c:v>8578.7790000000005</c:v>
              </c:pt>
              <c:pt idx="154">
                <c:v>8569.4910000000018</c:v>
              </c:pt>
              <c:pt idx="155">
                <c:v>8561.06</c:v>
              </c:pt>
              <c:pt idx="156">
                <c:v>8552.8810000000012</c:v>
              </c:pt>
              <c:pt idx="157">
                <c:v>8545.5380000000005</c:v>
              </c:pt>
              <c:pt idx="158">
                <c:v>8535.2049999999999</c:v>
              </c:pt>
              <c:pt idx="159">
                <c:v>8526.5339999999997</c:v>
              </c:pt>
              <c:pt idx="160">
                <c:v>8515.0750000000007</c:v>
              </c:pt>
              <c:pt idx="161">
                <c:v>8505.4390000000003</c:v>
              </c:pt>
              <c:pt idx="162">
                <c:v>8496.9190000000017</c:v>
              </c:pt>
              <c:pt idx="163">
                <c:v>8483.0969999999998</c:v>
              </c:pt>
              <c:pt idx="164">
                <c:v>8472.5920000000006</c:v>
              </c:pt>
              <c:pt idx="165">
                <c:v>8460.8110000000015</c:v>
              </c:pt>
              <c:pt idx="166">
                <c:v>8448.9529999999977</c:v>
              </c:pt>
              <c:pt idx="167">
                <c:v>8437.8650000000016</c:v>
              </c:pt>
              <c:pt idx="168">
                <c:v>8427.3290000000015</c:v>
              </c:pt>
              <c:pt idx="169">
                <c:v>8418.9969999999994</c:v>
              </c:pt>
              <c:pt idx="170">
                <c:v>8406.51</c:v>
              </c:pt>
              <c:pt idx="171">
                <c:v>8396.1809999999987</c:v>
              </c:pt>
              <c:pt idx="172">
                <c:v>8386.7479999999996</c:v>
              </c:pt>
              <c:pt idx="173">
                <c:v>8375.2780000000021</c:v>
              </c:pt>
              <c:pt idx="174">
                <c:v>8363.43</c:v>
              </c:pt>
              <c:pt idx="175">
                <c:v>8352.6919999999991</c:v>
              </c:pt>
              <c:pt idx="176">
                <c:v>8340.8070000000007</c:v>
              </c:pt>
              <c:pt idx="177">
                <c:v>8328.2180000000026</c:v>
              </c:pt>
              <c:pt idx="178">
                <c:v>8318.4380000000001</c:v>
              </c:pt>
              <c:pt idx="179">
                <c:v>8307.4810000000016</c:v>
              </c:pt>
              <c:pt idx="180">
                <c:v>8297.3260000000009</c:v>
              </c:pt>
              <c:pt idx="181">
                <c:v>8288.1339999999982</c:v>
              </c:pt>
              <c:pt idx="182">
                <c:v>8275.33</c:v>
              </c:pt>
              <c:pt idx="183">
                <c:v>8264.655999999999</c:v>
              </c:pt>
              <c:pt idx="184">
                <c:v>8254.8139999999985</c:v>
              </c:pt>
              <c:pt idx="185">
                <c:v>8244.8050000000003</c:v>
              </c:pt>
              <c:pt idx="186">
                <c:v>8234.0550000000003</c:v>
              </c:pt>
              <c:pt idx="187">
                <c:v>8225.3599999999988</c:v>
              </c:pt>
              <c:pt idx="188">
                <c:v>8210.0729999999967</c:v>
              </c:pt>
              <c:pt idx="189">
                <c:v>8197.9939999999988</c:v>
              </c:pt>
              <c:pt idx="190">
                <c:v>8188.0829999999996</c:v>
              </c:pt>
              <c:pt idx="191">
                <c:v>8179.4149999999991</c:v>
              </c:pt>
              <c:pt idx="192">
                <c:v>8167.7089999999989</c:v>
              </c:pt>
              <c:pt idx="193">
                <c:v>8155.9219999999996</c:v>
              </c:pt>
              <c:pt idx="194">
                <c:v>8144.396999999999</c:v>
              </c:pt>
              <c:pt idx="195">
                <c:v>8129.3530000000001</c:v>
              </c:pt>
              <c:pt idx="196">
                <c:v>8120.5329999999994</c:v>
              </c:pt>
              <c:pt idx="197">
                <c:v>8111.5199999999995</c:v>
              </c:pt>
              <c:pt idx="198">
                <c:v>8096.6830000000009</c:v>
              </c:pt>
              <c:pt idx="199">
                <c:v>8086.9930000000004</c:v>
              </c:pt>
              <c:pt idx="200">
                <c:v>8074.5009999999975</c:v>
              </c:pt>
              <c:pt idx="201">
                <c:v>8060.8819999999978</c:v>
              </c:pt>
              <c:pt idx="202">
                <c:v>8048.6620000000012</c:v>
              </c:pt>
              <c:pt idx="203">
                <c:v>8041.1659999999993</c:v>
              </c:pt>
              <c:pt idx="204">
                <c:v>8031.7310000000016</c:v>
              </c:pt>
              <c:pt idx="205">
                <c:v>8023.4920000000011</c:v>
              </c:pt>
              <c:pt idx="206">
                <c:v>8012.5120000000006</c:v>
              </c:pt>
              <c:pt idx="207">
                <c:v>8000.4589999999989</c:v>
              </c:pt>
              <c:pt idx="208">
                <c:v>7988.5060000000012</c:v>
              </c:pt>
              <c:pt idx="209">
                <c:v>7980.5189999999993</c:v>
              </c:pt>
              <c:pt idx="210">
                <c:v>7968.6660000000011</c:v>
              </c:pt>
              <c:pt idx="211">
                <c:v>7954.8549999999996</c:v>
              </c:pt>
              <c:pt idx="212">
                <c:v>7939.8270000000011</c:v>
              </c:pt>
              <c:pt idx="213">
                <c:v>7929.3969999999999</c:v>
              </c:pt>
              <c:pt idx="214">
                <c:v>7915.7309999999998</c:v>
              </c:pt>
              <c:pt idx="215">
                <c:v>7902.7980000000007</c:v>
              </c:pt>
              <c:pt idx="216">
                <c:v>7891.7250000000013</c:v>
              </c:pt>
              <c:pt idx="217">
                <c:v>7880.9349999999995</c:v>
              </c:pt>
              <c:pt idx="218">
                <c:v>7870.6020000000008</c:v>
              </c:pt>
              <c:pt idx="219">
                <c:v>7860.9319999999989</c:v>
              </c:pt>
              <c:pt idx="220">
                <c:v>7851.8689999999988</c:v>
              </c:pt>
              <c:pt idx="221">
                <c:v>7843.0819999999985</c:v>
              </c:pt>
              <c:pt idx="222">
                <c:v>7832.2910000000002</c:v>
              </c:pt>
              <c:pt idx="223">
                <c:v>7822.742000000002</c:v>
              </c:pt>
              <c:pt idx="224">
                <c:v>7810.8559999999998</c:v>
              </c:pt>
              <c:pt idx="225">
                <c:v>7802.0939999999991</c:v>
              </c:pt>
              <c:pt idx="226">
                <c:v>7790.152</c:v>
              </c:pt>
              <c:pt idx="227">
                <c:v>7777.6039999999994</c:v>
              </c:pt>
              <c:pt idx="228">
                <c:v>7764.8890000000001</c:v>
              </c:pt>
              <c:pt idx="229">
                <c:v>7751.9179999999997</c:v>
              </c:pt>
              <c:pt idx="230">
                <c:v>7743.2900000000009</c:v>
              </c:pt>
              <c:pt idx="231">
                <c:v>7732.5210000000006</c:v>
              </c:pt>
              <c:pt idx="232">
                <c:v>7722.65</c:v>
              </c:pt>
              <c:pt idx="233">
                <c:v>7710.3040000000001</c:v>
              </c:pt>
              <c:pt idx="234">
                <c:v>7699.7449999999981</c:v>
              </c:pt>
              <c:pt idx="235">
                <c:v>7692.2560000000003</c:v>
              </c:pt>
              <c:pt idx="236">
                <c:v>7683.8910000000014</c:v>
              </c:pt>
              <c:pt idx="237">
                <c:v>7675.7480000000005</c:v>
              </c:pt>
              <c:pt idx="238">
                <c:v>7665.1419999999989</c:v>
              </c:pt>
              <c:pt idx="239">
                <c:v>7653.7489999999989</c:v>
              </c:pt>
              <c:pt idx="240">
                <c:v>7641.5530000000017</c:v>
              </c:pt>
              <c:pt idx="241">
                <c:v>7631.9060000000036</c:v>
              </c:pt>
              <c:pt idx="242">
                <c:v>7620.0190000000021</c:v>
              </c:pt>
              <c:pt idx="243">
                <c:v>7610.8000000000011</c:v>
              </c:pt>
              <c:pt idx="244">
                <c:v>7601.4930000000004</c:v>
              </c:pt>
              <c:pt idx="245">
                <c:v>7591.5319999999992</c:v>
              </c:pt>
              <c:pt idx="246">
                <c:v>7580.0280000000012</c:v>
              </c:pt>
              <c:pt idx="247">
                <c:v>7569.1010000000006</c:v>
              </c:pt>
              <c:pt idx="248">
                <c:v>7559.5559999999978</c:v>
              </c:pt>
              <c:pt idx="249">
                <c:v>7550.2520000000004</c:v>
              </c:pt>
              <c:pt idx="250">
                <c:v>7542.1169999999984</c:v>
              </c:pt>
              <c:pt idx="251">
                <c:v>7531.9499999999989</c:v>
              </c:pt>
              <c:pt idx="252">
                <c:v>7520.079999999999</c:v>
              </c:pt>
              <c:pt idx="253">
                <c:v>7508.9650000000011</c:v>
              </c:pt>
              <c:pt idx="254">
                <c:v>7497.8410000000003</c:v>
              </c:pt>
              <c:pt idx="255">
                <c:v>7483.6650000000009</c:v>
              </c:pt>
              <c:pt idx="256">
                <c:v>7470.6510000000007</c:v>
              </c:pt>
              <c:pt idx="257">
                <c:v>7461.0010000000002</c:v>
              </c:pt>
              <c:pt idx="258">
                <c:v>7450.7789999999986</c:v>
              </c:pt>
              <c:pt idx="259">
                <c:v>7440.5029999999988</c:v>
              </c:pt>
              <c:pt idx="260">
                <c:v>7430.5179999999991</c:v>
              </c:pt>
              <c:pt idx="261">
                <c:v>7419.8659999999991</c:v>
              </c:pt>
              <c:pt idx="262">
                <c:v>7410.3819999999996</c:v>
              </c:pt>
              <c:pt idx="263">
                <c:v>7400.1930000000002</c:v>
              </c:pt>
              <c:pt idx="264">
                <c:v>7390.2870000000003</c:v>
              </c:pt>
              <c:pt idx="265">
                <c:v>7378.9490000000005</c:v>
              </c:pt>
              <c:pt idx="266">
                <c:v>7366.5539999999983</c:v>
              </c:pt>
              <c:pt idx="267">
                <c:v>7356.4739999999993</c:v>
              </c:pt>
              <c:pt idx="268">
                <c:v>7345.058</c:v>
              </c:pt>
              <c:pt idx="269">
                <c:v>7333.5510000000004</c:v>
              </c:pt>
              <c:pt idx="270">
                <c:v>7324.9869999999992</c:v>
              </c:pt>
              <c:pt idx="271">
                <c:v>7313.9699999999993</c:v>
              </c:pt>
              <c:pt idx="272">
                <c:v>7303.4880000000012</c:v>
              </c:pt>
              <c:pt idx="273">
                <c:v>7293.5869999999995</c:v>
              </c:pt>
              <c:pt idx="274">
                <c:v>7283.3809999999994</c:v>
              </c:pt>
              <c:pt idx="275">
                <c:v>7272.3430000000017</c:v>
              </c:pt>
              <c:pt idx="276">
                <c:v>7259.973</c:v>
              </c:pt>
              <c:pt idx="277">
                <c:v>7249.1919999999982</c:v>
              </c:pt>
              <c:pt idx="278">
                <c:v>7238.1989999999996</c:v>
              </c:pt>
              <c:pt idx="279">
                <c:v>7227.7200000000012</c:v>
              </c:pt>
              <c:pt idx="280">
                <c:v>7217.7510000000002</c:v>
              </c:pt>
              <c:pt idx="281">
                <c:v>7204.6229999999996</c:v>
              </c:pt>
              <c:pt idx="282">
                <c:v>7194.0079999999998</c:v>
              </c:pt>
              <c:pt idx="283">
                <c:v>7184.8469999999988</c:v>
              </c:pt>
              <c:pt idx="284">
                <c:v>7175.3520000000008</c:v>
              </c:pt>
              <c:pt idx="285">
                <c:v>7163.4089999999997</c:v>
              </c:pt>
              <c:pt idx="286">
                <c:v>7156.3459999999977</c:v>
              </c:pt>
              <c:pt idx="287">
                <c:v>7141.1550000000007</c:v>
              </c:pt>
              <c:pt idx="288">
                <c:v>7132.418999999999</c:v>
              </c:pt>
              <c:pt idx="289">
                <c:v>7122.5090000000027</c:v>
              </c:pt>
              <c:pt idx="290">
                <c:v>7111.6559999999999</c:v>
              </c:pt>
              <c:pt idx="291">
                <c:v>7101.2930000000006</c:v>
              </c:pt>
              <c:pt idx="292">
                <c:v>7086.7220000000007</c:v>
              </c:pt>
              <c:pt idx="293">
                <c:v>7073.7890000000007</c:v>
              </c:pt>
              <c:pt idx="294">
                <c:v>7063.4980000000005</c:v>
              </c:pt>
              <c:pt idx="295">
                <c:v>7049.0930000000026</c:v>
              </c:pt>
              <c:pt idx="296">
                <c:v>7036.5660000000007</c:v>
              </c:pt>
              <c:pt idx="297">
                <c:v>7024.0929999999989</c:v>
              </c:pt>
              <c:pt idx="298">
                <c:v>7013.4539999999979</c:v>
              </c:pt>
              <c:pt idx="299">
                <c:v>7001.4750000000013</c:v>
              </c:pt>
              <c:pt idx="300">
                <c:v>6985.9859999999999</c:v>
              </c:pt>
              <c:pt idx="301">
                <c:v>6976.5969999999998</c:v>
              </c:pt>
              <c:pt idx="302">
                <c:v>6967.5949999999984</c:v>
              </c:pt>
              <c:pt idx="303">
                <c:v>6956.4569999999985</c:v>
              </c:pt>
              <c:pt idx="304">
                <c:v>6944.5290000000005</c:v>
              </c:pt>
              <c:pt idx="305">
                <c:v>6931.5510000000004</c:v>
              </c:pt>
              <c:pt idx="306">
                <c:v>6920.3029999999999</c:v>
              </c:pt>
              <c:pt idx="307">
                <c:v>6905.5500000000011</c:v>
              </c:pt>
              <c:pt idx="308">
                <c:v>6892.6509999999998</c:v>
              </c:pt>
              <c:pt idx="309">
                <c:v>6875.9989999999998</c:v>
              </c:pt>
              <c:pt idx="310">
                <c:v>6861.6770000000006</c:v>
              </c:pt>
              <c:pt idx="311">
                <c:v>6847.8680000000004</c:v>
              </c:pt>
              <c:pt idx="312">
                <c:v>6836.9090000000006</c:v>
              </c:pt>
              <c:pt idx="313">
                <c:v>6819.4609999999993</c:v>
              </c:pt>
              <c:pt idx="314">
                <c:v>6806.8940000000002</c:v>
              </c:pt>
              <c:pt idx="315">
                <c:v>6795.1430000000009</c:v>
              </c:pt>
              <c:pt idx="316">
                <c:v>6779.9850000000015</c:v>
              </c:pt>
              <c:pt idx="317">
                <c:v>6767.277</c:v>
              </c:pt>
              <c:pt idx="318">
                <c:v>6751.1490000000003</c:v>
              </c:pt>
              <c:pt idx="319">
                <c:v>6738.1810000000014</c:v>
              </c:pt>
              <c:pt idx="320">
                <c:v>6723.2890000000016</c:v>
              </c:pt>
              <c:pt idx="321">
                <c:v>6710.4240000000009</c:v>
              </c:pt>
              <c:pt idx="322">
                <c:v>6693.165</c:v>
              </c:pt>
              <c:pt idx="323">
                <c:v>6671.5169999999998</c:v>
              </c:pt>
              <c:pt idx="324">
                <c:v>6654.0309999999999</c:v>
              </c:pt>
              <c:pt idx="325">
                <c:v>6641.3069999999989</c:v>
              </c:pt>
              <c:pt idx="326">
                <c:v>6628.6310000000003</c:v>
              </c:pt>
              <c:pt idx="327">
                <c:v>6613.8789999999981</c:v>
              </c:pt>
              <c:pt idx="328">
                <c:v>6596.9139999999998</c:v>
              </c:pt>
              <c:pt idx="329">
                <c:v>6585.5059999999994</c:v>
              </c:pt>
              <c:pt idx="330">
                <c:v>6571.896999999999</c:v>
              </c:pt>
              <c:pt idx="331">
                <c:v>6559.2769999999982</c:v>
              </c:pt>
              <c:pt idx="332">
                <c:v>6546.6180000000004</c:v>
              </c:pt>
              <c:pt idx="333">
                <c:v>6532.9819999999991</c:v>
              </c:pt>
              <c:pt idx="334">
                <c:v>6521.8249999999989</c:v>
              </c:pt>
              <c:pt idx="335">
                <c:v>6508.454999999999</c:v>
              </c:pt>
              <c:pt idx="336">
                <c:v>6493.659999999998</c:v>
              </c:pt>
              <c:pt idx="337">
                <c:v>6478.3169999999982</c:v>
              </c:pt>
              <c:pt idx="338">
                <c:v>6462.38</c:v>
              </c:pt>
              <c:pt idx="339">
                <c:v>6447.2009999999991</c:v>
              </c:pt>
              <c:pt idx="340">
                <c:v>6436.1350000000002</c:v>
              </c:pt>
              <c:pt idx="341">
                <c:v>6421.630000000001</c:v>
              </c:pt>
              <c:pt idx="342">
                <c:v>6404.2810000000018</c:v>
              </c:pt>
              <c:pt idx="343">
                <c:v>6391.6770000000015</c:v>
              </c:pt>
              <c:pt idx="344">
                <c:v>6379.9939999999988</c:v>
              </c:pt>
              <c:pt idx="345">
                <c:v>6367.5240000000003</c:v>
              </c:pt>
              <c:pt idx="346">
                <c:v>6349.851999999999</c:v>
              </c:pt>
              <c:pt idx="347">
                <c:v>6336.7420000000011</c:v>
              </c:pt>
              <c:pt idx="348">
                <c:v>6323.9480000000003</c:v>
              </c:pt>
              <c:pt idx="349">
                <c:v>6313.8610000000008</c:v>
              </c:pt>
              <c:pt idx="350">
                <c:v>6300.2309999999979</c:v>
              </c:pt>
              <c:pt idx="351">
                <c:v>6287.7050000000008</c:v>
              </c:pt>
              <c:pt idx="352">
                <c:v>6276.7869999999994</c:v>
              </c:pt>
              <c:pt idx="353">
                <c:v>6261.3980000000001</c:v>
              </c:pt>
              <c:pt idx="354">
                <c:v>6248.9430000000002</c:v>
              </c:pt>
              <c:pt idx="355">
                <c:v>6230.9600000000009</c:v>
              </c:pt>
              <c:pt idx="356">
                <c:v>6214.668999999999</c:v>
              </c:pt>
              <c:pt idx="357">
                <c:v>6197.84</c:v>
              </c:pt>
              <c:pt idx="358">
                <c:v>6182.3430000000017</c:v>
              </c:pt>
              <c:pt idx="359">
                <c:v>6162.7879999999986</c:v>
              </c:pt>
              <c:pt idx="360">
                <c:v>6140.9030000000002</c:v>
              </c:pt>
              <c:pt idx="361">
                <c:v>6127.0010000000002</c:v>
              </c:pt>
              <c:pt idx="362">
                <c:v>6113.4169999999995</c:v>
              </c:pt>
              <c:pt idx="363">
                <c:v>6095.509</c:v>
              </c:pt>
              <c:pt idx="364">
                <c:v>6077.4600000000009</c:v>
              </c:pt>
              <c:pt idx="365">
                <c:v>6064.1170000000002</c:v>
              </c:pt>
              <c:pt idx="366">
                <c:v>6047.0129999999999</c:v>
              </c:pt>
              <c:pt idx="367">
                <c:v>6027.4369999999981</c:v>
              </c:pt>
              <c:pt idx="368">
                <c:v>6011.8600000000006</c:v>
              </c:pt>
              <c:pt idx="369">
                <c:v>5997.9440000000004</c:v>
              </c:pt>
              <c:pt idx="370">
                <c:v>5979.2349999999997</c:v>
              </c:pt>
              <c:pt idx="371">
                <c:v>5959.4559999999992</c:v>
              </c:pt>
              <c:pt idx="372">
                <c:v>5939.4849999999997</c:v>
              </c:pt>
              <c:pt idx="373">
                <c:v>5922.6150000000007</c:v>
              </c:pt>
              <c:pt idx="374">
                <c:v>5902.4360000000006</c:v>
              </c:pt>
              <c:pt idx="375">
                <c:v>5884.5070000000005</c:v>
              </c:pt>
              <c:pt idx="376">
                <c:v>5861.3429999999998</c:v>
              </c:pt>
              <c:pt idx="377">
                <c:v>5843.3719999999994</c:v>
              </c:pt>
              <c:pt idx="378">
                <c:v>5823.52</c:v>
              </c:pt>
              <c:pt idx="379">
                <c:v>5802.262999999999</c:v>
              </c:pt>
              <c:pt idx="380">
                <c:v>5775.8940000000002</c:v>
              </c:pt>
              <c:pt idx="381">
                <c:v>5747.5029999999997</c:v>
              </c:pt>
              <c:pt idx="382">
                <c:v>5727.4919999999993</c:v>
              </c:pt>
              <c:pt idx="383">
                <c:v>5700.1939999999977</c:v>
              </c:pt>
              <c:pt idx="384">
                <c:v>5668.5289999999995</c:v>
              </c:pt>
              <c:pt idx="385">
                <c:v>5626.3120000000008</c:v>
              </c:pt>
              <c:pt idx="386">
                <c:v>5573.7610000000004</c:v>
              </c:pt>
              <c:pt idx="387">
                <c:v>5539.018</c:v>
              </c:pt>
              <c:pt idx="388">
                <c:v>5498.0060000000003</c:v>
              </c:pt>
              <c:pt idx="389">
                <c:v>5466.7970000000005</c:v>
              </c:pt>
              <c:pt idx="390">
                <c:v>5431.4830000000011</c:v>
              </c:pt>
              <c:pt idx="391">
                <c:v>5399.3070000000007</c:v>
              </c:pt>
              <c:pt idx="392">
                <c:v>5359.6750000000002</c:v>
              </c:pt>
              <c:pt idx="393">
                <c:v>5318.9110000000001</c:v>
              </c:pt>
              <c:pt idx="394">
                <c:v>5277.8620000000001</c:v>
              </c:pt>
              <c:pt idx="395">
                <c:v>5234.9500000000016</c:v>
              </c:pt>
              <c:pt idx="396">
                <c:v>5190.3869999999988</c:v>
              </c:pt>
              <c:pt idx="397">
                <c:v>5120.6740000000009</c:v>
              </c:pt>
              <c:pt idx="398">
                <c:v>4997.1679999999997</c:v>
              </c:pt>
              <c:pt idx="399">
                <c:v>4912.97</c:v>
              </c:pt>
              <c:pt idx="400">
                <c:v>4708.9160000000011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0-9556-4EFC-ACB9-B072E3C89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822272"/>
        <c:axId val="170844928"/>
      </c:scatterChart>
      <c:valAx>
        <c:axId val="170822272"/>
        <c:scaling>
          <c:orientation val="minMax"/>
          <c:max val="1800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900" b="0"/>
                </a:pPr>
                <a:r>
                  <a:rPr lang="cs-CZ" sz="900" b="0"/>
                  <a:t>Čtvrth</a:t>
                </a:r>
                <a:r>
                  <a:rPr lang="en-US" sz="900" b="0"/>
                  <a:t>od</a:t>
                </a:r>
                <a:r>
                  <a:rPr lang="cs-CZ" sz="900" b="0"/>
                  <a:t>iny</a:t>
                </a:r>
                <a:r>
                  <a:rPr lang="cs-CZ" sz="900" b="0" baseline="0"/>
                  <a:t> časového fondu od začátku roku</a:t>
                </a:r>
                <a:endParaRPr lang="en-US" sz="900" b="0"/>
              </a:p>
            </c:rich>
          </c:tx>
          <c:layout>
            <c:manualLayout>
              <c:xMode val="edge"/>
              <c:yMode val="edge"/>
              <c:x val="9.8657264957264956E-2"/>
              <c:y val="0.82948641320825001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70844928"/>
        <c:crosses val="autoZero"/>
        <c:crossBetween val="midCat"/>
        <c:majorUnit val="2000"/>
      </c:valAx>
      <c:valAx>
        <c:axId val="170844928"/>
        <c:scaling>
          <c:orientation val="minMax"/>
          <c:max val="14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7082227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chemeClr val="accent1"/>
                </a:solidFill>
              </a:defRPr>
            </a:pPr>
            <a:r>
              <a:rPr lang="en-US" sz="1000">
                <a:solidFill>
                  <a:schemeClr val="accent1"/>
                </a:solidFill>
              </a:rPr>
              <a:t>Bilance fyzi</a:t>
            </a:r>
            <a:r>
              <a:rPr lang="cs-CZ" sz="1000">
                <a:solidFill>
                  <a:schemeClr val="accent1"/>
                </a:solidFill>
              </a:rPr>
              <a:t>ckých</a:t>
            </a:r>
            <a:r>
              <a:rPr lang="en-US" sz="1000">
                <a:solidFill>
                  <a:schemeClr val="accent1"/>
                </a:solidFill>
              </a:rPr>
              <a:t> toků v rámci PS (</a:t>
            </a:r>
            <a:r>
              <a:rPr lang="cs-CZ" sz="1000">
                <a:solidFill>
                  <a:schemeClr val="accent1"/>
                </a:solidFill>
              </a:rPr>
              <a:t>T</a:t>
            </a:r>
            <a:r>
              <a:rPr lang="en-US" sz="1000">
                <a:solidFill>
                  <a:schemeClr val="accent1"/>
                </a:solidFill>
              </a:rPr>
              <a:t>Wh)</a:t>
            </a:r>
          </a:p>
        </c:rich>
      </c:tx>
      <c:layout>
        <c:manualLayout>
          <c:xMode val="edge"/>
          <c:yMode val="edge"/>
          <c:x val="1.0839099657997311E-3"/>
          <c:y val="1.340030864197530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2.9346803347694746E-2"/>
          <c:y val="0.12623580246913579"/>
          <c:w val="0.70300766028873996"/>
          <c:h val="0.798511728395061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'6.5'!$A$7</c:f>
              <c:strCache>
                <c:ptCount val="1"/>
                <c:pt idx="0">
                  <c:v>Dodávka elektřiny od výrobců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val>
            <c:numRef>
              <c:f>'6.5'!$B$7:$M$7</c:f>
              <c:numCache>
                <c:formatCode>#\ ##0.0</c:formatCode>
                <c:ptCount val="12"/>
                <c:pt idx="0">
                  <c:v>5545.1278000000002</c:v>
                </c:pt>
                <c:pt idx="1">
                  <c:v>4475.6142749999999</c:v>
                </c:pt>
                <c:pt idx="2">
                  <c:v>4396.6749</c:v>
                </c:pt>
                <c:pt idx="3">
                  <c:v>3950.0535749999999</c:v>
                </c:pt>
                <c:pt idx="4">
                  <c:v>3847.1864249999999</c:v>
                </c:pt>
                <c:pt idx="5">
                  <c:v>3964.6767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E2-453C-AFD2-5D4143EABD48}"/>
            </c:ext>
          </c:extLst>
        </c:ser>
        <c:ser>
          <c:idx val="1"/>
          <c:order val="1"/>
          <c:tx>
            <c:strRef>
              <c:f>'6.5'!$A$8</c:f>
              <c:strCache>
                <c:ptCount val="1"/>
                <c:pt idx="0">
                  <c:v>Dodávka elektřiny ze sítí RDS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'6.5'!$B$8:$M$8</c:f>
              <c:numCache>
                <c:formatCode>#\ ##0.0</c:formatCode>
                <c:ptCount val="12"/>
                <c:pt idx="0">
                  <c:v>11.938088</c:v>
                </c:pt>
                <c:pt idx="1">
                  <c:v>5.4294930000000097</c:v>
                </c:pt>
                <c:pt idx="2">
                  <c:v>9.9938229999999901</c:v>
                </c:pt>
                <c:pt idx="3">
                  <c:v>9.1203040000000009</c:v>
                </c:pt>
                <c:pt idx="4">
                  <c:v>10.426681</c:v>
                </c:pt>
                <c:pt idx="5">
                  <c:v>10.055584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E2-453C-AFD2-5D4143EABD48}"/>
            </c:ext>
          </c:extLst>
        </c:ser>
        <c:ser>
          <c:idx val="2"/>
          <c:order val="2"/>
          <c:tx>
            <c:strRef>
              <c:f>'6.5'!$A$9</c:f>
              <c:strCache>
                <c:ptCount val="1"/>
                <c:pt idx="0">
                  <c:v>Import elektřiny (dodávka ze zahraničí)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val>
            <c:numRef>
              <c:f>'6.5'!$B$9:$M$9</c:f>
              <c:numCache>
                <c:formatCode>#\ ##0.0</c:formatCode>
                <c:ptCount val="12"/>
                <c:pt idx="0">
                  <c:v>1924.9794919999999</c:v>
                </c:pt>
                <c:pt idx="1">
                  <c:v>1262.59806</c:v>
                </c:pt>
                <c:pt idx="2">
                  <c:v>1664.391691</c:v>
                </c:pt>
                <c:pt idx="3">
                  <c:v>1501.0781509999999</c:v>
                </c:pt>
                <c:pt idx="4">
                  <c:v>1226.323255</c:v>
                </c:pt>
                <c:pt idx="5">
                  <c:v>1121.22258704516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E2-453C-AFD2-5D4143EABD48}"/>
            </c:ext>
          </c:extLst>
        </c:ser>
        <c:ser>
          <c:idx val="3"/>
          <c:order val="3"/>
          <c:tx>
            <c:strRef>
              <c:f>'6.5'!$A$12</c:f>
              <c:strCache>
                <c:ptCount val="1"/>
                <c:pt idx="0">
                  <c:v>Dodávka elektřiny do sítí RDS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val>
            <c:numRef>
              <c:f>'6.5'!$B$12:$M$12</c:f>
              <c:numCache>
                <c:formatCode>#\ ##0.0</c:formatCode>
                <c:ptCount val="12"/>
                <c:pt idx="0">
                  <c:v>-4513.5495289999899</c:v>
                </c:pt>
                <c:pt idx="1">
                  <c:v>-3789.457136</c:v>
                </c:pt>
                <c:pt idx="2">
                  <c:v>-3473.0505899999998</c:v>
                </c:pt>
                <c:pt idx="3">
                  <c:v>-3133.2854139999999</c:v>
                </c:pt>
                <c:pt idx="4">
                  <c:v>-3052.0607239999999</c:v>
                </c:pt>
                <c:pt idx="5">
                  <c:v>-3103.1341259999999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7E2-453C-AFD2-5D4143EABD48}"/>
            </c:ext>
          </c:extLst>
        </c:ser>
        <c:ser>
          <c:idx val="4"/>
          <c:order val="4"/>
          <c:tx>
            <c:strRef>
              <c:f>'6.5'!$A$13</c:f>
              <c:strCache>
                <c:ptCount val="1"/>
                <c:pt idx="0">
                  <c:v>Export elektřiny (dodávka do zahraničí)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val>
            <c:numRef>
              <c:f>'6.5'!$B$13:$M$13</c:f>
              <c:numCache>
                <c:formatCode>#\ ##0.0</c:formatCode>
                <c:ptCount val="12"/>
                <c:pt idx="0">
                  <c:v>-2689.7888760000001</c:v>
                </c:pt>
                <c:pt idx="1">
                  <c:v>-1733.8720330000001</c:v>
                </c:pt>
                <c:pt idx="2">
                  <c:v>-2347.0731300000002</c:v>
                </c:pt>
                <c:pt idx="3">
                  <c:v>-2053.0567489999999</c:v>
                </c:pt>
                <c:pt idx="4">
                  <c:v>-1807.1763000000001</c:v>
                </c:pt>
                <c:pt idx="5">
                  <c:v>-1807.9465760048099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7E2-453C-AFD2-5D4143EABD48}"/>
            </c:ext>
          </c:extLst>
        </c:ser>
        <c:ser>
          <c:idx val="5"/>
          <c:order val="5"/>
          <c:tx>
            <c:strRef>
              <c:f>'6.5'!$A$14</c:f>
              <c:strCache>
                <c:ptCount val="1"/>
                <c:pt idx="0">
                  <c:v>Dodávka elektřiny zákazníkům připojeným do PS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val>
            <c:numRef>
              <c:f>'6.5'!$B$14:$M$14</c:f>
              <c:numCache>
                <c:formatCode>#\ ##0.0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E2-453C-AFD2-5D4143EABD48}"/>
            </c:ext>
          </c:extLst>
        </c:ser>
        <c:ser>
          <c:idx val="6"/>
          <c:order val="6"/>
          <c:tx>
            <c:strRef>
              <c:f>'6.5'!$A$15</c:f>
              <c:strCache>
                <c:ptCount val="1"/>
                <c:pt idx="0">
                  <c:v>Odběr elektřiny PVE v režimu čerpání 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val>
            <c:numRef>
              <c:f>'6.5'!$B$15:$M$15</c:f>
              <c:numCache>
                <c:formatCode>#\ ##0.0</c:formatCode>
                <c:ptCount val="12"/>
                <c:pt idx="0">
                  <c:v>-135.63120000000001</c:v>
                </c:pt>
                <c:pt idx="1">
                  <c:v>-113.99665</c:v>
                </c:pt>
                <c:pt idx="2">
                  <c:v>-167.58165</c:v>
                </c:pt>
                <c:pt idx="3">
                  <c:v>-179.93157500000001</c:v>
                </c:pt>
                <c:pt idx="4">
                  <c:v>-145.20425</c:v>
                </c:pt>
                <c:pt idx="5">
                  <c:v>-99.458149999999904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7E2-453C-AFD2-5D4143EABD48}"/>
            </c:ext>
          </c:extLst>
        </c:ser>
        <c:ser>
          <c:idx val="7"/>
          <c:order val="7"/>
          <c:tx>
            <c:strRef>
              <c:f>'6.5'!$A$16</c:f>
              <c:strCache>
                <c:ptCount val="1"/>
                <c:pt idx="0">
                  <c:v>Ostatní dodávky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val>
            <c:numRef>
              <c:f>'6.5'!$B$16:$M$16</c:f>
              <c:numCache>
                <c:formatCode>#\ ##0.0</c:formatCode>
                <c:ptCount val="12"/>
                <c:pt idx="0">
                  <c:v>-5.0953249999999901</c:v>
                </c:pt>
                <c:pt idx="1">
                  <c:v>-12.730275000000001</c:v>
                </c:pt>
                <c:pt idx="2">
                  <c:v>-9.2540250000000004</c:v>
                </c:pt>
                <c:pt idx="3">
                  <c:v>-20.273975</c:v>
                </c:pt>
                <c:pt idx="4">
                  <c:v>-7.7383499999999996</c:v>
                </c:pt>
                <c:pt idx="5">
                  <c:v>-12.720825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7E2-453C-AFD2-5D4143EABD48}"/>
            </c:ext>
          </c:extLst>
        </c:ser>
        <c:ser>
          <c:idx val="8"/>
          <c:order val="8"/>
          <c:tx>
            <c:strRef>
              <c:f>'6.5'!$A$17</c:f>
              <c:strCache>
                <c:ptCount val="1"/>
                <c:pt idx="0">
                  <c:v>Celkové ztráty v sítích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val>
            <c:numRef>
              <c:f>'6.5'!$B$17:$M$17</c:f>
              <c:numCache>
                <c:formatCode>#\ ##0.0</c:formatCode>
                <c:ptCount val="12"/>
                <c:pt idx="0">
                  <c:v>-137.98044999999999</c:v>
                </c:pt>
                <c:pt idx="1">
                  <c:v>-93.585734000000002</c:v>
                </c:pt>
                <c:pt idx="2">
                  <c:v>-74.101018999999994</c:v>
                </c:pt>
                <c:pt idx="3">
                  <c:v>-73.704317000000003</c:v>
                </c:pt>
                <c:pt idx="4">
                  <c:v>-71.740061999999895</c:v>
                </c:pt>
                <c:pt idx="5">
                  <c:v>-72.695194999999899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7E2-453C-AFD2-5D4143EAB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1534592"/>
        <c:axId val="171548672"/>
      </c:barChart>
      <c:catAx>
        <c:axId val="171534592"/>
        <c:scaling>
          <c:orientation val="minMax"/>
        </c:scaling>
        <c:delete val="0"/>
        <c:axPos val="b"/>
        <c:majorTickMark val="none"/>
        <c:minorTickMark val="none"/>
        <c:tickLblPos val="low"/>
        <c:txPr>
          <a:bodyPr/>
          <a:lstStyle/>
          <a:p>
            <a:pPr>
              <a:defRPr sz="900"/>
            </a:pPr>
            <a:endParaRPr lang="cs-CZ"/>
          </a:p>
        </c:txPr>
        <c:crossAx val="171548672"/>
        <c:crosses val="autoZero"/>
        <c:auto val="1"/>
        <c:lblAlgn val="ctr"/>
        <c:lblOffset val="100"/>
        <c:noMultiLvlLbl val="0"/>
      </c:catAx>
      <c:valAx>
        <c:axId val="171548672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71534592"/>
        <c:crosses val="autoZero"/>
        <c:crossBetween val="between"/>
        <c:dispUnits>
          <c:builtInUnit val="thousands"/>
        </c:dispUnits>
      </c:valAx>
    </c:plotArea>
    <c:legend>
      <c:legendPos val="r"/>
      <c:layout>
        <c:manualLayout>
          <c:xMode val="edge"/>
          <c:yMode val="edge"/>
          <c:x val="0.73219599287924164"/>
          <c:y val="1.5226234567901229E-2"/>
          <c:w val="0.26113926921001807"/>
          <c:h val="0.96594567901234563"/>
        </c:manualLayout>
      </c:layout>
      <c:overlay val="0"/>
      <c:txPr>
        <a:bodyPr/>
        <a:lstStyle/>
        <a:p>
          <a:pPr>
            <a:defRPr sz="900"/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 paperSize="9" orientation="landscape" verticalDpi="0"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chemeClr val="accent1"/>
                </a:solidFill>
              </a:defRPr>
            </a:pPr>
            <a:r>
              <a:rPr lang="en-US" sz="1000">
                <a:solidFill>
                  <a:schemeClr val="accent1"/>
                </a:solidFill>
              </a:rPr>
              <a:t>Bilance fyzi</a:t>
            </a:r>
            <a:r>
              <a:rPr lang="cs-CZ" sz="1000">
                <a:solidFill>
                  <a:schemeClr val="accent1"/>
                </a:solidFill>
              </a:rPr>
              <a:t>ckých </a:t>
            </a:r>
            <a:r>
              <a:rPr lang="en-US" sz="1000">
                <a:solidFill>
                  <a:schemeClr val="accent1"/>
                </a:solidFill>
              </a:rPr>
              <a:t>toků v rámci </a:t>
            </a:r>
            <a:r>
              <a:rPr lang="cs-CZ" sz="1000">
                <a:solidFill>
                  <a:schemeClr val="accent1"/>
                </a:solidFill>
              </a:rPr>
              <a:t>RDS</a:t>
            </a:r>
            <a:r>
              <a:rPr lang="en-US" sz="1000">
                <a:solidFill>
                  <a:schemeClr val="accent1"/>
                </a:solidFill>
              </a:rPr>
              <a:t> (</a:t>
            </a:r>
            <a:r>
              <a:rPr lang="cs-CZ" sz="1000">
                <a:solidFill>
                  <a:schemeClr val="accent1"/>
                </a:solidFill>
              </a:rPr>
              <a:t>T</a:t>
            </a:r>
            <a:r>
              <a:rPr lang="en-US" sz="1000">
                <a:solidFill>
                  <a:schemeClr val="accent1"/>
                </a:solidFill>
              </a:rPr>
              <a:t>Wh)</a:t>
            </a:r>
          </a:p>
        </c:rich>
      </c:tx>
      <c:layout>
        <c:manualLayout>
          <c:xMode val="edge"/>
          <c:yMode val="edge"/>
          <c:x val="4.0817625069592409E-4"/>
          <c:y val="2.014598765432098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2.757255640959478E-2"/>
          <c:y val="0.1452074074074074"/>
          <c:w val="0.70265787779506705"/>
          <c:h val="0.7704543209876543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'6.5'!$A$25</c:f>
              <c:strCache>
                <c:ptCount val="1"/>
                <c:pt idx="0">
                  <c:v>Dodávka elektřiny ze sítě PPS</c:v>
                </c:pt>
              </c:strCache>
            </c:strRef>
          </c:tx>
          <c:invertIfNegative val="0"/>
          <c:val>
            <c:numRef>
              <c:f>'6.5'!$B$25:$M$25</c:f>
              <c:numCache>
                <c:formatCode>#\ ##0.0</c:formatCode>
                <c:ptCount val="12"/>
                <c:pt idx="0">
                  <c:v>4513.5495289999999</c:v>
                </c:pt>
                <c:pt idx="1">
                  <c:v>3789.457136</c:v>
                </c:pt>
                <c:pt idx="2">
                  <c:v>3473.0505899999998</c:v>
                </c:pt>
                <c:pt idx="3">
                  <c:v>3133.2854189999998</c:v>
                </c:pt>
                <c:pt idx="4">
                  <c:v>3052.0607290000003</c:v>
                </c:pt>
                <c:pt idx="5">
                  <c:v>3103.1341310000007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E5-4AD7-8F57-60610FF5C0AD}"/>
            </c:ext>
          </c:extLst>
        </c:ser>
        <c:ser>
          <c:idx val="1"/>
          <c:order val="1"/>
          <c:tx>
            <c:strRef>
              <c:f>'6.5'!$A$26</c:f>
              <c:strCache>
                <c:ptCount val="1"/>
                <c:pt idx="0">
                  <c:v>Dodávka elektřiny ze sousedních regionálních PDS</c:v>
                </c:pt>
              </c:strCache>
            </c:strRef>
          </c:tx>
          <c:invertIfNegative val="0"/>
          <c:val>
            <c:numRef>
              <c:f>'6.5'!$B$26:$M$26</c:f>
              <c:numCache>
                <c:formatCode>#\ ##0.0</c:formatCode>
                <c:ptCount val="12"/>
                <c:pt idx="0">
                  <c:v>710.64248100000009</c:v>
                </c:pt>
                <c:pt idx="1">
                  <c:v>587.30018799999993</c:v>
                </c:pt>
                <c:pt idx="2">
                  <c:v>555.544172</c:v>
                </c:pt>
                <c:pt idx="3">
                  <c:v>461.74676750000043</c:v>
                </c:pt>
                <c:pt idx="4">
                  <c:v>431.01432</c:v>
                </c:pt>
                <c:pt idx="5">
                  <c:v>436.47613200000006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E5-4AD7-8F57-60610FF5C0AD}"/>
            </c:ext>
          </c:extLst>
        </c:ser>
        <c:ser>
          <c:idx val="2"/>
          <c:order val="2"/>
          <c:tx>
            <c:strRef>
              <c:f>'6.5'!$A$27</c:f>
              <c:strCache>
                <c:ptCount val="1"/>
                <c:pt idx="0">
                  <c:v>Dodávka elektřiny od výrobců</c:v>
                </c:pt>
              </c:strCache>
            </c:strRef>
          </c:tx>
          <c:invertIfNegative val="0"/>
          <c:val>
            <c:numRef>
              <c:f>'6.5'!$B$27:$M$27</c:f>
              <c:numCache>
                <c:formatCode>#\ ##0.0</c:formatCode>
                <c:ptCount val="12"/>
                <c:pt idx="0">
                  <c:v>1268.8694790299999</c:v>
                </c:pt>
                <c:pt idx="1">
                  <c:v>1118.2980494499996</c:v>
                </c:pt>
                <c:pt idx="2">
                  <c:v>1298.8590776099995</c:v>
                </c:pt>
                <c:pt idx="3">
                  <c:v>1152.8005064999995</c:v>
                </c:pt>
                <c:pt idx="4">
                  <c:v>1106.6369920000002</c:v>
                </c:pt>
                <c:pt idx="5">
                  <c:v>1025.7357465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E5-4AD7-8F57-60610FF5C0AD}"/>
            </c:ext>
          </c:extLst>
        </c:ser>
        <c:ser>
          <c:idx val="3"/>
          <c:order val="3"/>
          <c:tx>
            <c:strRef>
              <c:f>'6.5'!$A$28</c:f>
              <c:strCache>
                <c:ptCount val="1"/>
                <c:pt idx="0">
                  <c:v>Dodávka elektřiny z LDS</c:v>
                </c:pt>
              </c:strCache>
            </c:strRef>
          </c:tx>
          <c:invertIfNegative val="0"/>
          <c:val>
            <c:numRef>
              <c:f>'6.5'!$B$28:$M$28</c:f>
              <c:numCache>
                <c:formatCode>#\ ##0.0</c:formatCode>
                <c:ptCount val="12"/>
                <c:pt idx="0">
                  <c:v>195.15573088999997</c:v>
                </c:pt>
                <c:pt idx="1">
                  <c:v>173.66515663999996</c:v>
                </c:pt>
                <c:pt idx="2">
                  <c:v>190.35301805</c:v>
                </c:pt>
                <c:pt idx="3">
                  <c:v>133.45840552999999</c:v>
                </c:pt>
                <c:pt idx="4">
                  <c:v>88.364468000000002</c:v>
                </c:pt>
                <c:pt idx="5">
                  <c:v>88.10628149999998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E5-4AD7-8F57-60610FF5C0AD}"/>
            </c:ext>
          </c:extLst>
        </c:ser>
        <c:ser>
          <c:idx val="4"/>
          <c:order val="4"/>
          <c:tx>
            <c:strRef>
              <c:f>'6.5'!$A$29</c:f>
              <c:strCache>
                <c:ptCount val="1"/>
                <c:pt idx="0">
                  <c:v>Import elektřiny (dodávka ze zahraničí)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val>
            <c:numRef>
              <c:f>'6.5'!$B$29:$M$29</c:f>
              <c:numCache>
                <c:formatCode>#\ ##0.0</c:formatCode>
                <c:ptCount val="12"/>
                <c:pt idx="0">
                  <c:v>0.17296300000000001</c:v>
                </c:pt>
                <c:pt idx="1">
                  <c:v>0.15444799999999997</c:v>
                </c:pt>
                <c:pt idx="2">
                  <c:v>0.97727100000000011</c:v>
                </c:pt>
                <c:pt idx="3">
                  <c:v>9.7090999999999997E-2</c:v>
                </c:pt>
                <c:pt idx="4">
                  <c:v>0.138435</c:v>
                </c:pt>
                <c:pt idx="5">
                  <c:v>8.7025000000000005E-2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E5-4AD7-8F57-60610FF5C0AD}"/>
            </c:ext>
          </c:extLst>
        </c:ser>
        <c:ser>
          <c:idx val="5"/>
          <c:order val="5"/>
          <c:tx>
            <c:strRef>
              <c:f>'6.5'!$A$32</c:f>
              <c:strCache>
                <c:ptCount val="1"/>
                <c:pt idx="0">
                  <c:v>Dodávka elektřiny do sítě PPS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val>
            <c:numRef>
              <c:f>'6.5'!$B$32:$M$32</c:f>
              <c:numCache>
                <c:formatCode>#\ ##0.0</c:formatCode>
                <c:ptCount val="12"/>
                <c:pt idx="0">
                  <c:v>-11.938093000000002</c:v>
                </c:pt>
                <c:pt idx="1">
                  <c:v>-5.4294930000000008</c:v>
                </c:pt>
                <c:pt idx="2">
                  <c:v>-9.9938279999999988</c:v>
                </c:pt>
                <c:pt idx="3">
                  <c:v>-9.1203090000000007</c:v>
                </c:pt>
                <c:pt idx="4">
                  <c:v>-10.427410999999999</c:v>
                </c:pt>
                <c:pt idx="5">
                  <c:v>-10.055588999999999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AE5-4AD7-8F57-60610FF5C0AD}"/>
            </c:ext>
          </c:extLst>
        </c:ser>
        <c:ser>
          <c:idx val="6"/>
          <c:order val="6"/>
          <c:tx>
            <c:strRef>
              <c:f>'6.5'!$A$33</c:f>
              <c:strCache>
                <c:ptCount val="1"/>
                <c:pt idx="0">
                  <c:v>Dodávka elektřiny sousedním regionálním PDS</c:v>
                </c:pt>
              </c:strCache>
            </c:strRef>
          </c:tx>
          <c:invertIfNegative val="0"/>
          <c:val>
            <c:numRef>
              <c:f>'6.5'!$B$33:$M$33</c:f>
              <c:numCache>
                <c:formatCode>#\ ##0.0</c:formatCode>
                <c:ptCount val="12"/>
                <c:pt idx="0">
                  <c:v>-710.64248099999998</c:v>
                </c:pt>
                <c:pt idx="1">
                  <c:v>-587.30092300000001</c:v>
                </c:pt>
                <c:pt idx="2">
                  <c:v>-555.54343299999994</c:v>
                </c:pt>
                <c:pt idx="3">
                  <c:v>-461.74676100000005</c:v>
                </c:pt>
                <c:pt idx="4">
                  <c:v>-431.01432</c:v>
                </c:pt>
                <c:pt idx="5">
                  <c:v>-436.444457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AE5-4AD7-8F57-60610FF5C0AD}"/>
            </c:ext>
          </c:extLst>
        </c:ser>
        <c:ser>
          <c:idx val="7"/>
          <c:order val="7"/>
          <c:tx>
            <c:strRef>
              <c:f>'6.5'!$A$34</c:f>
              <c:strCache>
                <c:ptCount val="1"/>
                <c:pt idx="0">
                  <c:v>Export elektřiny (dodávka do zahraničí)</c:v>
                </c:pt>
              </c:strCache>
            </c:strRef>
          </c:tx>
          <c:invertIfNegative val="0"/>
          <c:val>
            <c:numRef>
              <c:f>'6.5'!$B$34:$M$34</c:f>
              <c:numCache>
                <c:formatCode>#\ ##0.0</c:formatCode>
                <c:ptCount val="12"/>
                <c:pt idx="0">
                  <c:v>-17.606540999999996</c:v>
                </c:pt>
                <c:pt idx="1">
                  <c:v>-20.623453999999999</c:v>
                </c:pt>
                <c:pt idx="2">
                  <c:v>-17.571856</c:v>
                </c:pt>
                <c:pt idx="3">
                  <c:v>-0.45166700000000004</c:v>
                </c:pt>
                <c:pt idx="4">
                  <c:v>-28.33596</c:v>
                </c:pt>
                <c:pt idx="5">
                  <c:v>-20.567802999999998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AE5-4AD7-8F57-60610FF5C0AD}"/>
            </c:ext>
          </c:extLst>
        </c:ser>
        <c:ser>
          <c:idx val="8"/>
          <c:order val="8"/>
          <c:tx>
            <c:strRef>
              <c:f>'6.5'!$A$35</c:f>
              <c:strCache>
                <c:ptCount val="1"/>
                <c:pt idx="0">
                  <c:v>Dodávka elektřiny do LDS</c:v>
                </c:pt>
              </c:strCache>
            </c:strRef>
          </c:tx>
          <c:invertIfNegative val="0"/>
          <c:val>
            <c:numRef>
              <c:f>'6.5'!$B$35:$M$35</c:f>
              <c:numCache>
                <c:formatCode>#\ ##0.0</c:formatCode>
                <c:ptCount val="12"/>
                <c:pt idx="0">
                  <c:v>-636.06319724000002</c:v>
                </c:pt>
                <c:pt idx="1">
                  <c:v>-569.54264114000011</c:v>
                </c:pt>
                <c:pt idx="2">
                  <c:v>-601.46013765999999</c:v>
                </c:pt>
                <c:pt idx="3">
                  <c:v>-562.00781641999993</c:v>
                </c:pt>
                <c:pt idx="4">
                  <c:v>-591.050162</c:v>
                </c:pt>
                <c:pt idx="5">
                  <c:v>-586.43426499999987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AE5-4AD7-8F57-60610FF5C0AD}"/>
            </c:ext>
          </c:extLst>
        </c:ser>
        <c:ser>
          <c:idx val="9"/>
          <c:order val="9"/>
          <c:tx>
            <c:strRef>
              <c:f>'6.5'!$A$36</c:f>
              <c:strCache>
                <c:ptCount val="1"/>
                <c:pt idx="0">
                  <c:v>Dodávka elektřiny výrobcům (kromě PVE)</c:v>
                </c:pt>
              </c:strCache>
            </c:strRef>
          </c:tx>
          <c:invertIfNegative val="0"/>
          <c:val>
            <c:numRef>
              <c:f>'6.5'!$B$36:$M$36</c:f>
              <c:numCache>
                <c:formatCode>#\ ##0.0</c:formatCode>
                <c:ptCount val="12"/>
                <c:pt idx="0">
                  <c:v>-733.35591388999978</c:v>
                </c:pt>
                <c:pt idx="1">
                  <c:v>-644.32890493999992</c:v>
                </c:pt>
                <c:pt idx="2">
                  <c:v>-673.40985523000006</c:v>
                </c:pt>
                <c:pt idx="3">
                  <c:v>-604.51708433000044</c:v>
                </c:pt>
                <c:pt idx="4">
                  <c:v>-617.90002292999998</c:v>
                </c:pt>
                <c:pt idx="5">
                  <c:v>-646.80317538000008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AE5-4AD7-8F57-60610FF5C0AD}"/>
            </c:ext>
          </c:extLst>
        </c:ser>
        <c:ser>
          <c:idx val="10"/>
          <c:order val="10"/>
          <c:tx>
            <c:strRef>
              <c:f>'6.5'!$A$37</c:f>
              <c:strCache>
                <c:ptCount val="1"/>
                <c:pt idx="0">
                  <c:v>Odběr elektřiny PVE v režimu čerpání 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val>
            <c:numRef>
              <c:f>'6.5'!$B$37:$M$37</c:f>
              <c:numCache>
                <c:formatCode>#\ ##0.0</c:formatCode>
                <c:ptCount val="12"/>
                <c:pt idx="0">
                  <c:v>-6.468146</c:v>
                </c:pt>
                <c:pt idx="1">
                  <c:v>-7.5953349999999995</c:v>
                </c:pt>
                <c:pt idx="2">
                  <c:v>-9.826922999999999</c:v>
                </c:pt>
                <c:pt idx="3">
                  <c:v>-8.7366050000000008</c:v>
                </c:pt>
                <c:pt idx="4">
                  <c:v>-3.6246879999999999</c:v>
                </c:pt>
                <c:pt idx="5">
                  <c:v>-7.7804930000000008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AE5-4AD7-8F57-60610FF5C0AD}"/>
            </c:ext>
          </c:extLst>
        </c:ser>
        <c:ser>
          <c:idx val="11"/>
          <c:order val="11"/>
          <c:tx>
            <c:strRef>
              <c:f>'6.5'!$A$38</c:f>
              <c:strCache>
                <c:ptCount val="1"/>
                <c:pt idx="0">
                  <c:v>Dodávka elektřiny zákazníkům VO na hladině vvn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val>
            <c:numRef>
              <c:f>'6.5'!$B$38:$M$38</c:f>
              <c:numCache>
                <c:formatCode>#\ ##0.0</c:formatCode>
                <c:ptCount val="12"/>
                <c:pt idx="0">
                  <c:v>-93.949273099999957</c:v>
                </c:pt>
                <c:pt idx="1">
                  <c:v>-86.285437699999974</c:v>
                </c:pt>
                <c:pt idx="2">
                  <c:v>-97.048018799999994</c:v>
                </c:pt>
                <c:pt idx="3">
                  <c:v>-88.985953400000014</c:v>
                </c:pt>
                <c:pt idx="4">
                  <c:v>-99.640353999999988</c:v>
                </c:pt>
                <c:pt idx="5">
                  <c:v>-101.0521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AE5-4AD7-8F57-60610FF5C0AD}"/>
            </c:ext>
          </c:extLst>
        </c:ser>
        <c:ser>
          <c:idx val="12"/>
          <c:order val="12"/>
          <c:tx>
            <c:strRef>
              <c:f>'6.5'!$A$39</c:f>
              <c:strCache>
                <c:ptCount val="1"/>
                <c:pt idx="0">
                  <c:v>Dodávka elektřiny zákazníkům VO na hladině vn</c:v>
                </c:pt>
              </c:strCache>
            </c:strRef>
          </c:tx>
          <c:invertIfNegative val="0"/>
          <c:val>
            <c:numRef>
              <c:f>'6.5'!$B$39:$M$39</c:f>
              <c:numCache>
                <c:formatCode>#\ ##0.0</c:formatCode>
                <c:ptCount val="12"/>
                <c:pt idx="0">
                  <c:v>-1330.3795442999999</c:v>
                </c:pt>
                <c:pt idx="1">
                  <c:v>-1228.7245744700001</c:v>
                </c:pt>
                <c:pt idx="2">
                  <c:v>-1278.7875534199995</c:v>
                </c:pt>
                <c:pt idx="3">
                  <c:v>-1177.2946666099999</c:v>
                </c:pt>
                <c:pt idx="4">
                  <c:v>-1175.1484849999999</c:v>
                </c:pt>
                <c:pt idx="5">
                  <c:v>-1230.8692639999999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AE5-4AD7-8F57-60610FF5C0AD}"/>
            </c:ext>
          </c:extLst>
        </c:ser>
        <c:ser>
          <c:idx val="13"/>
          <c:order val="13"/>
          <c:tx>
            <c:strRef>
              <c:f>'6.5'!$A$40</c:f>
              <c:strCache>
                <c:ptCount val="1"/>
                <c:pt idx="0">
                  <c:v>Dodávka elektřiny zákazníkům MOP</c:v>
                </c:pt>
              </c:strCache>
            </c:strRef>
          </c:tx>
          <c:invertIfNegative val="0"/>
          <c:val>
            <c:numRef>
              <c:f>'6.5'!$B$40:$M$40</c:f>
              <c:numCache>
                <c:formatCode>#\ ##0.0</c:formatCode>
                <c:ptCount val="12"/>
                <c:pt idx="0">
                  <c:v>-797.63175998221243</c:v>
                </c:pt>
                <c:pt idx="1">
                  <c:v>-675.56768978554408</c:v>
                </c:pt>
                <c:pt idx="2">
                  <c:v>-649.39171854851679</c:v>
                </c:pt>
                <c:pt idx="3">
                  <c:v>-560.48733212026866</c:v>
                </c:pt>
                <c:pt idx="4">
                  <c:v>-512.26289094041601</c:v>
                </c:pt>
                <c:pt idx="5">
                  <c:v>-503.04568387640427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AE5-4AD7-8F57-60610FF5C0AD}"/>
            </c:ext>
          </c:extLst>
        </c:ser>
        <c:ser>
          <c:idx val="14"/>
          <c:order val="14"/>
          <c:tx>
            <c:strRef>
              <c:f>'6.5'!$A$41</c:f>
              <c:strCache>
                <c:ptCount val="1"/>
                <c:pt idx="0">
                  <c:v>Dodávka elektřiny zákazníkům MOO</c:v>
                </c:pt>
              </c:strCache>
            </c:strRef>
          </c:tx>
          <c:invertIfNegative val="0"/>
          <c:val>
            <c:numRef>
              <c:f>'6.5'!$B$41:$M$41</c:f>
              <c:numCache>
                <c:formatCode>#\ ##0.0</c:formatCode>
                <c:ptCount val="12"/>
                <c:pt idx="0">
                  <c:v>-2099.5895584877881</c:v>
                </c:pt>
                <c:pt idx="1">
                  <c:v>-1632.9220199644558</c:v>
                </c:pt>
                <c:pt idx="2">
                  <c:v>-1422.7226913414868</c:v>
                </c:pt>
                <c:pt idx="3">
                  <c:v>-1230.4947411197297</c:v>
                </c:pt>
                <c:pt idx="4">
                  <c:v>-1067.9395256295841</c:v>
                </c:pt>
                <c:pt idx="5">
                  <c:v>-971.12522424359599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AE5-4AD7-8F57-60610FF5C0AD}"/>
            </c:ext>
          </c:extLst>
        </c:ser>
        <c:ser>
          <c:idx val="15"/>
          <c:order val="15"/>
          <c:tx>
            <c:strRef>
              <c:f>'6.5'!$A$42</c:f>
              <c:strCache>
                <c:ptCount val="1"/>
                <c:pt idx="0">
                  <c:v>Ostatní spotřeba elektřiny PDS</c:v>
                </c:pt>
              </c:strCache>
            </c:strRef>
          </c:tx>
          <c:invertIfNegative val="0"/>
          <c:val>
            <c:numRef>
              <c:f>'6.5'!$B$42:$M$42</c:f>
              <c:numCache>
                <c:formatCode>#\ ##0.0</c:formatCode>
                <c:ptCount val="12"/>
                <c:pt idx="0">
                  <c:v>-11.454734</c:v>
                </c:pt>
                <c:pt idx="1">
                  <c:v>-9.2443500000000007</c:v>
                </c:pt>
                <c:pt idx="2">
                  <c:v>-7.601786999999999</c:v>
                </c:pt>
                <c:pt idx="3">
                  <c:v>-5.8702539999999983</c:v>
                </c:pt>
                <c:pt idx="4">
                  <c:v>-4.0693390000000003</c:v>
                </c:pt>
                <c:pt idx="5">
                  <c:v>-3.4428250000000009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3AE5-4AD7-8F57-60610FF5C0AD}"/>
            </c:ext>
          </c:extLst>
        </c:ser>
        <c:ser>
          <c:idx val="16"/>
          <c:order val="16"/>
          <c:tx>
            <c:strRef>
              <c:f>'6.5'!$A$43</c:f>
              <c:strCache>
                <c:ptCount val="1"/>
                <c:pt idx="0">
                  <c:v>Celkové ztráty v sítích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</c:spPr>
          <c:invertIfNegative val="0"/>
          <c:val>
            <c:numRef>
              <c:f>'6.5'!$B$43:$M$43</c:f>
              <c:numCache>
                <c:formatCode>#\ ##0.0</c:formatCode>
                <c:ptCount val="12"/>
                <c:pt idx="0">
                  <c:v>-239.31094100000001</c:v>
                </c:pt>
                <c:pt idx="1">
                  <c:v>-201.31015499999998</c:v>
                </c:pt>
                <c:pt idx="2">
                  <c:v>-195.42632699999999</c:v>
                </c:pt>
                <c:pt idx="3">
                  <c:v>-171.67500000000001</c:v>
                </c:pt>
                <c:pt idx="4">
                  <c:v>-136.80178549999999</c:v>
                </c:pt>
                <c:pt idx="5">
                  <c:v>-135.91843650000001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AE5-4AD7-8F57-60610FF5C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1253760"/>
        <c:axId val="171255296"/>
      </c:barChart>
      <c:catAx>
        <c:axId val="171253760"/>
        <c:scaling>
          <c:orientation val="minMax"/>
        </c:scaling>
        <c:delete val="0"/>
        <c:axPos val="b"/>
        <c:majorTickMark val="none"/>
        <c:minorTickMark val="none"/>
        <c:tickLblPos val="low"/>
        <c:txPr>
          <a:bodyPr/>
          <a:lstStyle/>
          <a:p>
            <a:pPr>
              <a:defRPr sz="900"/>
            </a:pPr>
            <a:endParaRPr lang="cs-CZ"/>
          </a:p>
        </c:txPr>
        <c:crossAx val="171255296"/>
        <c:crosses val="autoZero"/>
        <c:auto val="1"/>
        <c:lblAlgn val="ctr"/>
        <c:lblOffset val="100"/>
        <c:noMultiLvlLbl val="0"/>
      </c:catAx>
      <c:valAx>
        <c:axId val="171255296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71253760"/>
        <c:crosses val="autoZero"/>
        <c:crossBetween val="between"/>
        <c:dispUnits>
          <c:builtInUnit val="thousands"/>
        </c:dispUnits>
      </c:valAx>
    </c:plotArea>
    <c:legend>
      <c:legendPos val="r"/>
      <c:layout>
        <c:manualLayout>
          <c:xMode val="edge"/>
          <c:yMode val="edge"/>
          <c:x val="0.72777173955539565"/>
          <c:y val="0"/>
          <c:w val="0.27090836584850925"/>
          <c:h val="0.99216049382716054"/>
        </c:manualLayout>
      </c:layout>
      <c:overlay val="0"/>
      <c:txPr>
        <a:bodyPr/>
        <a:lstStyle/>
        <a:p>
          <a:pPr>
            <a:defRPr sz="800"/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Výroba elektřiny brutto -</a:t>
            </a:r>
            <a:r>
              <a:rPr lang="cs-CZ" sz="1000" b="1" i="0" u="none" strike="noStrike" baseline="0">
                <a:solidFill>
                  <a:srgbClr val="233060"/>
                </a:solidFill>
                <a:effectLst/>
              </a:rPr>
              <a:t> FVE</a:t>
            </a:r>
            <a:r>
              <a:rPr lang="cs-CZ" sz="1000">
                <a:solidFill>
                  <a:srgbClr val="233060"/>
                </a:solidFill>
              </a:rPr>
              <a:t> (MWh)</a:t>
            </a:r>
          </a:p>
        </c:rich>
      </c:tx>
      <c:layout>
        <c:manualLayout>
          <c:xMode val="edge"/>
          <c:yMode val="edge"/>
          <c:x val="3.1116019999779405E-5"/>
          <c:y val="5.0472822495011796E-2"/>
        </c:manualLayout>
      </c:layout>
      <c:overlay val="0"/>
      <c:spPr>
        <a:solidFill>
          <a:schemeClr val="bg1"/>
        </a:solidFill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'4.4'!$A$8</c:f>
              <c:strCache>
                <c:ptCount val="1"/>
                <c:pt idx="0">
                  <c:v>≤ 10 kW</c:v>
                </c:pt>
              </c:strCache>
            </c:strRef>
          </c:tx>
          <c:invertIfNegative val="0"/>
          <c:cat>
            <c:strRef>
              <c:f>'4.4'!$E$5:$G$5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'4.4'!$E$8:$G$8</c:f>
              <c:numCache>
                <c:formatCode>#\ ##0.0</c:formatCode>
                <c:ptCount val="3"/>
                <c:pt idx="0">
                  <c:v>184776.53794697323</c:v>
                </c:pt>
                <c:pt idx="1">
                  <c:v>204148.31547089806</c:v>
                </c:pt>
                <c:pt idx="2">
                  <c:v>196451.31799161198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3A-4636-A0CD-945D923B8439}"/>
            </c:ext>
          </c:extLst>
        </c:ser>
        <c:ser>
          <c:idx val="1"/>
          <c:order val="1"/>
          <c:tx>
            <c:strRef>
              <c:f>'4.4'!$A$9</c:f>
              <c:strCache>
                <c:ptCount val="1"/>
                <c:pt idx="0">
                  <c:v>&gt; 10 a ≤ 30 kW</c:v>
                </c:pt>
              </c:strCache>
            </c:strRef>
          </c:tx>
          <c:invertIfNegative val="0"/>
          <c:cat>
            <c:strRef>
              <c:f>'4.4'!$E$5:$G$5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'4.4'!$E$9:$G$9</c:f>
              <c:numCache>
                <c:formatCode>#\ ##0.0</c:formatCode>
                <c:ptCount val="3"/>
                <c:pt idx="0">
                  <c:v>52103.784531814439</c:v>
                </c:pt>
                <c:pt idx="1">
                  <c:v>58734.749452517062</c:v>
                </c:pt>
                <c:pt idx="2">
                  <c:v>57600.897764776753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3A-4636-A0CD-945D923B8439}"/>
            </c:ext>
          </c:extLst>
        </c:ser>
        <c:ser>
          <c:idx val="2"/>
          <c:order val="2"/>
          <c:tx>
            <c:strRef>
              <c:f>'4.4'!$A$10</c:f>
              <c:strCache>
                <c:ptCount val="1"/>
                <c:pt idx="0">
                  <c:v>&gt; 30 a ≤ 100 kW</c:v>
                </c:pt>
              </c:strCache>
            </c:strRef>
          </c:tx>
          <c:invertIfNegative val="0"/>
          <c:cat>
            <c:strRef>
              <c:f>'4.4'!$E$5:$G$5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'4.4'!$E$10:$G$10</c:f>
              <c:numCache>
                <c:formatCode>#\ ##0.0</c:formatCode>
                <c:ptCount val="3"/>
                <c:pt idx="0">
                  <c:v>49670.807658445447</c:v>
                </c:pt>
                <c:pt idx="1">
                  <c:v>58513.555583414454</c:v>
                </c:pt>
                <c:pt idx="2">
                  <c:v>57923.635325266689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3A-4636-A0CD-945D923B8439}"/>
            </c:ext>
          </c:extLst>
        </c:ser>
        <c:ser>
          <c:idx val="3"/>
          <c:order val="3"/>
          <c:tx>
            <c:strRef>
              <c:f>'4.4'!$A$11</c:f>
              <c:strCache>
                <c:ptCount val="1"/>
                <c:pt idx="0">
                  <c:v>&gt; 100 kW a ≤ 1 MW</c:v>
                </c:pt>
              </c:strCache>
            </c:strRef>
          </c:tx>
          <c:invertIfNegative val="0"/>
          <c:cat>
            <c:strRef>
              <c:f>'4.4'!$E$5:$G$5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'4.4'!$E$11:$G$11</c:f>
              <c:numCache>
                <c:formatCode>#\ ##0.0</c:formatCode>
                <c:ptCount val="3"/>
                <c:pt idx="0">
                  <c:v>97149.750209999998</c:v>
                </c:pt>
                <c:pt idx="1">
                  <c:v>110573.03182999983</c:v>
                </c:pt>
                <c:pt idx="2">
                  <c:v>103508.1298199999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E3A-4636-A0CD-945D923B8439}"/>
            </c:ext>
          </c:extLst>
        </c:ser>
        <c:ser>
          <c:idx val="4"/>
          <c:order val="4"/>
          <c:tx>
            <c:strRef>
              <c:f>'4.4'!$A$12</c:f>
              <c:strCache>
                <c:ptCount val="1"/>
                <c:pt idx="0">
                  <c:v>&gt; 1 a ≤ 5 MW</c:v>
                </c:pt>
              </c:strCache>
            </c:strRef>
          </c:tx>
          <c:invertIfNegative val="0"/>
          <c:cat>
            <c:strRef>
              <c:f>'4.4'!$E$5:$G$5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'4.4'!$E$12:$G$12</c:f>
              <c:numCache>
                <c:formatCode>#\ ##0.0</c:formatCode>
                <c:ptCount val="3"/>
                <c:pt idx="0">
                  <c:v>145088.0174999999</c:v>
                </c:pt>
                <c:pt idx="1">
                  <c:v>163382.79946000018</c:v>
                </c:pt>
                <c:pt idx="2">
                  <c:v>151021.41576000003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E3A-4636-A0CD-945D923B8439}"/>
            </c:ext>
          </c:extLst>
        </c:ser>
        <c:ser>
          <c:idx val="5"/>
          <c:order val="5"/>
          <c:tx>
            <c:strRef>
              <c:f>'4.4'!$A$13</c:f>
              <c:strCache>
                <c:ptCount val="1"/>
                <c:pt idx="0">
                  <c:v>&gt; 5 MW</c:v>
                </c:pt>
              </c:strCache>
            </c:strRef>
          </c:tx>
          <c:invertIfNegative val="0"/>
          <c:cat>
            <c:strRef>
              <c:f>'4.4'!$E$5:$G$5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'4.4'!$E$13:$G$13</c:f>
              <c:numCache>
                <c:formatCode>#\ ##0.0</c:formatCode>
                <c:ptCount val="3"/>
                <c:pt idx="0">
                  <c:v>55641.184150000016</c:v>
                </c:pt>
                <c:pt idx="1">
                  <c:v>62333.645409999997</c:v>
                </c:pt>
                <c:pt idx="2">
                  <c:v>60625.531900000002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E3A-4636-A0CD-945D923B8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0982528"/>
        <c:axId val="160984064"/>
      </c:barChart>
      <c:catAx>
        <c:axId val="160982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0984064"/>
        <c:crosses val="autoZero"/>
        <c:auto val="1"/>
        <c:lblAlgn val="ctr"/>
        <c:lblOffset val="100"/>
        <c:noMultiLvlLbl val="0"/>
      </c:catAx>
      <c:valAx>
        <c:axId val="160984064"/>
        <c:scaling>
          <c:orientation val="minMax"/>
          <c:max val="250000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0982528"/>
        <c:crosses val="autoZero"/>
        <c:crossBetween val="between"/>
        <c:majorUnit val="50000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chemeClr val="accent1"/>
                </a:solidFill>
              </a:defRPr>
            </a:pPr>
            <a:r>
              <a:rPr lang="en-US" sz="1000">
                <a:solidFill>
                  <a:schemeClr val="accent1"/>
                </a:solidFill>
              </a:rPr>
              <a:t>Podíl </a:t>
            </a:r>
            <a:r>
              <a:rPr lang="cs-CZ" sz="1000">
                <a:solidFill>
                  <a:schemeClr val="accent1"/>
                </a:solidFill>
              </a:rPr>
              <a:t>výroby</a:t>
            </a:r>
            <a:r>
              <a:rPr lang="cs-CZ" sz="1000" baseline="0">
                <a:solidFill>
                  <a:schemeClr val="accent1"/>
                </a:solidFill>
              </a:rPr>
              <a:t> elektřiny brutto</a:t>
            </a:r>
            <a:endParaRPr lang="en-US" sz="1000">
              <a:solidFill>
                <a:schemeClr val="accent1"/>
              </a:solidFill>
            </a:endParaRPr>
          </a:p>
        </c:rich>
      </c:tx>
      <c:layout>
        <c:manualLayout>
          <c:xMode val="edge"/>
          <c:yMode val="edge"/>
          <c:x val="0.13768335208098986"/>
          <c:y val="1.3055674630929011E-3"/>
        </c:manualLayout>
      </c:layout>
      <c:overlay val="0"/>
      <c:spPr>
        <a:solidFill>
          <a:sysClr val="window" lastClr="FFFFFF"/>
        </a:solidFill>
      </c:spPr>
    </c:title>
    <c:autoTitleDeleted val="0"/>
    <c:plotArea>
      <c:layout>
        <c:manualLayout>
          <c:layoutTarget val="inner"/>
          <c:xMode val="edge"/>
          <c:yMode val="edge"/>
          <c:x val="3.002972429224977E-2"/>
          <c:y val="0.16023543969715945"/>
          <c:w val="0.94094703852648942"/>
          <c:h val="0.61841029137688064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4-CE61-4F31-A927-36B894979209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5-CE61-4F31-A927-36B894979209}"/>
              </c:ext>
            </c:extLst>
          </c:dPt>
          <c:dPt>
            <c:idx val="2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6-CE61-4F31-A927-36B894979209}"/>
              </c:ext>
            </c:extLst>
          </c:dPt>
          <c:dPt>
            <c:idx val="3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7-CE61-4F31-A927-36B894979209}"/>
              </c:ext>
            </c:extLst>
          </c:dPt>
          <c:dPt>
            <c:idx val="4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8-CE61-4F31-A927-36B894979209}"/>
              </c:ext>
            </c:extLst>
          </c:dPt>
          <c:dPt>
            <c:idx val="5"/>
            <c:bubble3D val="0"/>
            <c:spPr>
              <a:solidFill>
                <a:srgbClr val="F0948F"/>
              </a:solidFill>
            </c:spPr>
            <c:extLst>
              <c:ext xmlns:c16="http://schemas.microsoft.com/office/drawing/2014/chart" uri="{C3380CC4-5D6E-409C-BE32-E72D297353CC}">
                <c16:uniqueId val="{00000001-CE85-42E5-B892-F2B493BDE8BD}"/>
              </c:ext>
            </c:extLst>
          </c:dPt>
          <c:dPt>
            <c:idx val="6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4-CE85-42E5-B892-F2B493BDE8BD}"/>
              </c:ext>
            </c:extLst>
          </c:dPt>
          <c:dPt>
            <c:idx val="7"/>
            <c:bubble3D val="0"/>
            <c:spPr>
              <a:solidFill>
                <a:srgbClr val="F7C9C7"/>
              </a:solidFill>
            </c:spPr>
            <c:extLst>
              <c:ext xmlns:c16="http://schemas.microsoft.com/office/drawing/2014/chart" uri="{C3380CC4-5D6E-409C-BE32-E72D297353CC}">
                <c16:uniqueId val="{00000003-CE85-42E5-B892-F2B493BDE8BD}"/>
              </c:ext>
            </c:extLst>
          </c:dPt>
          <c:dLbls>
            <c:dLbl>
              <c:idx val="3"/>
              <c:layout>
                <c:manualLayout>
                  <c:x val="0"/>
                  <c:y val="-3.8204393505253103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61-4F31-A927-36B894979209}"/>
                </c:ext>
              </c:extLst>
            </c:dLbl>
            <c:dLbl>
              <c:idx val="5"/>
              <c:layout>
                <c:manualLayout>
                  <c:x val="-0.10476190476190476"/>
                  <c:y val="-9.5510983763132801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>
                      <a:solidFill>
                        <a:schemeClr val="tx1"/>
                      </a:solidFill>
                    </a:defRPr>
                  </a:pPr>
                  <a:endParaRPr lang="cs-CZ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85-42E5-B892-F2B493BDE8BD}"/>
                </c:ext>
              </c:extLst>
            </c:dLbl>
            <c:dLbl>
              <c:idx val="6"/>
              <c:layout>
                <c:manualLayout>
                  <c:x val="-0.11428571428571432"/>
                  <c:y val="-0.15281757402101243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>
                      <a:solidFill>
                        <a:schemeClr val="tx1"/>
                      </a:solidFill>
                    </a:defRPr>
                  </a:pPr>
                  <a:endParaRPr lang="cs-CZ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85-42E5-B892-F2B493BDE8BD}"/>
                </c:ext>
              </c:extLst>
            </c:dLbl>
            <c:dLbl>
              <c:idx val="7"/>
              <c:layout>
                <c:manualLayout>
                  <c:x val="-2.3809523809523812E-3"/>
                  <c:y val="3.8204393505252756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900">
                      <a:solidFill>
                        <a:schemeClr val="tx1"/>
                      </a:solidFill>
                    </a:defRPr>
                  </a:pPr>
                  <a:endParaRPr lang="cs-CZ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85-42E5-B892-F2B493BDE8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'5'!$B$17:$I$17</c:f>
              <c:strCache>
                <c:ptCount val="8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  <c:pt idx="4">
                  <c:v>VE</c:v>
                </c:pt>
                <c:pt idx="5">
                  <c:v>PVE</c:v>
                </c:pt>
                <c:pt idx="6">
                  <c:v>VTE</c:v>
                </c:pt>
                <c:pt idx="7">
                  <c:v>FVE</c:v>
                </c:pt>
              </c:strCache>
            </c:strRef>
          </c:cat>
          <c:val>
            <c:numRef>
              <c:f>'6.1, 6.2'!$B$5:$I$5</c:f>
              <c:numCache>
                <c:formatCode>#\ ##0.0</c:formatCode>
                <c:ptCount val="8"/>
                <c:pt idx="0">
                  <c:v>7965477.8499999996</c:v>
                </c:pt>
                <c:pt idx="1">
                  <c:v>6094510.9810000006</c:v>
                </c:pt>
                <c:pt idx="2">
                  <c:v>514112.83100000006</c:v>
                </c:pt>
                <c:pt idx="3">
                  <c:v>889144.97700000007</c:v>
                </c:pt>
                <c:pt idx="4">
                  <c:v>325657.88554542186</c:v>
                </c:pt>
                <c:pt idx="5">
                  <c:v>345793.55</c:v>
                </c:pt>
                <c:pt idx="6">
                  <c:v>134784.20439008303</c:v>
                </c:pt>
                <c:pt idx="7">
                  <c:v>1869247.1077657181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E85-42E5-B892-F2B493BDE8B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 orientation="portrait"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chemeClr val="accent1"/>
                </a:solidFill>
              </a:defRPr>
            </a:pPr>
            <a:r>
              <a:rPr lang="en-US" sz="1000">
                <a:solidFill>
                  <a:schemeClr val="accent1"/>
                </a:solidFill>
              </a:rPr>
              <a:t>Podíl instalovaného výkonu v ES ČR</a:t>
            </a:r>
          </a:p>
        </c:rich>
      </c:tx>
      <c:layout>
        <c:manualLayout>
          <c:xMode val="edge"/>
          <c:yMode val="edge"/>
          <c:x val="1.9690663667041638E-3"/>
          <c:y val="1.3055674630929014E-3"/>
        </c:manualLayout>
      </c:layout>
      <c:overlay val="0"/>
      <c:spPr>
        <a:solidFill>
          <a:schemeClr val="bg1"/>
        </a:solidFill>
      </c:spPr>
    </c:title>
    <c:autoTitleDeleted val="0"/>
    <c:plotArea>
      <c:layout>
        <c:manualLayout>
          <c:layoutTarget val="inner"/>
          <c:xMode val="edge"/>
          <c:yMode val="edge"/>
          <c:x val="3.002972429224977E-2"/>
          <c:y val="0.16023543969715945"/>
          <c:w val="0.94094703852648942"/>
          <c:h val="0.61841029137688064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4-1C42-4D8B-9734-3F9AFF3EE21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5-1C42-4D8B-9734-3F9AFF3EE21A}"/>
              </c:ext>
            </c:extLst>
          </c:dPt>
          <c:dPt>
            <c:idx val="2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6-1C42-4D8B-9734-3F9AFF3EE21A}"/>
              </c:ext>
            </c:extLst>
          </c:dPt>
          <c:dPt>
            <c:idx val="3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7-1C42-4D8B-9734-3F9AFF3EE21A}"/>
              </c:ext>
            </c:extLst>
          </c:dPt>
          <c:dPt>
            <c:idx val="4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8-1C42-4D8B-9734-3F9AFF3EE21A}"/>
              </c:ext>
            </c:extLst>
          </c:dPt>
          <c:dPt>
            <c:idx val="5"/>
            <c:bubble3D val="0"/>
            <c:spPr>
              <a:solidFill>
                <a:srgbClr val="F0948F"/>
              </a:solidFill>
            </c:spPr>
            <c:extLst>
              <c:ext xmlns:c16="http://schemas.microsoft.com/office/drawing/2014/chart" uri="{C3380CC4-5D6E-409C-BE32-E72D297353CC}">
                <c16:uniqueId val="{00000001-6B52-4A15-9D87-EA42F1E0EA13}"/>
              </c:ext>
            </c:extLst>
          </c:dPt>
          <c:dPt>
            <c:idx val="6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4-6B52-4A15-9D87-EA42F1E0EA13}"/>
              </c:ext>
            </c:extLst>
          </c:dPt>
          <c:dPt>
            <c:idx val="7"/>
            <c:bubble3D val="0"/>
            <c:spPr>
              <a:solidFill>
                <a:srgbClr val="F7C9C7"/>
              </a:solidFill>
            </c:spPr>
            <c:extLst>
              <c:ext xmlns:c16="http://schemas.microsoft.com/office/drawing/2014/chart" uri="{C3380CC4-5D6E-409C-BE32-E72D297353CC}">
                <c16:uniqueId val="{00000003-6B52-4A15-9D87-EA42F1E0EA13}"/>
              </c:ext>
            </c:extLst>
          </c:dPt>
          <c:dLbls>
            <c:dLbl>
              <c:idx val="6"/>
              <c:layout>
                <c:manualLayout>
                  <c:x val="-8.8095238095238101E-2"/>
                  <c:y val="-1.910219675262655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900">
                      <a:solidFill>
                        <a:schemeClr val="tx1"/>
                      </a:solidFill>
                    </a:defRPr>
                  </a:pPr>
                  <a:endParaRPr lang="cs-CZ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52-4A15-9D87-EA42F1E0EA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'5'!$B$17:$I$17</c:f>
              <c:strCache>
                <c:ptCount val="8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  <c:pt idx="4">
                  <c:v>VE</c:v>
                </c:pt>
                <c:pt idx="5">
                  <c:v>PVE</c:v>
                </c:pt>
                <c:pt idx="6">
                  <c:v>VTE</c:v>
                </c:pt>
                <c:pt idx="7">
                  <c:v>FVE</c:v>
                </c:pt>
              </c:strCache>
            </c:strRef>
          </c:cat>
          <c:val>
            <c:numRef>
              <c:f>'5'!$B$18:$I$18</c:f>
              <c:numCache>
                <c:formatCode>#\ ##0.0</c:formatCode>
                <c:ptCount val="8"/>
                <c:pt idx="0">
                  <c:v>4346</c:v>
                </c:pt>
                <c:pt idx="1">
                  <c:v>8617.4975999999988</c:v>
                </c:pt>
                <c:pt idx="2">
                  <c:v>1363.4</c:v>
                </c:pt>
                <c:pt idx="3">
                  <c:v>1488.6393400999998</c:v>
                </c:pt>
                <c:pt idx="4">
                  <c:v>1116.0396899999998</c:v>
                </c:pt>
                <c:pt idx="5">
                  <c:v>1171.5</c:v>
                </c:pt>
                <c:pt idx="6">
                  <c:v>374.88693499999994</c:v>
                </c:pt>
                <c:pt idx="7">
                  <c:v>4862.4358591000409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B52-4A15-9D87-EA42F1E0EA1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8594366329208849"/>
          <c:y val="0.28262467191601054"/>
          <c:w val="7.151574803149606E-2"/>
          <c:h val="0.51576292218487008"/>
        </c:manualLayout>
      </c:layout>
      <c:overlay val="0"/>
      <c:txPr>
        <a:bodyPr/>
        <a:lstStyle/>
        <a:p>
          <a:pPr rtl="0">
            <a:defRPr sz="900"/>
          </a:pPr>
          <a:endParaRPr lang="cs-CZ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en-US" sz="1000">
                <a:solidFill>
                  <a:srgbClr val="233060"/>
                </a:solidFill>
              </a:rPr>
              <a:t>Podíl kategori</a:t>
            </a:r>
            <a:r>
              <a:rPr lang="cs-CZ" sz="1000">
                <a:solidFill>
                  <a:srgbClr val="233060"/>
                </a:solidFill>
              </a:rPr>
              <a:t>í</a:t>
            </a:r>
            <a:r>
              <a:rPr lang="en-US" sz="1000">
                <a:solidFill>
                  <a:srgbClr val="233060"/>
                </a:solidFill>
              </a:rPr>
              <a:t> </a:t>
            </a:r>
            <a:r>
              <a:rPr lang="cs-CZ" sz="1000">
                <a:solidFill>
                  <a:srgbClr val="233060"/>
                </a:solidFill>
              </a:rPr>
              <a:t>VTE</a:t>
            </a:r>
            <a:r>
              <a:rPr lang="en-US" sz="1000">
                <a:solidFill>
                  <a:srgbClr val="233060"/>
                </a:solidFill>
              </a:rPr>
              <a:t> na </a:t>
            </a:r>
            <a:r>
              <a:rPr lang="cs-CZ" sz="1000">
                <a:solidFill>
                  <a:srgbClr val="233060"/>
                </a:solidFill>
              </a:rPr>
              <a:t>instalovaném </a:t>
            </a:r>
            <a:r>
              <a:rPr lang="en-US" sz="1000">
                <a:solidFill>
                  <a:srgbClr val="233060"/>
                </a:solidFill>
              </a:rPr>
              <a:t>vý</a:t>
            </a:r>
            <a:r>
              <a:rPr lang="cs-CZ" sz="1000">
                <a:solidFill>
                  <a:srgbClr val="233060"/>
                </a:solidFill>
              </a:rPr>
              <a:t>konu</a:t>
            </a:r>
            <a:endParaRPr lang="en-US" sz="1000">
              <a:solidFill>
                <a:srgbClr val="233060"/>
              </a:solidFill>
            </a:endParaRPr>
          </a:p>
        </c:rich>
      </c:tx>
      <c:layout>
        <c:manualLayout>
          <c:xMode val="edge"/>
          <c:yMode val="edge"/>
          <c:x val="9.7002348390661365E-4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3179527559055116"/>
          <c:y val="0.27441593021850114"/>
          <c:w val="0.29579278905926232"/>
          <c:h val="0.71834541062801938"/>
        </c:manualLayout>
      </c:layout>
      <c:doughnutChart>
        <c:varyColors val="1"/>
        <c:ser>
          <c:idx val="3"/>
          <c:order val="0"/>
          <c:dPt>
            <c:idx val="1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1-A61D-4F79-A1CD-9DF295209C05}"/>
              </c:ext>
            </c:extLst>
          </c:dPt>
          <c:dPt>
            <c:idx val="2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0-7BB2-4519-A237-8EE8245F6EAF}"/>
              </c:ext>
            </c:extLst>
          </c:dPt>
          <c:dPt>
            <c:idx val="3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1-7BB2-4519-A237-8EE8245F6EAF}"/>
              </c:ext>
            </c:extLst>
          </c:dPt>
          <c:dLbls>
            <c:dLbl>
              <c:idx val="0"/>
              <c:layout>
                <c:manualLayout>
                  <c:x val="0.13852813852813839"/>
                  <c:y val="-0.1130033216982033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>
                      <a:solidFill>
                        <a:schemeClr val="tx1"/>
                      </a:solidFill>
                    </a:defRPr>
                  </a:pPr>
                  <a:endParaRPr lang="cs-CZ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1D-4F79-A1CD-9DF295209C05}"/>
                </c:ext>
              </c:extLst>
            </c:dLbl>
            <c:dLbl>
              <c:idx val="1"/>
              <c:layout>
                <c:manualLayout>
                  <c:x val="0.13588519616866074"/>
                  <c:y val="-3.583540954006236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>
                      <a:solidFill>
                        <a:schemeClr val="tx1"/>
                      </a:solidFill>
                    </a:defRPr>
                  </a:pPr>
                  <a:endParaRPr lang="cs-CZ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1D-4F79-A1CD-9DF295209C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>
                  <a:solidFill>
                    <a:schemeClr val="tx1"/>
                  </a:solidFill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'4.4'!$A$32:$A$35</c:f>
              <c:strCache>
                <c:ptCount val="4"/>
                <c:pt idx="0">
                  <c:v>≤ 0,5 MW</c:v>
                </c:pt>
                <c:pt idx="1">
                  <c:v>&gt; 0,5 a ≤ 1 MW</c:v>
                </c:pt>
                <c:pt idx="2">
                  <c:v>&gt; 1 a ≤ 2 MW </c:v>
                </c:pt>
                <c:pt idx="3">
                  <c:v>&gt; 2 MW</c:v>
                </c:pt>
              </c:strCache>
            </c:strRef>
          </c:cat>
          <c:val>
            <c:numRef>
              <c:f>'4.4'!$D$32:$D$35</c:f>
              <c:numCache>
                <c:formatCode>#\ ##0.0</c:formatCode>
                <c:ptCount val="4"/>
                <c:pt idx="0">
                  <c:v>2.0460849999999997</c:v>
                </c:pt>
                <c:pt idx="1">
                  <c:v>5.16</c:v>
                </c:pt>
                <c:pt idx="2">
                  <c:v>54.914999999999999</c:v>
                </c:pt>
                <c:pt idx="3">
                  <c:v>312.76585000000006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1D-4F79-A1CD-9DF295209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0"/>
        <c:holeSize val="50"/>
      </c:doughnutChart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Výroba elektřiny brutto - VTE (MWh)</a:t>
            </a:r>
          </a:p>
        </c:rich>
      </c:tx>
      <c:layout>
        <c:manualLayout>
          <c:xMode val="edge"/>
          <c:yMode val="edge"/>
          <c:x val="2.0397821620046323E-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3646304777776275"/>
          <c:y val="0.26671397108287181"/>
          <c:w val="0.82533799002028041"/>
          <c:h val="0.5564066919928650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'4.4'!$A$32</c:f>
              <c:strCache>
                <c:ptCount val="1"/>
                <c:pt idx="0">
                  <c:v>≤ 0,5 MW</c:v>
                </c:pt>
              </c:strCache>
            </c:strRef>
          </c:tx>
          <c:invertIfNegative val="0"/>
          <c:cat>
            <c:strRef>
              <c:f>'4.4'!$E$29:$G$29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'4.4'!$E$32:$G$32</c:f>
              <c:numCache>
                <c:formatCode>#\ ##0.0</c:formatCode>
                <c:ptCount val="3"/>
                <c:pt idx="0">
                  <c:v>70.772980894498076</c:v>
                </c:pt>
                <c:pt idx="1">
                  <c:v>67.566212430847969</c:v>
                </c:pt>
                <c:pt idx="2">
                  <c:v>42.227476757706178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10-4337-BA9B-2800AE3ECDED}"/>
            </c:ext>
          </c:extLst>
        </c:ser>
        <c:ser>
          <c:idx val="1"/>
          <c:order val="1"/>
          <c:tx>
            <c:strRef>
              <c:f>'4.4'!$A$33</c:f>
              <c:strCache>
                <c:ptCount val="1"/>
                <c:pt idx="0">
                  <c:v>&gt; 0,5 a ≤ 1 MW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'4.4'!$E$29:$G$29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'4.4'!$E$33:$G$33</c:f>
              <c:numCache>
                <c:formatCode>#\ ##0.0</c:formatCode>
                <c:ptCount val="3"/>
                <c:pt idx="0">
                  <c:v>686.32493999999997</c:v>
                </c:pt>
                <c:pt idx="1">
                  <c:v>479.74523999999997</c:v>
                </c:pt>
                <c:pt idx="2">
                  <c:v>378.56215000000003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10-4337-BA9B-2800AE3ECDED}"/>
            </c:ext>
          </c:extLst>
        </c:ser>
        <c:ser>
          <c:idx val="2"/>
          <c:order val="2"/>
          <c:tx>
            <c:strRef>
              <c:f>'4.4'!$A$34</c:f>
              <c:strCache>
                <c:ptCount val="1"/>
                <c:pt idx="0">
                  <c:v>&gt; 1 a ≤ 2 MW 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'4.4'!$E$29:$G$29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'4.4'!$E$34:$G$34</c:f>
              <c:numCache>
                <c:formatCode>#\ ##0.0</c:formatCode>
                <c:ptCount val="3"/>
                <c:pt idx="0">
                  <c:v>8681.3243099999981</c:v>
                </c:pt>
                <c:pt idx="1">
                  <c:v>5870.1052199999995</c:v>
                </c:pt>
                <c:pt idx="2">
                  <c:v>5026.1901400000006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10-4337-BA9B-2800AE3ECDED}"/>
            </c:ext>
          </c:extLst>
        </c:ser>
        <c:ser>
          <c:idx val="3"/>
          <c:order val="3"/>
          <c:tx>
            <c:strRef>
              <c:f>'4.4'!$A$35</c:f>
              <c:strCache>
                <c:ptCount val="1"/>
                <c:pt idx="0">
                  <c:v>&gt; 2 MW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'4.4'!$E$29:$G$29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'4.4'!$E$35:$G$35</c:f>
              <c:numCache>
                <c:formatCode>#\ ##0.0</c:formatCode>
                <c:ptCount val="3"/>
                <c:pt idx="0">
                  <c:v>48846.503630000036</c:v>
                </c:pt>
                <c:pt idx="1">
                  <c:v>35395.46005999999</c:v>
                </c:pt>
                <c:pt idx="2">
                  <c:v>29239.422030000009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10-4337-BA9B-2800AE3ECD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1052160"/>
        <c:axId val="161053696"/>
      </c:barChart>
      <c:catAx>
        <c:axId val="161052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1053696"/>
        <c:crossesAt val="0"/>
        <c:auto val="1"/>
        <c:lblAlgn val="ctr"/>
        <c:lblOffset val="100"/>
        <c:noMultiLvlLbl val="0"/>
      </c:catAx>
      <c:valAx>
        <c:axId val="161053696"/>
        <c:scaling>
          <c:orientation val="minMax"/>
          <c:max val="5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1052160"/>
        <c:crosses val="autoZero"/>
        <c:crossBetween val="between"/>
        <c:majorUnit val="10000"/>
        <c:minorUnit val="4000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'4.3'!$A$21</c:f>
              <c:strCache>
                <c:ptCount val="1"/>
              </c:strCache>
            </c:strRef>
          </c:tx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4C2D-4856-A6C6-5FF1EDBF585B}"/>
            </c:ext>
          </c:extLst>
        </c:ser>
        <c:ser>
          <c:idx val="1"/>
          <c:order val="1"/>
          <c:tx>
            <c:strRef>
              <c:f>'4.3'!$A$22</c:f>
              <c:strCache>
                <c:ptCount val="1"/>
              </c:strCache>
            </c:strRef>
          </c:tx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4C2D-4856-A6C6-5FF1EDBF585B}"/>
            </c:ext>
          </c:extLst>
        </c:ser>
        <c:ser>
          <c:idx val="2"/>
          <c:order val="2"/>
          <c:tx>
            <c:strRef>
              <c:f>'4.3'!$A$23</c:f>
              <c:strCache>
                <c:ptCount val="1"/>
              </c:strCache>
            </c:strRef>
          </c:tx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4C2D-4856-A6C6-5FF1EDBF585B}"/>
            </c:ext>
          </c:extLst>
        </c:ser>
        <c:ser>
          <c:idx val="3"/>
          <c:order val="3"/>
          <c:tx>
            <c:strRef>
              <c:f>'4.3'!$A$24</c:f>
              <c:strCache>
                <c:ptCount val="1"/>
              </c:strCache>
            </c:strRef>
          </c:tx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4C2D-4856-A6C6-5FF1EDBF585B}"/>
            </c:ext>
          </c:extLst>
        </c:ser>
        <c:ser>
          <c:idx val="4"/>
          <c:order val="4"/>
          <c:tx>
            <c:strRef>
              <c:f>'4.3'!$A$25</c:f>
              <c:strCache>
                <c:ptCount val="1"/>
              </c:strCache>
            </c:strRef>
          </c:tx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4C2D-4856-A6C6-5FF1EDBF585B}"/>
            </c:ext>
          </c:extLst>
        </c:ser>
        <c:ser>
          <c:idx val="5"/>
          <c:order val="5"/>
          <c:tx>
            <c:strRef>
              <c:f>'4.3'!$A$26</c:f>
              <c:strCache>
                <c:ptCount val="1"/>
              </c:strCache>
            </c:strRef>
          </c:tx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'4.3'!$B$26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4C2D-4856-A6C6-5FF1EDBF58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096832"/>
        <c:axId val="161098368"/>
      </c:barChart>
      <c:catAx>
        <c:axId val="161096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1098368"/>
        <c:crosses val="autoZero"/>
        <c:auto val="1"/>
        <c:lblAlgn val="ctr"/>
        <c:lblOffset val="100"/>
        <c:noMultiLvlLbl val="0"/>
      </c:catAx>
      <c:valAx>
        <c:axId val="16109836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61096832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'4.3'!$A$21</c:f>
              <c:strCache>
                <c:ptCount val="1"/>
              </c:strCache>
            </c:strRef>
          </c:tx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FF57-490A-87E9-C14481740145}"/>
            </c:ext>
          </c:extLst>
        </c:ser>
        <c:ser>
          <c:idx val="1"/>
          <c:order val="1"/>
          <c:tx>
            <c:strRef>
              <c:f>'4.3'!$A$22</c:f>
              <c:strCache>
                <c:ptCount val="1"/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FF57-490A-87E9-C14481740145}"/>
            </c:ext>
          </c:extLst>
        </c:ser>
        <c:ser>
          <c:idx val="2"/>
          <c:order val="2"/>
          <c:tx>
            <c:strRef>
              <c:f>'4.3'!$A$23</c:f>
              <c:strCache>
                <c:ptCount val="1"/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FF57-490A-87E9-C14481740145}"/>
            </c:ext>
          </c:extLst>
        </c:ser>
        <c:ser>
          <c:idx val="3"/>
          <c:order val="3"/>
          <c:tx>
            <c:strRef>
              <c:f>'4.3'!$A$24</c:f>
              <c:strCache>
                <c:ptCount val="1"/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FF57-490A-87E9-C14481740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147136"/>
        <c:axId val="161153024"/>
      </c:barChart>
      <c:catAx>
        <c:axId val="161147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1153024"/>
        <c:crosses val="autoZero"/>
        <c:auto val="1"/>
        <c:lblAlgn val="ctr"/>
        <c:lblOffset val="100"/>
        <c:noMultiLvlLbl val="0"/>
      </c:catAx>
      <c:valAx>
        <c:axId val="16115302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61147136"/>
        <c:crosses val="autoZero"/>
        <c:crossBetween val="between"/>
      </c:valAx>
      <c:spPr>
        <a:noFill/>
      </c:spPr>
    </c:plotArea>
    <c:legend>
      <c:legendPos val="r"/>
      <c:legendEntry>
        <c:idx val="0"/>
        <c:txPr>
          <a:bodyPr/>
          <a:lstStyle/>
          <a:p>
            <a:pPr>
              <a:defRPr>
                <a:solidFill>
                  <a:schemeClr val="accent1"/>
                </a:solidFill>
              </a:defRPr>
            </a:pPr>
            <a:endParaRPr lang="cs-CZ"/>
          </a:p>
        </c:txPr>
      </c:legendEntry>
      <c:legendEntry>
        <c:idx val="1"/>
        <c:txPr>
          <a:bodyPr/>
          <a:lstStyle/>
          <a:p>
            <a:pPr>
              <a:defRPr>
                <a:solidFill>
                  <a:schemeClr val="accent5"/>
                </a:solidFill>
              </a:defRPr>
            </a:pPr>
            <a:endParaRPr lang="cs-CZ"/>
          </a:p>
        </c:txPr>
      </c:legendEntry>
      <c:legendEntry>
        <c:idx val="2"/>
        <c:txPr>
          <a:bodyPr/>
          <a:lstStyle/>
          <a:p>
            <a:pPr>
              <a:defRPr>
                <a:solidFill>
                  <a:schemeClr val="accent2"/>
                </a:solidFill>
              </a:defRPr>
            </a:pPr>
            <a:endParaRPr lang="cs-CZ"/>
          </a:p>
        </c:txPr>
      </c:legendEntry>
      <c:legendEntry>
        <c:idx val="3"/>
        <c:txPr>
          <a:bodyPr/>
          <a:lstStyle/>
          <a:p>
            <a:pPr>
              <a:defRPr>
                <a:solidFill>
                  <a:schemeClr val="accent6"/>
                </a:solidFill>
              </a:defRPr>
            </a:pPr>
            <a:endParaRPr lang="cs-CZ"/>
          </a:p>
        </c:txPr>
      </c:legendEntry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en-US" sz="1000" b="1">
                <a:solidFill>
                  <a:srgbClr val="233060"/>
                </a:solidFill>
              </a:rPr>
              <a:t>Bilance elektřiny </a:t>
            </a:r>
            <a:r>
              <a:rPr lang="cs-CZ" sz="1000" b="1">
                <a:solidFill>
                  <a:srgbClr val="233060"/>
                </a:solidFill>
              </a:rPr>
              <a:t>(</a:t>
            </a:r>
            <a:r>
              <a:rPr lang="en-US" sz="1000" b="1">
                <a:solidFill>
                  <a:srgbClr val="233060"/>
                </a:solidFill>
              </a:rPr>
              <a:t>GWh</a:t>
            </a:r>
            <a:r>
              <a:rPr lang="cs-CZ" sz="1000" b="1">
                <a:solidFill>
                  <a:srgbClr val="233060"/>
                </a:solidFill>
              </a:rPr>
              <a:t>)</a:t>
            </a:r>
            <a:endParaRPr lang="en-US" sz="1000" b="1">
              <a:solidFill>
                <a:srgbClr val="233060"/>
              </a:solidFill>
            </a:endParaRPr>
          </a:p>
        </c:rich>
      </c:tx>
      <c:layout>
        <c:manualLayout>
          <c:xMode val="edge"/>
          <c:yMode val="edge"/>
          <c:x val="1.0050125313282852E-3"/>
          <c:y val="2.919708029197080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8853763440860221E-2"/>
          <c:y val="0.14531021045682174"/>
          <c:w val="0.90114623655913983"/>
          <c:h val="0.5847092733040272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'3.1'!$A$6:$A$7</c:f>
              <c:strCache>
                <c:ptCount val="1"/>
                <c:pt idx="0">
                  <c:v>Výroba elektřiny brutto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val>
            <c:numRef>
              <c:f>'3.1'!$B$7:$M$7</c:f>
              <c:numCache>
                <c:formatCode>#\ ##0.0</c:formatCode>
                <c:ptCount val="12"/>
                <c:pt idx="0">
                  <c:v>8059.4156102420129</c:v>
                </c:pt>
                <c:pt idx="1">
                  <c:v>6721.8374621255025</c:v>
                </c:pt>
                <c:pt idx="2">
                  <c:v>6951.1988462701829</c:v>
                </c:pt>
                <c:pt idx="3">
                  <c:v>6211.8740864293586</c:v>
                </c:pt>
                <c:pt idx="4">
                  <c:v>5947.2991980675997</c:v>
                </c:pt>
                <c:pt idx="5">
                  <c:v>5979.556102204263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C8-4DB4-8537-14F3AB4DFB96}"/>
            </c:ext>
          </c:extLst>
        </c:ser>
        <c:ser>
          <c:idx val="1"/>
          <c:order val="1"/>
          <c:tx>
            <c:strRef>
              <c:f>'3.2'!$A$49</c:f>
              <c:strCache>
                <c:ptCount val="1"/>
                <c:pt idx="0">
                  <c:v>Tuzemská netto spotřeba (TNS)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val>
            <c:numRef>
              <c:f>'3.2'!$B$49:$M$49</c:f>
              <c:numCache>
                <c:formatCode>#\ ##0.0</c:formatCode>
                <c:ptCount val="12"/>
                <c:pt idx="0">
                  <c:v>-6229.5981365020161</c:v>
                </c:pt>
                <c:pt idx="1">
                  <c:v>-5347.9874805055042</c:v>
                </c:pt>
                <c:pt idx="2">
                  <c:v>-5365.1598020401843</c:v>
                </c:pt>
                <c:pt idx="3">
                  <c:v>-4847.6269191993533</c:v>
                </c:pt>
                <c:pt idx="4">
                  <c:v>-4634.7211691276098</c:v>
                </c:pt>
                <c:pt idx="5">
                  <c:v>-4596.1311390942665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C8-4DB4-8537-14F3AB4DFB96}"/>
            </c:ext>
          </c:extLst>
        </c:ser>
        <c:ser>
          <c:idx val="2"/>
          <c:order val="2"/>
          <c:tx>
            <c:strRef>
              <c:f>'3.2'!$A$31</c:f>
              <c:strCache>
                <c:ptCount val="1"/>
                <c:pt idx="0">
                  <c:v>Tech. vl. spotřeba el. na výrobu elektřiny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val>
            <c:numRef>
              <c:f>'3.2'!$B$31:$M$31</c:f>
              <c:numCache>
                <c:formatCode>#\ ##0.0</c:formatCode>
                <c:ptCount val="12"/>
                <c:pt idx="0">
                  <c:v>-519.02623549000009</c:v>
                </c:pt>
                <c:pt idx="1">
                  <c:v>-439.72912136999992</c:v>
                </c:pt>
                <c:pt idx="2">
                  <c:v>-451.9010834799999</c:v>
                </c:pt>
                <c:pt idx="3">
                  <c:v>-392.77086314999997</c:v>
                </c:pt>
                <c:pt idx="4">
                  <c:v>-362.31229427999995</c:v>
                </c:pt>
                <c:pt idx="5">
                  <c:v>-384.07751944000006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C8-4DB4-8537-14F3AB4DFB96}"/>
            </c:ext>
          </c:extLst>
        </c:ser>
        <c:ser>
          <c:idx val="3"/>
          <c:order val="3"/>
          <c:tx>
            <c:strRef>
              <c:f>'3.2'!$A$36</c:f>
              <c:strCache>
                <c:ptCount val="1"/>
                <c:pt idx="0">
                  <c:v>Celkové ztráty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val>
            <c:numRef>
              <c:f>'3.2'!$B$36:$M$36</c:f>
              <c:numCache>
                <c:formatCode>#\ ##0.0</c:formatCode>
                <c:ptCount val="12"/>
                <c:pt idx="0">
                  <c:v>-377.29139099999998</c:v>
                </c:pt>
                <c:pt idx="1">
                  <c:v>-294.89588900000001</c:v>
                </c:pt>
                <c:pt idx="2">
                  <c:v>-269.52734599999997</c:v>
                </c:pt>
                <c:pt idx="3">
                  <c:v>-245.37931700000001</c:v>
                </c:pt>
                <c:pt idx="4">
                  <c:v>-208.5418474999999</c:v>
                </c:pt>
                <c:pt idx="5">
                  <c:v>-208.61363149999991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C8-4DB4-8537-14F3AB4DFB96}"/>
            </c:ext>
          </c:extLst>
        </c:ser>
        <c:ser>
          <c:idx val="4"/>
          <c:order val="4"/>
          <c:tx>
            <c:strRef>
              <c:f>'3.2'!$A$47</c:f>
              <c:strCache>
                <c:ptCount val="1"/>
                <c:pt idx="0">
                  <c:v>Spotřeba na přečerpávání PVE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val>
            <c:numRef>
              <c:f>'3.2'!$B$47:$M$47</c:f>
              <c:numCache>
                <c:formatCode>#\ ##0.0</c:formatCode>
                <c:ptCount val="12"/>
                <c:pt idx="0">
                  <c:v>-142.099346</c:v>
                </c:pt>
                <c:pt idx="1">
                  <c:v>-121.59198500000001</c:v>
                </c:pt>
                <c:pt idx="2">
                  <c:v>-177.40857299999999</c:v>
                </c:pt>
                <c:pt idx="3">
                  <c:v>-188.66818000000001</c:v>
                </c:pt>
                <c:pt idx="4">
                  <c:v>-148.82893799999999</c:v>
                </c:pt>
                <c:pt idx="5">
                  <c:v>-107.23864299999991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CC8-4DB4-8537-14F3AB4DFB96}"/>
            </c:ext>
          </c:extLst>
        </c:ser>
        <c:ser>
          <c:idx val="5"/>
          <c:order val="5"/>
          <c:tx>
            <c:strRef>
              <c:f>'3.2'!$A$5:$A$6</c:f>
              <c:strCache>
                <c:ptCount val="1"/>
                <c:pt idx="0">
                  <c:v>Přeshraniční saldo *)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val>
            <c:numRef>
              <c:f>'3.2'!$B$6:$M$6</c:f>
              <c:numCache>
                <c:formatCode>#\ ##0.0</c:formatCode>
                <c:ptCount val="12"/>
                <c:pt idx="0">
                  <c:v>-782.35715452855027</c:v>
                </c:pt>
                <c:pt idx="1">
                  <c:v>-491.96454064667279</c:v>
                </c:pt>
                <c:pt idx="2">
                  <c:v>-699.86176417613217</c:v>
                </c:pt>
                <c:pt idx="3">
                  <c:v>-544.85187175858118</c:v>
                </c:pt>
                <c:pt idx="4">
                  <c:v>-609.92398999026909</c:v>
                </c:pt>
                <c:pt idx="5">
                  <c:v>-706.70029295965253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CC8-4DB4-8537-14F3AB4DF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6846720"/>
        <c:axId val="156852608"/>
      </c:barChart>
      <c:catAx>
        <c:axId val="156846720"/>
        <c:scaling>
          <c:orientation val="minMax"/>
        </c:scaling>
        <c:delete val="0"/>
        <c:axPos val="b"/>
        <c:majorTickMark val="none"/>
        <c:minorTickMark val="none"/>
        <c:tickLblPos val="low"/>
        <c:txPr>
          <a:bodyPr/>
          <a:lstStyle/>
          <a:p>
            <a:pPr>
              <a:defRPr sz="900"/>
            </a:pPr>
            <a:endParaRPr lang="cs-CZ"/>
          </a:p>
        </c:txPr>
        <c:crossAx val="156852608"/>
        <c:crosses val="autoZero"/>
        <c:auto val="1"/>
        <c:lblAlgn val="ctr"/>
        <c:lblOffset val="100"/>
        <c:noMultiLvlLbl val="0"/>
      </c:catAx>
      <c:valAx>
        <c:axId val="156852608"/>
        <c:scaling>
          <c:orientation val="minMax"/>
          <c:max val="9000"/>
          <c:min val="-9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56846720"/>
        <c:crosses val="autoZero"/>
        <c:crossBetween val="between"/>
        <c:majorUnit val="3000"/>
      </c:valAx>
    </c:plotArea>
    <c:legend>
      <c:legendPos val="b"/>
      <c:layout>
        <c:manualLayout>
          <c:xMode val="edge"/>
          <c:yMode val="edge"/>
          <c:x val="2.8759398496240737E-4"/>
          <c:y val="0.83390692951702228"/>
          <c:w val="0.91229741019214705"/>
          <c:h val="0.15133278585575577"/>
        </c:manualLayout>
      </c:layout>
      <c:overlay val="0"/>
      <c:txPr>
        <a:bodyPr/>
        <a:lstStyle/>
        <a:p>
          <a:pPr>
            <a:defRPr sz="900"/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en-US" sz="1000">
                <a:solidFill>
                  <a:srgbClr val="233060"/>
                </a:solidFill>
              </a:rPr>
              <a:t>Podíl kategori</a:t>
            </a:r>
            <a:r>
              <a:rPr lang="cs-CZ" sz="1000">
                <a:solidFill>
                  <a:srgbClr val="233060"/>
                </a:solidFill>
              </a:rPr>
              <a:t>í</a:t>
            </a:r>
            <a:r>
              <a:rPr lang="en-US" sz="1000">
                <a:solidFill>
                  <a:srgbClr val="233060"/>
                </a:solidFill>
              </a:rPr>
              <a:t> biomasy na výrobě elektřiny brutto</a:t>
            </a:r>
          </a:p>
        </c:rich>
      </c:tx>
      <c:layout>
        <c:manualLayout>
          <c:xMode val="edge"/>
          <c:yMode val="edge"/>
          <c:x val="1.4253072734838904E-4"/>
          <c:y val="8.425152721801604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2.4622167977691692E-2"/>
          <c:y val="0.34424091985732708"/>
          <c:w val="0.94099029955582703"/>
          <c:h val="0.2803655098668221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'4.5'!$A$16</c:f>
              <c:strCache>
                <c:ptCount val="1"/>
                <c:pt idx="0">
                  <c:v>Brikety a pelety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'4.5'!$B$16</c:f>
              <c:numCache>
                <c:formatCode>0%</c:formatCode>
                <c:ptCount val="1"/>
                <c:pt idx="0">
                  <c:v>4.8878722377072144E-2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1E-4FED-9EF0-D095B12EB95E}"/>
            </c:ext>
          </c:extLst>
        </c:ser>
        <c:ser>
          <c:idx val="1"/>
          <c:order val="1"/>
          <c:tx>
            <c:strRef>
              <c:f>'4.5'!$A$17</c:f>
              <c:strCache>
                <c:ptCount val="1"/>
                <c:pt idx="0">
                  <c:v>Celulózové výluhy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'4.5'!$B$17</c:f>
              <c:numCache>
                <c:formatCode>0%</c:formatCode>
                <c:ptCount val="1"/>
                <c:pt idx="0">
                  <c:v>0.41072082570694018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1E-4FED-9EF0-D095B12EB95E}"/>
            </c:ext>
          </c:extLst>
        </c:ser>
        <c:ser>
          <c:idx val="2"/>
          <c:order val="2"/>
          <c:tx>
            <c:strRef>
              <c:f>'4.5'!$A$18</c:f>
              <c:strCache>
                <c:ptCount val="1"/>
                <c:pt idx="0">
                  <c:v>Kapalná biopaliva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dLbls>
            <c:dLbl>
              <c:idx val="0"/>
              <c:layout>
                <c:manualLayout>
                  <c:x val="2.0690467465843063E-3"/>
                  <c:y val="-2.432823555714001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1E-4FED-9EF0-D095B12EB95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noFill/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'4.5'!$B$18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51E-4FED-9EF0-D095B12EB95E}"/>
            </c:ext>
          </c:extLst>
        </c:ser>
        <c:ser>
          <c:idx val="3"/>
          <c:order val="3"/>
          <c:tx>
            <c:strRef>
              <c:f>'4.5'!$A$19</c:f>
              <c:strCache>
                <c:ptCount val="1"/>
                <c:pt idx="0">
                  <c:v>Ostatní biomasa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delete val="1"/>
          </c:dLbls>
          <c:val>
            <c:numRef>
              <c:f>'4.5'!$B$19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51E-4FED-9EF0-D095B12EB95E}"/>
            </c:ext>
          </c:extLst>
        </c:ser>
        <c:ser>
          <c:idx val="4"/>
          <c:order val="4"/>
          <c:tx>
            <c:strRef>
              <c:f>'4.5'!$A$20</c:f>
              <c:strCache>
                <c:ptCount val="1"/>
                <c:pt idx="0">
                  <c:v>Palivové dříví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dLbls>
            <c:delete val="1"/>
          </c:dLbls>
          <c:val>
            <c:numRef>
              <c:f>'4.5'!$B$20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51E-4FED-9EF0-D095B12EB95E}"/>
            </c:ext>
          </c:extLst>
        </c:ser>
        <c:ser>
          <c:idx val="5"/>
          <c:order val="5"/>
          <c:tx>
            <c:strRef>
              <c:f>'4.5'!$A$21</c:f>
              <c:strCache>
                <c:ptCount val="1"/>
                <c:pt idx="0">
                  <c:v>Piliny, kůra, štěpky, dřevní odpad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'4.5'!$B$21</c:f>
              <c:numCache>
                <c:formatCode>0%</c:formatCode>
                <c:ptCount val="1"/>
                <c:pt idx="0">
                  <c:v>0.50703689887394443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51E-4FED-9EF0-D095B12EB95E}"/>
            </c:ext>
          </c:extLst>
        </c:ser>
        <c:ser>
          <c:idx val="6"/>
          <c:order val="6"/>
          <c:tx>
            <c:strRef>
              <c:f>'4.5'!$A$22</c:f>
              <c:strCache>
                <c:ptCount val="1"/>
                <c:pt idx="0">
                  <c:v>Rostlinné materiály neaglomerované (včetně aglomerátů)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'4.5'!$B$22</c:f>
              <c:numCache>
                <c:formatCode>0%</c:formatCode>
                <c:ptCount val="1"/>
                <c:pt idx="0">
                  <c:v>3.3363553042043206E-2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51E-4FED-9EF0-D095B12EB95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100"/>
        <c:axId val="160180864"/>
        <c:axId val="160186752"/>
      </c:barChart>
      <c:catAx>
        <c:axId val="160180864"/>
        <c:scaling>
          <c:orientation val="minMax"/>
        </c:scaling>
        <c:delete val="1"/>
        <c:axPos val="l"/>
        <c:majorTickMark val="out"/>
        <c:minorTickMark val="none"/>
        <c:tickLblPos val="nextTo"/>
        <c:crossAx val="160186752"/>
        <c:crosses val="autoZero"/>
        <c:auto val="1"/>
        <c:lblAlgn val="ctr"/>
        <c:lblOffset val="100"/>
        <c:noMultiLvlLbl val="0"/>
      </c:catAx>
      <c:valAx>
        <c:axId val="160186752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0180864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V</a:t>
            </a:r>
            <a:r>
              <a:rPr lang="en-US" sz="1000">
                <a:solidFill>
                  <a:srgbClr val="233060"/>
                </a:solidFill>
              </a:rPr>
              <a:t>ýrob</a:t>
            </a:r>
            <a:r>
              <a:rPr lang="cs-CZ" sz="1000">
                <a:solidFill>
                  <a:srgbClr val="233060"/>
                </a:solidFill>
              </a:rPr>
              <a:t>a</a:t>
            </a:r>
            <a:r>
              <a:rPr lang="en-US" sz="1000">
                <a:solidFill>
                  <a:srgbClr val="233060"/>
                </a:solidFill>
              </a:rPr>
              <a:t> elektřiny brutto</a:t>
            </a:r>
            <a:r>
              <a:rPr lang="cs-CZ" sz="1000">
                <a:solidFill>
                  <a:srgbClr val="233060"/>
                </a:solidFill>
              </a:rPr>
              <a:t> z biomasy (MWh)</a:t>
            </a:r>
            <a:endParaRPr lang="en-US" sz="1000">
              <a:solidFill>
                <a:srgbClr val="233060"/>
              </a:solidFill>
            </a:endParaRPr>
          </a:p>
        </c:rich>
      </c:tx>
      <c:layout>
        <c:manualLayout>
          <c:xMode val="edge"/>
          <c:yMode val="edge"/>
          <c:x val="1.5701017526222367E-4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4918381912787218"/>
          <c:y val="0.2632749132164931"/>
          <c:w val="0.85081618087212785"/>
          <c:h val="0.54104478875624418"/>
        </c:manualLayout>
      </c:layout>
      <c:barChart>
        <c:barDir val="col"/>
        <c:grouping val="stacked"/>
        <c:varyColors val="0"/>
        <c:ser>
          <c:idx val="0"/>
          <c:order val="0"/>
          <c:invertIfNegative val="0"/>
          <c:dPt>
            <c:idx val="1"/>
            <c:invertIfNegative val="0"/>
            <c:bubble3D val="0"/>
            <c:explosion val="51"/>
            <c:extLst>
              <c:ext xmlns:c16="http://schemas.microsoft.com/office/drawing/2014/chart" uri="{C3380CC4-5D6E-409C-BE32-E72D297353CC}">
                <c16:uniqueId val="{00000000-D1D9-4209-AEFF-4FC9E845A2D3}"/>
              </c:ext>
            </c:extLst>
          </c:dPt>
          <c:dPt>
            <c:idx val="3"/>
            <c:invertIfNegative val="0"/>
            <c:bubble3D val="0"/>
            <c:explosion val="52"/>
            <c:extLst>
              <c:ext xmlns:c16="http://schemas.microsoft.com/office/drawing/2014/chart" uri="{C3380CC4-5D6E-409C-BE32-E72D297353CC}">
                <c16:uniqueId val="{00000001-D1D9-4209-AEFF-4FC9E845A2D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1D9-4209-AEFF-4FC9E845A2D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1D9-4209-AEFF-4FC9E845A2D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1D9-4209-AEFF-4FC9E845A2D3}"/>
              </c:ext>
            </c:extLst>
          </c:dPt>
          <c:dPt>
            <c:idx val="7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6-D1D9-4209-AEFF-4FC9E845A2D3}"/>
              </c:ext>
            </c:extLst>
          </c:dPt>
          <c:cat>
            <c:strRef>
              <c:f>'4.5'!$B$5:$D$5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'4.5'!$B$8:$D$8</c:f>
              <c:numCache>
                <c:formatCode>#\ ##0.0</c:formatCode>
                <c:ptCount val="3"/>
                <c:pt idx="0">
                  <c:v>11108.297</c:v>
                </c:pt>
                <c:pt idx="1">
                  <c:v>11504.125</c:v>
                </c:pt>
                <c:pt idx="2">
                  <c:v>9988.9110000000001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1D9-4209-AEFF-4FC9E845A2D3}"/>
            </c:ext>
          </c:extLst>
        </c:ser>
        <c:ser>
          <c:idx val="1"/>
          <c:order val="1"/>
          <c:spPr>
            <a:solidFill>
              <a:schemeClr val="accent2"/>
            </a:solidFill>
          </c:spPr>
          <c:invertIfNegative val="0"/>
          <c:cat>
            <c:strRef>
              <c:f>'4.5'!$B$5:$D$5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'4.5'!$B$9:$D$9</c:f>
              <c:numCache>
                <c:formatCode>#\ ##0.0</c:formatCode>
                <c:ptCount val="3"/>
                <c:pt idx="0">
                  <c:v>83992.240999999995</c:v>
                </c:pt>
                <c:pt idx="1">
                  <c:v>95713.122000000003</c:v>
                </c:pt>
                <c:pt idx="2">
                  <c:v>94238.917000000001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1D9-4209-AEFF-4FC9E845A2D3}"/>
            </c:ext>
          </c:extLst>
        </c:ser>
        <c:ser>
          <c:idx val="2"/>
          <c:order val="2"/>
          <c:spPr>
            <a:solidFill>
              <a:schemeClr val="accent3"/>
            </a:solidFill>
          </c:spPr>
          <c:invertIfNegative val="0"/>
          <c:cat>
            <c:strRef>
              <c:f>'4.5'!$B$5:$D$5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'4.5'!$B$10:$D$10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1D9-4209-AEFF-4FC9E845A2D3}"/>
            </c:ext>
          </c:extLst>
        </c:ser>
        <c:ser>
          <c:idx val="3"/>
          <c:order val="3"/>
          <c:spPr>
            <a:solidFill>
              <a:schemeClr val="accent4"/>
            </a:solidFill>
          </c:spPr>
          <c:invertIfNegative val="0"/>
          <c:cat>
            <c:strRef>
              <c:f>'4.5'!$B$5:$D$5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'4.5'!$B$11:$D$11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1D9-4209-AEFF-4FC9E845A2D3}"/>
            </c:ext>
          </c:extLst>
        </c:ser>
        <c:ser>
          <c:idx val="4"/>
          <c:order val="4"/>
          <c:spPr>
            <a:solidFill>
              <a:schemeClr val="accent5"/>
            </a:solidFill>
          </c:spPr>
          <c:invertIfNegative val="0"/>
          <c:cat>
            <c:strRef>
              <c:f>'4.5'!$B$5:$D$5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'4.5'!$B$12:$D$12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1D9-4209-AEFF-4FC9E845A2D3}"/>
            </c:ext>
          </c:extLst>
        </c:ser>
        <c:ser>
          <c:idx val="5"/>
          <c:order val="5"/>
          <c:spPr>
            <a:solidFill>
              <a:schemeClr val="accent6"/>
            </a:solidFill>
          </c:spPr>
          <c:invertIfNegative val="0"/>
          <c:cat>
            <c:strRef>
              <c:f>'4.5'!$B$5:$D$5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'4.5'!$B$13:$D$13</c:f>
              <c:numCache>
                <c:formatCode>#\ ##0.0</c:formatCode>
                <c:ptCount val="3"/>
                <c:pt idx="0">
                  <c:v>127009.47700000003</c:v>
                </c:pt>
                <c:pt idx="1">
                  <c:v>114707.10200000003</c:v>
                </c:pt>
                <c:pt idx="2">
                  <c:v>96468.994999999995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1D9-4209-AEFF-4FC9E845A2D3}"/>
            </c:ext>
          </c:extLst>
        </c:ser>
        <c:ser>
          <c:idx val="6"/>
          <c:order val="6"/>
          <c:spPr>
            <a:solidFill>
              <a:srgbClr val="F0948F"/>
            </a:solidFill>
          </c:spPr>
          <c:invertIfNegative val="0"/>
          <c:cat>
            <c:strRef>
              <c:f>'4.5'!$B$5:$D$5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'4.5'!$B$14:$D$14</c:f>
              <c:numCache>
                <c:formatCode>#\ ##0.0</c:formatCode>
                <c:ptCount val="3"/>
                <c:pt idx="0">
                  <c:v>8121.7339999999995</c:v>
                </c:pt>
                <c:pt idx="1">
                  <c:v>7429.87</c:v>
                </c:pt>
                <c:pt idx="2">
                  <c:v>6701.357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1D9-4209-AEFF-4FC9E845A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0253824"/>
        <c:axId val="160255360"/>
      </c:barChart>
      <c:catAx>
        <c:axId val="1602538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0255360"/>
        <c:crosses val="autoZero"/>
        <c:auto val="1"/>
        <c:lblAlgn val="ctr"/>
        <c:lblOffset val="100"/>
        <c:noMultiLvlLbl val="0"/>
      </c:catAx>
      <c:valAx>
        <c:axId val="160255360"/>
        <c:scaling>
          <c:orientation val="minMax"/>
          <c:max val="300000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0253824"/>
        <c:crosses val="autoZero"/>
        <c:crossBetween val="between"/>
        <c:majorUnit val="100000"/>
      </c:valAx>
    </c:plotArea>
    <c:plotVisOnly val="1"/>
    <c:dispBlanksAs val="gap"/>
    <c:showDLblsOverMax val="0"/>
  </c:chart>
  <c:spPr>
    <a:ln>
      <a:noFill/>
    </a:ln>
  </c:spPr>
  <c:printSettings>
    <c:headerFooter/>
    <c:pageMargins b="0.3543307086614173" l="0.31496062992125984" r="0.31496062992125984" t="0.3543307086614173" header="0.31496062992125984" footer="0.31496062992125984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en-US" sz="1000">
                <a:solidFill>
                  <a:srgbClr val="233060"/>
                </a:solidFill>
              </a:rPr>
              <a:t>Podíl kategori</a:t>
            </a:r>
            <a:r>
              <a:rPr lang="cs-CZ" sz="1000">
                <a:solidFill>
                  <a:srgbClr val="233060"/>
                </a:solidFill>
              </a:rPr>
              <a:t>í</a:t>
            </a:r>
            <a:r>
              <a:rPr lang="en-US" sz="1000">
                <a:solidFill>
                  <a:srgbClr val="233060"/>
                </a:solidFill>
              </a:rPr>
              <a:t> </a:t>
            </a:r>
            <a:r>
              <a:rPr lang="cs-CZ" sz="1000">
                <a:solidFill>
                  <a:srgbClr val="233060"/>
                </a:solidFill>
              </a:rPr>
              <a:t>bioplynu</a:t>
            </a:r>
            <a:r>
              <a:rPr lang="en-US" sz="1000">
                <a:solidFill>
                  <a:srgbClr val="233060"/>
                </a:solidFill>
              </a:rPr>
              <a:t> na výrobě elektřiny brutto</a:t>
            </a:r>
          </a:p>
        </c:rich>
      </c:tx>
      <c:layout>
        <c:manualLayout>
          <c:xMode val="edge"/>
          <c:yMode val="edge"/>
          <c:x val="6.2179324358648718E-4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2.4868773779962328E-2"/>
          <c:y val="0.38521507233818453"/>
          <c:w val="0.94039928196009903"/>
          <c:h val="0.37699800736174321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'4.5'!$A$37</c:f>
              <c:strCache>
                <c:ptCount val="1"/>
                <c:pt idx="0">
                  <c:v>Skládkový plyn</c:v>
                </c:pt>
              </c:strCache>
            </c:strRef>
          </c:tx>
          <c:invertIfNegative val="0"/>
          <c:dLbls>
            <c:dLbl>
              <c:idx val="0"/>
              <c:numFmt formatCode="0%" sourceLinked="0"/>
              <c:spPr/>
              <c:txPr>
                <a:bodyPr/>
                <a:lstStyle/>
                <a:p>
                  <a:pPr>
                    <a:defRPr sz="900">
                      <a:solidFill>
                        <a:schemeClr val="bg1"/>
                      </a:solidFill>
                    </a:defRPr>
                  </a:pPr>
                  <a:endParaRPr lang="cs-C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C68-4FE2-9285-13D2D60C023A}"/>
                </c:ext>
              </c:extLst>
            </c:dLbl>
            <c:dLbl>
              <c:idx val="1"/>
              <c:spPr>
                <a:ln w="3175"/>
              </c:spPr>
              <c:txPr>
                <a:bodyPr/>
                <a:lstStyle/>
                <a:p>
                  <a:pPr>
                    <a:defRPr sz="900">
                      <a:solidFill>
                        <a:schemeClr val="bg1"/>
                      </a:solidFill>
                    </a:defRPr>
                  </a:pPr>
                  <a:endParaRPr lang="cs-C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8C68-4FE2-9285-13D2D60C02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'4.5'!$B$37</c:f>
              <c:numCache>
                <c:formatCode>0%</c:formatCode>
                <c:ptCount val="1"/>
                <c:pt idx="0">
                  <c:v>2.1619910332595259E-2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98-40A7-A472-B5318CF5E350}"/>
            </c:ext>
          </c:extLst>
        </c:ser>
        <c:ser>
          <c:idx val="1"/>
          <c:order val="1"/>
          <c:tx>
            <c:strRef>
              <c:f>'4.5'!$A$38</c:f>
              <c:strCache>
                <c:ptCount val="1"/>
                <c:pt idx="0">
                  <c:v>Kalový plyn (ČOV)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'4.5'!$B$38</c:f>
              <c:numCache>
                <c:formatCode>0%</c:formatCode>
                <c:ptCount val="1"/>
                <c:pt idx="0">
                  <c:v>4.7969860354290655E-2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98-40A7-A472-B5318CF5E350}"/>
            </c:ext>
          </c:extLst>
        </c:ser>
        <c:ser>
          <c:idx val="2"/>
          <c:order val="2"/>
          <c:tx>
            <c:strRef>
              <c:f>'4.5'!$A$39</c:f>
              <c:strCache>
                <c:ptCount val="1"/>
                <c:pt idx="0">
                  <c:v>Ostatní bioplyn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'4.5'!$B$39</c:f>
              <c:numCache>
                <c:formatCode>0%</c:formatCode>
                <c:ptCount val="1"/>
                <c:pt idx="0">
                  <c:v>0.93041022931311401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98-40A7-A472-B5318CF5E35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100"/>
        <c:axId val="160392704"/>
        <c:axId val="160391168"/>
      </c:barChart>
      <c:valAx>
        <c:axId val="160391168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0392704"/>
        <c:crosses val="autoZero"/>
        <c:crossBetween val="between"/>
        <c:majorUnit val="0.1"/>
      </c:valAx>
      <c:catAx>
        <c:axId val="160392704"/>
        <c:scaling>
          <c:orientation val="minMax"/>
        </c:scaling>
        <c:delete val="1"/>
        <c:axPos val="l"/>
        <c:majorTickMark val="out"/>
        <c:minorTickMark val="none"/>
        <c:tickLblPos val="nextTo"/>
        <c:crossAx val="160391168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Výroba elektřiny</a:t>
            </a:r>
            <a:r>
              <a:rPr lang="cs-CZ" sz="1000" baseline="0">
                <a:solidFill>
                  <a:srgbClr val="233060"/>
                </a:solidFill>
              </a:rPr>
              <a:t> brutto z bioplynu (MWh)</a:t>
            </a:r>
            <a:endParaRPr lang="cs-CZ" sz="1000">
              <a:solidFill>
                <a:srgbClr val="233060"/>
              </a:solidFill>
            </a:endParaRPr>
          </a:p>
        </c:rich>
      </c:tx>
      <c:layout>
        <c:manualLayout>
          <c:xMode val="edge"/>
          <c:yMode val="edge"/>
          <c:x val="1.1236095488063953E-3"/>
          <c:y val="2.262832980972515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36734401910453"/>
          <c:y val="0.31457901816926032"/>
          <c:w val="0.84557883094801833"/>
          <c:h val="0.507660193375753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'4.5'!$A$31</c:f>
              <c:strCache>
                <c:ptCount val="1"/>
                <c:pt idx="0">
                  <c:v>Skládkový plyn</c:v>
                </c:pt>
              </c:strCache>
            </c:strRef>
          </c:tx>
          <c:invertIfNegative val="0"/>
          <c:cat>
            <c:strRef>
              <c:f>'4.5'!$B$28:$D$28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'4.5'!$B$31:$D$31</c:f>
              <c:numCache>
                <c:formatCode>#\ ##0.0</c:formatCode>
                <c:ptCount val="3"/>
                <c:pt idx="0">
                  <c:v>4611.9929999999995</c:v>
                </c:pt>
                <c:pt idx="1">
                  <c:v>4748.0330000000013</c:v>
                </c:pt>
                <c:pt idx="2">
                  <c:v>4284.6420000000007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BC-4809-9B94-10DA71E10BB4}"/>
            </c:ext>
          </c:extLst>
        </c:ser>
        <c:ser>
          <c:idx val="1"/>
          <c:order val="1"/>
          <c:tx>
            <c:strRef>
              <c:f>'4.5'!$A$32</c:f>
              <c:strCache>
                <c:ptCount val="1"/>
                <c:pt idx="0">
                  <c:v>Kalový plyn (ČOV)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'4.5'!$B$28:$D$28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'4.5'!$B$32:$D$32</c:f>
              <c:numCache>
                <c:formatCode>#\ ##0.0</c:formatCode>
                <c:ptCount val="3"/>
                <c:pt idx="0">
                  <c:v>10088.36</c:v>
                </c:pt>
                <c:pt idx="1">
                  <c:v>10375.458000000004</c:v>
                </c:pt>
                <c:pt idx="2">
                  <c:v>9810.7210000000032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BC-4809-9B94-10DA71E10BB4}"/>
            </c:ext>
          </c:extLst>
        </c:ser>
        <c:ser>
          <c:idx val="2"/>
          <c:order val="2"/>
          <c:tx>
            <c:strRef>
              <c:f>'4.5'!$A$33</c:f>
              <c:strCache>
                <c:ptCount val="1"/>
                <c:pt idx="0">
                  <c:v>Ostatní bioplyn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'4.5'!$B$28:$D$28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'4.5'!$B$33:$D$33</c:f>
              <c:numCache>
                <c:formatCode>#\ ##0.0</c:formatCode>
                <c:ptCount val="3"/>
                <c:pt idx="0">
                  <c:v>199544.42099999994</c:v>
                </c:pt>
                <c:pt idx="1">
                  <c:v>199882.23600000015</c:v>
                </c:pt>
                <c:pt idx="2">
                  <c:v>187769.98199999999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BC-4809-9B94-10DA71E10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0415744"/>
        <c:axId val="160417280"/>
      </c:barChart>
      <c:catAx>
        <c:axId val="1604157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0417280"/>
        <c:crosses val="autoZero"/>
        <c:auto val="1"/>
        <c:lblAlgn val="ctr"/>
        <c:lblOffset val="100"/>
        <c:noMultiLvlLbl val="0"/>
      </c:catAx>
      <c:valAx>
        <c:axId val="160417280"/>
        <c:scaling>
          <c:orientation val="minMax"/>
          <c:max val="25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0415744"/>
        <c:crosses val="autoZero"/>
        <c:crossBetween val="between"/>
        <c:majorUnit val="50000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'4.5'!$N$7</c:f>
              <c:strCache>
                <c:ptCount val="1"/>
              </c:strCache>
            </c:strRef>
          </c:tx>
          <c:invertIfNegative val="0"/>
          <c:cat>
            <c:numRef>
              <c:f>'4.5'!$O$6</c:f>
              <c:numCache>
                <c:formatCode>General</c:formatCode>
                <c:ptCount val="1"/>
              </c:numCache>
            </c:numRef>
          </c:cat>
          <c:val>
            <c:numRef>
              <c:f>'4.5'!$O$7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77EE-4233-80A0-0BA19AEC02A3}"/>
            </c:ext>
          </c:extLst>
        </c:ser>
        <c:ser>
          <c:idx val="1"/>
          <c:order val="1"/>
          <c:tx>
            <c:strRef>
              <c:f>'4.5'!$N$8</c:f>
              <c:strCache>
                <c:ptCount val="1"/>
              </c:strCache>
            </c:strRef>
          </c:tx>
          <c:invertIfNegative val="0"/>
          <c:cat>
            <c:numRef>
              <c:f>'4.5'!$O$6</c:f>
              <c:numCache>
                <c:formatCode>General</c:formatCode>
                <c:ptCount val="1"/>
              </c:numCache>
            </c:numRef>
          </c:cat>
          <c:val>
            <c:numRef>
              <c:f>'4.5'!$O$8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77EE-4233-80A0-0BA19AEC02A3}"/>
            </c:ext>
          </c:extLst>
        </c:ser>
        <c:ser>
          <c:idx val="2"/>
          <c:order val="2"/>
          <c:tx>
            <c:strRef>
              <c:f>'4.5'!$N$9</c:f>
              <c:strCache>
                <c:ptCount val="1"/>
              </c:strCache>
            </c:strRef>
          </c:tx>
          <c:invertIfNegative val="0"/>
          <c:cat>
            <c:numRef>
              <c:f>'4.5'!$O$6</c:f>
              <c:numCache>
                <c:formatCode>General</c:formatCode>
                <c:ptCount val="1"/>
              </c:numCache>
            </c:numRef>
          </c:cat>
          <c:val>
            <c:numRef>
              <c:f>'4.5'!$O$9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77EE-4233-80A0-0BA19AEC02A3}"/>
            </c:ext>
          </c:extLst>
        </c:ser>
        <c:ser>
          <c:idx val="3"/>
          <c:order val="3"/>
          <c:tx>
            <c:strRef>
              <c:f>'4.5'!$N$10</c:f>
              <c:strCache>
                <c:ptCount val="1"/>
              </c:strCache>
            </c:strRef>
          </c:tx>
          <c:invertIfNegative val="0"/>
          <c:cat>
            <c:numRef>
              <c:f>'4.5'!$O$6</c:f>
              <c:numCache>
                <c:formatCode>General</c:formatCode>
                <c:ptCount val="1"/>
              </c:numCache>
            </c:numRef>
          </c:cat>
          <c:val>
            <c:numRef>
              <c:f>'4.5'!$O$10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77EE-4233-80A0-0BA19AEC02A3}"/>
            </c:ext>
          </c:extLst>
        </c:ser>
        <c:ser>
          <c:idx val="4"/>
          <c:order val="4"/>
          <c:tx>
            <c:strRef>
              <c:f>'4.5'!$N$11</c:f>
              <c:strCache>
                <c:ptCount val="1"/>
              </c:strCache>
            </c:strRef>
          </c:tx>
          <c:invertIfNegative val="0"/>
          <c:cat>
            <c:numRef>
              <c:f>'4.5'!$O$6</c:f>
              <c:numCache>
                <c:formatCode>General</c:formatCode>
                <c:ptCount val="1"/>
              </c:numCache>
            </c:numRef>
          </c:cat>
          <c:val>
            <c:numRef>
              <c:f>'4.5'!$O$11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77EE-4233-80A0-0BA19AEC02A3}"/>
            </c:ext>
          </c:extLst>
        </c:ser>
        <c:ser>
          <c:idx val="5"/>
          <c:order val="5"/>
          <c:tx>
            <c:strRef>
              <c:f>'4.5'!$N$12</c:f>
              <c:strCache>
                <c:ptCount val="1"/>
              </c:strCache>
            </c:strRef>
          </c:tx>
          <c:invertIfNegative val="0"/>
          <c:cat>
            <c:numRef>
              <c:f>'4.5'!$O$6</c:f>
              <c:numCache>
                <c:formatCode>General</c:formatCode>
                <c:ptCount val="1"/>
              </c:numCache>
            </c:numRef>
          </c:cat>
          <c:val>
            <c:numRef>
              <c:f>'4.5'!$O$12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77EE-4233-80A0-0BA19AEC02A3}"/>
            </c:ext>
          </c:extLst>
        </c:ser>
        <c:ser>
          <c:idx val="6"/>
          <c:order val="6"/>
          <c:tx>
            <c:strRef>
              <c:f>'4.5'!$N$13</c:f>
              <c:strCache>
                <c:ptCount val="1"/>
              </c:strCache>
            </c:strRef>
          </c:tx>
          <c:spPr>
            <a:solidFill>
              <a:srgbClr val="F0948F"/>
            </a:solidFill>
          </c:spPr>
          <c:invertIfNegative val="0"/>
          <c:cat>
            <c:numRef>
              <c:f>'4.5'!$O$6</c:f>
              <c:numCache>
                <c:formatCode>General</c:formatCode>
                <c:ptCount val="1"/>
              </c:numCache>
            </c:numRef>
          </c:cat>
          <c:val>
            <c:numRef>
              <c:f>'4.5'!$O$13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7-77EE-4233-80A0-0BA19AEC0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585024"/>
        <c:axId val="161586560"/>
      </c:barChart>
      <c:catAx>
        <c:axId val="161585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1586560"/>
        <c:crosses val="autoZero"/>
        <c:auto val="1"/>
        <c:lblAlgn val="ctr"/>
        <c:lblOffset val="100"/>
        <c:noMultiLvlLbl val="0"/>
      </c:catAx>
      <c:valAx>
        <c:axId val="16158656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61585024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'4.3'!$A$21</c:f>
              <c:strCache>
                <c:ptCount val="1"/>
              </c:strCache>
            </c:strRef>
          </c:tx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5C82-4FC8-AFBE-1B91C13C7792}"/>
            </c:ext>
          </c:extLst>
        </c:ser>
        <c:ser>
          <c:idx val="1"/>
          <c:order val="1"/>
          <c:tx>
            <c:strRef>
              <c:f>'4.3'!$A$22</c:f>
              <c:strCache>
                <c:ptCount val="1"/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5C82-4FC8-AFBE-1B91C13C7792}"/>
            </c:ext>
          </c:extLst>
        </c:ser>
        <c:ser>
          <c:idx val="2"/>
          <c:order val="2"/>
          <c:tx>
            <c:strRef>
              <c:f>'4.3'!$A$23</c:f>
              <c:strCache>
                <c:ptCount val="1"/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5C82-4FC8-AFBE-1B91C13C77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490432"/>
        <c:axId val="161491968"/>
      </c:barChart>
      <c:catAx>
        <c:axId val="161490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1491968"/>
        <c:crosses val="autoZero"/>
        <c:auto val="1"/>
        <c:lblAlgn val="ctr"/>
        <c:lblOffset val="100"/>
        <c:noMultiLvlLbl val="0"/>
      </c:catAx>
      <c:valAx>
        <c:axId val="16149196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61490432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en-US" sz="1000">
                <a:solidFill>
                  <a:srgbClr val="233060"/>
                </a:solidFill>
              </a:rPr>
              <a:t>Struktura paliv na výro</a:t>
            </a:r>
            <a:r>
              <a:rPr lang="cs-CZ" sz="1000">
                <a:solidFill>
                  <a:srgbClr val="233060"/>
                </a:solidFill>
              </a:rPr>
              <a:t>b</a:t>
            </a:r>
            <a:r>
              <a:rPr lang="en-US" sz="1000">
                <a:solidFill>
                  <a:srgbClr val="233060"/>
                </a:solidFill>
              </a:rPr>
              <a:t>ě elektřiny brutto KVET</a:t>
            </a:r>
            <a:r>
              <a:rPr lang="cs-CZ" sz="1000">
                <a:solidFill>
                  <a:srgbClr val="233060"/>
                </a:solidFill>
              </a:rPr>
              <a:t> (GWh)</a:t>
            </a:r>
          </a:p>
        </c:rich>
      </c:tx>
      <c:layout>
        <c:manualLayout>
          <c:xMode val="edge"/>
          <c:yMode val="edge"/>
          <c:x val="1.9209277850425466E-3"/>
          <c:y val="3.8646503111180903E-3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0061522703434871"/>
          <c:y val="9.1369014240304566E-2"/>
          <c:w val="0.90795976352470509"/>
          <c:h val="0.5640175691828863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'4.6'!$H$26</c:f>
              <c:strCache>
                <c:ptCount val="1"/>
                <c:pt idx="0">
                  <c:v>Biomasa</c:v>
                </c:pt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bg1"/>
              </a:bgClr>
            </a:patt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37C-4227-882C-EAF98BF4DA32}"/>
              </c:ext>
            </c:extLst>
          </c:dPt>
          <c:cat>
            <c:strRef>
              <c:f>'4.6'!$I$25:$K$25</c:f>
              <c:strCache>
                <c:ptCount val="3"/>
                <c:pt idx="0">
                  <c:v>KVET do 1 MWe včetně</c:v>
                </c:pt>
                <c:pt idx="1">
                  <c:v>KVET nad 1 Mwe
do 5 MWe včetně</c:v>
                </c:pt>
                <c:pt idx="2">
                  <c:v>KVET nad 5 MWe</c:v>
                </c:pt>
              </c:strCache>
            </c:strRef>
          </c:cat>
          <c:val>
            <c:numRef>
              <c:f>'4.6'!$I$26:$K$26</c:f>
              <c:numCache>
                <c:formatCode>#\ ##0.0</c:formatCode>
                <c:ptCount val="3"/>
                <c:pt idx="0">
                  <c:v>2.775703</c:v>
                </c:pt>
                <c:pt idx="1">
                  <c:v>12.353021000000002</c:v>
                </c:pt>
                <c:pt idx="2">
                  <c:v>340.77415999999999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7C-4227-882C-EAF98BF4DA32}"/>
            </c:ext>
          </c:extLst>
        </c:ser>
        <c:ser>
          <c:idx val="1"/>
          <c:order val="1"/>
          <c:tx>
            <c:strRef>
              <c:f>'4.6'!$H$27</c:f>
              <c:strCache>
                <c:ptCount val="1"/>
                <c:pt idx="0">
                  <c:v>Bioplyn</c:v>
                </c:pt>
              </c:strCache>
            </c:strRef>
          </c:tx>
          <c:spPr>
            <a:pattFill prst="ltUpDiag">
              <a:fgClr>
                <a:schemeClr val="accent5"/>
              </a:fgClr>
              <a:bgClr>
                <a:schemeClr val="bg1"/>
              </a:bgClr>
            </a:pattFill>
          </c:spPr>
          <c:invertIfNegative val="0"/>
          <c:cat>
            <c:strRef>
              <c:f>'4.6'!$I$25:$K$25</c:f>
              <c:strCache>
                <c:ptCount val="3"/>
                <c:pt idx="0">
                  <c:v>KVET do 1 MWe včetně</c:v>
                </c:pt>
                <c:pt idx="1">
                  <c:v>KVET nad 1 Mwe
do 5 MWe včetně</c:v>
                </c:pt>
                <c:pt idx="2">
                  <c:v>KVET nad 5 MWe</c:v>
                </c:pt>
              </c:strCache>
            </c:strRef>
          </c:cat>
          <c:val>
            <c:numRef>
              <c:f>'4.6'!$I$27:$K$27</c:f>
              <c:numCache>
                <c:formatCode>#\ ##0.0</c:formatCode>
                <c:ptCount val="3"/>
                <c:pt idx="0">
                  <c:v>291.25590800000003</c:v>
                </c:pt>
                <c:pt idx="1">
                  <c:v>160.84821399999996</c:v>
                </c:pt>
                <c:pt idx="2">
                  <c:v>7.4765150000000009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37C-4227-882C-EAF98BF4DA32}"/>
            </c:ext>
          </c:extLst>
        </c:ser>
        <c:ser>
          <c:idx val="2"/>
          <c:order val="2"/>
          <c:tx>
            <c:strRef>
              <c:f>'4.6'!$H$28</c:f>
              <c:strCache>
                <c:ptCount val="1"/>
                <c:pt idx="0">
                  <c:v>Černé uhlí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37C-4227-882C-EAF98BF4DA32}"/>
              </c:ext>
            </c:extLst>
          </c:dPt>
          <c:cat>
            <c:strRef>
              <c:f>'4.6'!$I$25:$K$25</c:f>
              <c:strCache>
                <c:ptCount val="3"/>
                <c:pt idx="0">
                  <c:v>KVET do 1 MWe včetně</c:v>
                </c:pt>
                <c:pt idx="1">
                  <c:v>KVET nad 1 Mwe
do 5 MWe včetně</c:v>
                </c:pt>
                <c:pt idx="2">
                  <c:v>KVET nad 5 MWe</c:v>
                </c:pt>
              </c:strCache>
            </c:strRef>
          </c:cat>
          <c:val>
            <c:numRef>
              <c:f>'4.6'!$I$28:$K$28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94.983293000000003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37C-4227-882C-EAF98BF4DA32}"/>
            </c:ext>
          </c:extLst>
        </c:ser>
        <c:ser>
          <c:idx val="3"/>
          <c:order val="3"/>
          <c:tx>
            <c:strRef>
              <c:f>'4.6'!$H$29</c:f>
              <c:strCache>
                <c:ptCount val="1"/>
                <c:pt idx="0">
                  <c:v>Hnědé uhlí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'4.6'!$I$25:$K$25</c:f>
              <c:strCache>
                <c:ptCount val="3"/>
                <c:pt idx="0">
                  <c:v>KVET do 1 MWe včetně</c:v>
                </c:pt>
                <c:pt idx="1">
                  <c:v>KVET nad 1 Mwe
do 5 MWe včetně</c:v>
                </c:pt>
                <c:pt idx="2">
                  <c:v>KVET nad 5 MWe</c:v>
                </c:pt>
              </c:strCache>
            </c:strRef>
          </c:cat>
          <c:val>
            <c:numRef>
              <c:f>'4.6'!$I$29:$K$29</c:f>
              <c:numCache>
                <c:formatCode>#\ ##0.0</c:formatCode>
                <c:ptCount val="3"/>
                <c:pt idx="0">
                  <c:v>1.760319</c:v>
                </c:pt>
                <c:pt idx="1">
                  <c:v>1.652126</c:v>
                </c:pt>
                <c:pt idx="2">
                  <c:v>539.64091199999996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37C-4227-882C-EAF98BF4DA32}"/>
            </c:ext>
          </c:extLst>
        </c:ser>
        <c:ser>
          <c:idx val="4"/>
          <c:order val="4"/>
          <c:tx>
            <c:strRef>
              <c:f>'4.6'!$H$30</c:f>
              <c:strCache>
                <c:ptCount val="1"/>
                <c:pt idx="0">
                  <c:v>Koks</c:v>
                </c:pt>
              </c:strCache>
            </c:strRef>
          </c:tx>
          <c:spPr>
            <a:solidFill>
              <a:srgbClr val="D0D0D0"/>
            </a:solidFill>
          </c:spPr>
          <c:invertIfNegative val="0"/>
          <c:cat>
            <c:strRef>
              <c:f>'4.6'!$I$25:$K$25</c:f>
              <c:strCache>
                <c:ptCount val="3"/>
                <c:pt idx="0">
                  <c:v>KVET do 1 MWe včetně</c:v>
                </c:pt>
                <c:pt idx="1">
                  <c:v>KVET nad 1 Mwe
do 5 MWe včetně</c:v>
                </c:pt>
                <c:pt idx="2">
                  <c:v>KVET nad 5 MWe</c:v>
                </c:pt>
              </c:strCache>
            </c:strRef>
          </c:cat>
          <c:val>
            <c:numRef>
              <c:f>'4.6'!$I$30:$K$30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7C-4227-882C-EAF98BF4DA32}"/>
            </c:ext>
          </c:extLst>
        </c:ser>
        <c:ser>
          <c:idx val="5"/>
          <c:order val="5"/>
          <c:tx>
            <c:strRef>
              <c:f>'4.6'!$H$31</c:f>
              <c:strCache>
                <c:ptCount val="1"/>
                <c:pt idx="0">
                  <c:v>Odpadní teplo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cat>
            <c:strRef>
              <c:f>'4.6'!$I$25:$K$25</c:f>
              <c:strCache>
                <c:ptCount val="3"/>
                <c:pt idx="0">
                  <c:v>KVET do 1 MWe včetně</c:v>
                </c:pt>
                <c:pt idx="1">
                  <c:v>KVET nad 1 Mwe
do 5 MWe včetně</c:v>
                </c:pt>
                <c:pt idx="2">
                  <c:v>KVET nad 5 MWe</c:v>
                </c:pt>
              </c:strCache>
            </c:strRef>
          </c:cat>
          <c:val>
            <c:numRef>
              <c:f>'4.6'!$I$31:$K$31</c:f>
              <c:numCache>
                <c:formatCode>#\ ##0.0</c:formatCode>
                <c:ptCount val="3"/>
                <c:pt idx="0">
                  <c:v>0</c:v>
                </c:pt>
                <c:pt idx="1">
                  <c:v>4.9379399999999993</c:v>
                </c:pt>
                <c:pt idx="2">
                  <c:v>5.6356599999999997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37C-4227-882C-EAF98BF4DA32}"/>
            </c:ext>
          </c:extLst>
        </c:ser>
        <c:ser>
          <c:idx val="6"/>
          <c:order val="6"/>
          <c:tx>
            <c:strRef>
              <c:f>'4.6'!$H$32</c:f>
              <c:strCache>
                <c:ptCount val="1"/>
                <c:pt idx="0">
                  <c:v>Ostatní kapalná paliva</c:v>
                </c:pt>
              </c:strCache>
            </c:strRef>
          </c:tx>
          <c:spPr>
            <a:solidFill>
              <a:srgbClr val="646363"/>
            </a:solidFill>
          </c:spPr>
          <c:invertIfNegative val="0"/>
          <c:cat>
            <c:strRef>
              <c:f>'4.6'!$I$25:$K$25</c:f>
              <c:strCache>
                <c:ptCount val="3"/>
                <c:pt idx="0">
                  <c:v>KVET do 1 MWe včetně</c:v>
                </c:pt>
                <c:pt idx="1">
                  <c:v>KVET nad 1 Mwe
do 5 MWe včetně</c:v>
                </c:pt>
                <c:pt idx="2">
                  <c:v>KVET nad 5 MWe</c:v>
                </c:pt>
              </c:strCache>
            </c:strRef>
          </c:cat>
          <c:val>
            <c:numRef>
              <c:f>'4.6'!$I$32:$K$32</c:f>
              <c:numCache>
                <c:formatCode>#\ ##0.0</c:formatCode>
                <c:ptCount val="3"/>
                <c:pt idx="0">
                  <c:v>0</c:v>
                </c:pt>
                <c:pt idx="1">
                  <c:v>0.94299999999999995</c:v>
                </c:pt>
                <c:pt idx="2">
                  <c:v>0.48741800000000002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37C-4227-882C-EAF98BF4DA32}"/>
            </c:ext>
          </c:extLst>
        </c:ser>
        <c:ser>
          <c:idx val="7"/>
          <c:order val="7"/>
          <c:tx>
            <c:strRef>
              <c:f>'4.6'!$H$33</c:f>
              <c:strCache>
                <c:ptCount val="1"/>
                <c:pt idx="0">
                  <c:v>Ostatní pevná paliva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cat>
            <c:strRef>
              <c:f>'4.6'!$I$25:$K$25</c:f>
              <c:strCache>
                <c:ptCount val="3"/>
                <c:pt idx="0">
                  <c:v>KVET do 1 MWe včetně</c:v>
                </c:pt>
                <c:pt idx="1">
                  <c:v>KVET nad 1 Mwe
do 5 MWe včetně</c:v>
                </c:pt>
                <c:pt idx="2">
                  <c:v>KVET nad 5 MWe</c:v>
                </c:pt>
              </c:strCache>
            </c:strRef>
          </c:cat>
          <c:val>
            <c:numRef>
              <c:f>'4.6'!$I$33:$K$33</c:f>
              <c:numCache>
                <c:formatCode>#\ ##0.0</c:formatCode>
                <c:ptCount val="3"/>
                <c:pt idx="0">
                  <c:v>0.91839999999999999</c:v>
                </c:pt>
                <c:pt idx="1">
                  <c:v>0</c:v>
                </c:pt>
                <c:pt idx="2">
                  <c:v>57.404400999999993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7C-4227-882C-EAF98BF4DA32}"/>
            </c:ext>
          </c:extLst>
        </c:ser>
        <c:ser>
          <c:idx val="8"/>
          <c:order val="8"/>
          <c:tx>
            <c:strRef>
              <c:f>'4.6'!$H$34</c:f>
              <c:strCache>
                <c:ptCount val="1"/>
                <c:pt idx="0">
                  <c:v>Ostatní plyny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'4.6'!$I$25:$K$25</c:f>
              <c:strCache>
                <c:ptCount val="3"/>
                <c:pt idx="0">
                  <c:v>KVET do 1 MWe včetně</c:v>
                </c:pt>
                <c:pt idx="1">
                  <c:v>KVET nad 1 Mwe
do 5 MWe včetně</c:v>
                </c:pt>
                <c:pt idx="2">
                  <c:v>KVET nad 5 MWe</c:v>
                </c:pt>
              </c:strCache>
            </c:strRef>
          </c:cat>
          <c:val>
            <c:numRef>
              <c:f>'4.6'!$I$34:$K$34</c:f>
              <c:numCache>
                <c:formatCode>#\ ##0.0</c:formatCode>
                <c:ptCount val="3"/>
                <c:pt idx="0">
                  <c:v>0.57772099999999993</c:v>
                </c:pt>
                <c:pt idx="1">
                  <c:v>5.915138999999999</c:v>
                </c:pt>
                <c:pt idx="2">
                  <c:v>54.727254000000002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37C-4227-882C-EAF98BF4DA32}"/>
            </c:ext>
          </c:extLst>
        </c:ser>
        <c:ser>
          <c:idx val="9"/>
          <c:order val="9"/>
          <c:tx>
            <c:strRef>
              <c:f>'4.6'!$H$35</c:f>
              <c:strCache>
                <c:ptCount val="1"/>
                <c:pt idx="0">
                  <c:v>Ostatní</c:v>
                </c:pt>
              </c:strCache>
            </c:strRef>
          </c:tx>
          <c:spPr>
            <a:solidFill>
              <a:srgbClr val="9D9D9C"/>
            </a:solidFill>
          </c:spPr>
          <c:invertIfNegative val="0"/>
          <c:cat>
            <c:strRef>
              <c:f>'4.6'!$I$25:$K$25</c:f>
              <c:strCache>
                <c:ptCount val="3"/>
                <c:pt idx="0">
                  <c:v>KVET do 1 MWe včetně</c:v>
                </c:pt>
                <c:pt idx="1">
                  <c:v>KVET nad 1 Mwe
do 5 MWe včetně</c:v>
                </c:pt>
                <c:pt idx="2">
                  <c:v>KVET nad 5 MWe</c:v>
                </c:pt>
              </c:strCache>
            </c:strRef>
          </c:cat>
          <c:val>
            <c:numRef>
              <c:f>'4.6'!$I$35:$K$35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37C-4227-882C-EAF98BF4DA32}"/>
            </c:ext>
          </c:extLst>
        </c:ser>
        <c:ser>
          <c:idx val="10"/>
          <c:order val="10"/>
          <c:tx>
            <c:strRef>
              <c:f>'4.6'!$H$36</c:f>
              <c:strCache>
                <c:ptCount val="1"/>
                <c:pt idx="0">
                  <c:v>Topné oleje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'4.6'!$I$25:$K$25</c:f>
              <c:strCache>
                <c:ptCount val="3"/>
                <c:pt idx="0">
                  <c:v>KVET do 1 MWe včetně</c:v>
                </c:pt>
                <c:pt idx="1">
                  <c:v>KVET nad 1 Mwe
do 5 MWe včetně</c:v>
                </c:pt>
                <c:pt idx="2">
                  <c:v>KVET nad 5 MWe</c:v>
                </c:pt>
              </c:strCache>
            </c:strRef>
          </c:cat>
          <c:val>
            <c:numRef>
              <c:f>'4.6'!$I$36:$K$36</c:f>
              <c:numCache>
                <c:formatCode>#\ ##0.0</c:formatCode>
                <c:ptCount val="3"/>
                <c:pt idx="0">
                  <c:v>1.0507759999999999</c:v>
                </c:pt>
                <c:pt idx="1">
                  <c:v>0.25539000000000001</c:v>
                </c:pt>
                <c:pt idx="2">
                  <c:v>0.36052800000000002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7C-4227-882C-EAF98BF4DA32}"/>
            </c:ext>
          </c:extLst>
        </c:ser>
        <c:ser>
          <c:idx val="11"/>
          <c:order val="11"/>
          <c:tx>
            <c:strRef>
              <c:f>'4.6'!$H$37</c:f>
              <c:strCache>
                <c:ptCount val="1"/>
                <c:pt idx="0">
                  <c:v>Zemní plyn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'4.6'!$I$25:$K$25</c:f>
              <c:strCache>
                <c:ptCount val="3"/>
                <c:pt idx="0">
                  <c:v>KVET do 1 MWe včetně</c:v>
                </c:pt>
                <c:pt idx="1">
                  <c:v>KVET nad 1 Mwe
do 5 MWe včetně</c:v>
                </c:pt>
                <c:pt idx="2">
                  <c:v>KVET nad 5 MWe</c:v>
                </c:pt>
              </c:strCache>
            </c:strRef>
          </c:cat>
          <c:val>
            <c:numRef>
              <c:f>'4.6'!$I$37:$K$37</c:f>
              <c:numCache>
                <c:formatCode>#\ ##0.0</c:formatCode>
                <c:ptCount val="3"/>
                <c:pt idx="0">
                  <c:v>117.37942500000004</c:v>
                </c:pt>
                <c:pt idx="1">
                  <c:v>76.334411000000017</c:v>
                </c:pt>
                <c:pt idx="2">
                  <c:v>62.270685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37C-4227-882C-EAF98BF4D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1515392"/>
        <c:axId val="161516928"/>
      </c:barChart>
      <c:catAx>
        <c:axId val="1615153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1516928"/>
        <c:crosses val="autoZero"/>
        <c:auto val="1"/>
        <c:lblAlgn val="ctr"/>
        <c:lblOffset val="100"/>
        <c:noMultiLvlLbl val="0"/>
      </c:catAx>
      <c:valAx>
        <c:axId val="161516928"/>
        <c:scaling>
          <c:orientation val="minMax"/>
          <c:max val="1200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1515392"/>
        <c:crosses val="autoZero"/>
        <c:crossBetween val="between"/>
        <c:majorUnit val="200"/>
      </c:valAx>
    </c:plotArea>
    <c:legend>
      <c:legendPos val="b"/>
      <c:layout>
        <c:manualLayout>
          <c:xMode val="edge"/>
          <c:yMode val="edge"/>
          <c:x val="0"/>
          <c:y val="0.79234753250686307"/>
          <c:w val="0.86197652889925847"/>
          <c:h val="0.18617018877286362"/>
        </c:manualLayout>
      </c:layout>
      <c:overlay val="0"/>
      <c:txPr>
        <a:bodyPr/>
        <a:lstStyle/>
        <a:p>
          <a:pPr>
            <a:defRPr sz="900"/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en-US" sz="1000">
                <a:solidFill>
                  <a:srgbClr val="233060"/>
                </a:solidFill>
              </a:rPr>
              <a:t>Podíl instalovaného elektrického výkonu KVET</a:t>
            </a:r>
          </a:p>
        </c:rich>
      </c:tx>
      <c:layout>
        <c:manualLayout>
          <c:xMode val="edge"/>
          <c:yMode val="edge"/>
          <c:x val="1.6430978479982242E-3"/>
          <c:y val="2.238935559497361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915598290598288"/>
          <c:y val="0.19963821138211382"/>
          <c:w val="0.627664088695287"/>
          <c:h val="0.50329358697243132"/>
        </c:manualLayout>
      </c:layout>
      <c:doughnutChart>
        <c:varyColors val="1"/>
        <c:ser>
          <c:idx val="0"/>
          <c:order val="0"/>
          <c:dLbls>
            <c:dLbl>
              <c:idx val="0"/>
              <c:layout>
                <c:manualLayout>
                  <c:x val="-2.6234415292981082E-3"/>
                  <c:y val="-5.0901994268677895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03-4961-85B2-946E0058294C}"/>
                </c:ext>
              </c:extLst>
            </c:dLbl>
            <c:dLbl>
              <c:idx val="1"/>
              <c:layout>
                <c:manualLayout>
                  <c:x val="4.56733024491786E-3"/>
                  <c:y val="-1.198271259677446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03-4961-85B2-946E005829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('4.6'!$B$3,'4.6'!$E$3,'4.6'!$H$3)</c:f>
              <c:strCache>
                <c:ptCount val="3"/>
                <c:pt idx="0">
                  <c:v>KVET do 1 MWe včetně</c:v>
                </c:pt>
                <c:pt idx="1">
                  <c:v>KVET nad 1 MWe do 5 MWe včetně</c:v>
                </c:pt>
                <c:pt idx="2">
                  <c:v>KVET nad 5 MWe</c:v>
                </c:pt>
              </c:strCache>
            </c:strRef>
          </c:cat>
          <c:val>
            <c:numRef>
              <c:f>('4.6'!$D$19,'4.6'!$G$19,'4.6'!$J$19)</c:f>
              <c:numCache>
                <c:formatCode>#\ ##0.0</c:formatCode>
                <c:ptCount val="3"/>
                <c:pt idx="0">
                  <c:v>483.02070000000072</c:v>
                </c:pt>
                <c:pt idx="1">
                  <c:v>363.69269999999977</c:v>
                </c:pt>
                <c:pt idx="2">
                  <c:v>8193.5417000000034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03-4961-85B2-946E00582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b"/>
      <c:layout>
        <c:manualLayout>
          <c:xMode val="edge"/>
          <c:yMode val="edge"/>
          <c:x val="0"/>
          <c:y val="0.78865447318463311"/>
          <c:w val="0.64505853536083491"/>
          <c:h val="0.18553252032520326"/>
        </c:manualLayout>
      </c:layout>
      <c:overlay val="0"/>
      <c:txPr>
        <a:bodyPr/>
        <a:lstStyle/>
        <a:p>
          <a:pPr rtl="0">
            <a:defRPr sz="900"/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en-US" sz="1000">
                <a:solidFill>
                  <a:srgbClr val="233060"/>
                </a:solidFill>
              </a:rPr>
              <a:t>Podíl instalovaného tepelného výkonu KVET</a:t>
            </a:r>
          </a:p>
        </c:rich>
      </c:tx>
      <c:layout>
        <c:manualLayout>
          <c:xMode val="edge"/>
          <c:yMode val="edge"/>
          <c:x val="9.8816123987952205E-4"/>
          <c:y val="2.151082313790050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8840786694040287"/>
          <c:y val="0.19963821138211382"/>
          <c:w val="0.56402088065035483"/>
          <c:h val="0.50042693287958084"/>
        </c:manualLayout>
      </c:layout>
      <c:doughnutChart>
        <c:varyColors val="1"/>
        <c:ser>
          <c:idx val="0"/>
          <c:order val="0"/>
          <c:dLbls>
            <c:dLbl>
              <c:idx val="0"/>
              <c:layout>
                <c:manualLayout>
                  <c:x val="1.2288375137611948E-3"/>
                  <c:y val="-7.8803479928765414E-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5A-4B11-A0C6-BB8C4E3434A6}"/>
                </c:ext>
              </c:extLst>
            </c:dLbl>
            <c:dLbl>
              <c:idx val="1"/>
              <c:layout>
                <c:manualLayout>
                  <c:x val="5.8354078437983766E-3"/>
                  <c:y val="-5.9687318839409019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5A-4B11-A0C6-BB8C4E3434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>
                    <a:solidFill>
                      <a:schemeClr val="bg1"/>
                    </a:solidFill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('4.6'!$B$3,'4.6'!$E$3,'4.6'!$H$3)</c:f>
              <c:strCache>
                <c:ptCount val="3"/>
                <c:pt idx="0">
                  <c:v>KVET do 1 MWe včetně</c:v>
                </c:pt>
                <c:pt idx="1">
                  <c:v>KVET nad 1 MWe do 5 MWe včetně</c:v>
                </c:pt>
                <c:pt idx="2">
                  <c:v>KVET nad 5 MWe</c:v>
                </c:pt>
              </c:strCache>
            </c:strRef>
          </c:cat>
          <c:val>
            <c:numRef>
              <c:f>('4.6'!$D$20,'4.6'!$G$20,'4.6'!$J$20)</c:f>
              <c:numCache>
                <c:formatCode>#\ ##0.0</c:formatCode>
                <c:ptCount val="3"/>
                <c:pt idx="0">
                  <c:v>790.9840199999993</c:v>
                </c:pt>
                <c:pt idx="1">
                  <c:v>885.00100000000066</c:v>
                </c:pt>
                <c:pt idx="2">
                  <c:v>15615.5895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5A-4B11-A0C6-BB8C4E3434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b"/>
      <c:layout>
        <c:manualLayout>
          <c:xMode val="edge"/>
          <c:yMode val="edge"/>
          <c:x val="6.2813862688896054E-4"/>
          <c:y val="0.78865447318463311"/>
          <c:w val="0.65445796595488648"/>
          <c:h val="0.18553252032520326"/>
        </c:manualLayout>
      </c:layout>
      <c:overlay val="0"/>
      <c:txPr>
        <a:bodyPr/>
        <a:lstStyle/>
        <a:p>
          <a:pPr rtl="0">
            <a:defRPr sz="900" b="0"/>
          </a:pPr>
          <a:endParaRPr lang="cs-CZ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b="1"/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'4.6'!$A$22</c:f>
              <c:strCache>
                <c:ptCount val="1"/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bg1"/>
              </a:bgClr>
            </a:pattFill>
          </c:spPr>
          <c:invertIfNegative val="0"/>
          <c:cat>
            <c:numRef>
              <c:f>'4.6'!$B$21</c:f>
              <c:numCache>
                <c:formatCode>General</c:formatCode>
                <c:ptCount val="1"/>
              </c:numCache>
            </c:numRef>
          </c:cat>
          <c:val>
            <c:numRef>
              <c:f>'4.6'!$B$22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840C-4B9D-8992-40F5EEC8AB3A}"/>
            </c:ext>
          </c:extLst>
        </c:ser>
        <c:ser>
          <c:idx val="1"/>
          <c:order val="1"/>
          <c:tx>
            <c:strRef>
              <c:f>'4.6'!$A$23</c:f>
              <c:strCache>
                <c:ptCount val="1"/>
              </c:strCache>
            </c:strRef>
          </c:tx>
          <c:spPr>
            <a:pattFill prst="ltUpDiag">
              <a:fgClr>
                <a:schemeClr val="accent5"/>
              </a:fgClr>
              <a:bgClr>
                <a:schemeClr val="bg1"/>
              </a:bgClr>
            </a:pattFill>
          </c:spPr>
          <c:invertIfNegative val="0"/>
          <c:cat>
            <c:numRef>
              <c:f>'4.6'!$B$21</c:f>
              <c:numCache>
                <c:formatCode>General</c:formatCode>
                <c:ptCount val="1"/>
              </c:numCache>
            </c:numRef>
          </c:cat>
          <c:val>
            <c:numRef>
              <c:f>'4.6'!$B$23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840C-4B9D-8992-40F5EEC8AB3A}"/>
            </c:ext>
          </c:extLst>
        </c:ser>
        <c:ser>
          <c:idx val="2"/>
          <c:order val="2"/>
          <c:tx>
            <c:strRef>
              <c:f>'4.6'!$A$24</c:f>
              <c:strCache>
                <c:ptCount val="1"/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numRef>
              <c:f>'4.6'!$B$21</c:f>
              <c:numCache>
                <c:formatCode>General</c:formatCode>
                <c:ptCount val="1"/>
              </c:numCache>
            </c:numRef>
          </c:cat>
          <c:val>
            <c:numRef>
              <c:f>'4.6'!$B$24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840C-4B9D-8992-40F5EEC8AB3A}"/>
            </c:ext>
          </c:extLst>
        </c:ser>
        <c:ser>
          <c:idx val="3"/>
          <c:order val="3"/>
          <c:tx>
            <c:strRef>
              <c:f>'4.6'!$A$25</c:f>
              <c:strCache>
                <c:ptCount val="1"/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numRef>
              <c:f>'4.6'!$B$21</c:f>
              <c:numCache>
                <c:formatCode>General</c:formatCode>
                <c:ptCount val="1"/>
              </c:numCache>
            </c:numRef>
          </c:cat>
          <c:val>
            <c:numRef>
              <c:f>'4.6'!$B$25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840C-4B9D-8992-40F5EEC8AB3A}"/>
            </c:ext>
          </c:extLst>
        </c:ser>
        <c:ser>
          <c:idx val="4"/>
          <c:order val="4"/>
          <c:tx>
            <c:strRef>
              <c:f>'4.6'!$A$26</c:f>
              <c:strCache>
                <c:ptCount val="1"/>
              </c:strCache>
            </c:strRef>
          </c:tx>
          <c:spPr>
            <a:solidFill>
              <a:srgbClr val="D0D0D0"/>
            </a:solidFill>
          </c:spPr>
          <c:invertIfNegative val="0"/>
          <c:cat>
            <c:numRef>
              <c:f>'4.6'!$B$21</c:f>
              <c:numCache>
                <c:formatCode>General</c:formatCode>
                <c:ptCount val="1"/>
              </c:numCache>
            </c:numRef>
          </c:cat>
          <c:val>
            <c:numRef>
              <c:f>'4.6'!$B$26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840C-4B9D-8992-40F5EEC8AB3A}"/>
            </c:ext>
          </c:extLst>
        </c:ser>
        <c:ser>
          <c:idx val="5"/>
          <c:order val="5"/>
          <c:tx>
            <c:strRef>
              <c:f>'4.6'!$A$27</c:f>
              <c:strCache>
                <c:ptCount val="1"/>
              </c:strCache>
            </c:strRef>
          </c:tx>
          <c:spPr>
            <a:solidFill>
              <a:srgbClr val="F7C9C7"/>
            </a:solidFill>
          </c:spPr>
          <c:invertIfNegative val="0"/>
          <c:cat>
            <c:numRef>
              <c:f>'4.6'!$B$21</c:f>
              <c:numCache>
                <c:formatCode>General</c:formatCode>
                <c:ptCount val="1"/>
              </c:numCache>
            </c:numRef>
          </c:cat>
          <c:val>
            <c:numRef>
              <c:f>'4.6'!$B$27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840C-4B9D-8992-40F5EEC8AB3A}"/>
            </c:ext>
          </c:extLst>
        </c:ser>
        <c:ser>
          <c:idx val="6"/>
          <c:order val="6"/>
          <c:tx>
            <c:strRef>
              <c:f>'4.6'!$A$28</c:f>
              <c:strCache>
                <c:ptCount val="1"/>
              </c:strCache>
            </c:strRef>
          </c:tx>
          <c:spPr>
            <a:solidFill>
              <a:srgbClr val="646363"/>
            </a:solidFill>
          </c:spPr>
          <c:invertIfNegative val="0"/>
          <c:cat>
            <c:numRef>
              <c:f>'4.6'!$B$21</c:f>
              <c:numCache>
                <c:formatCode>General</c:formatCode>
                <c:ptCount val="1"/>
              </c:numCache>
            </c:numRef>
          </c:cat>
          <c:val>
            <c:numRef>
              <c:f>'4.6'!$B$28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6-840C-4B9D-8992-40F5EEC8AB3A}"/>
            </c:ext>
          </c:extLst>
        </c:ser>
        <c:ser>
          <c:idx val="7"/>
          <c:order val="7"/>
          <c:tx>
            <c:strRef>
              <c:f>'4.6'!$A$29</c:f>
              <c:strCache>
                <c:ptCount val="1"/>
              </c:strCache>
            </c:strRef>
          </c:tx>
          <c:spPr>
            <a:solidFill>
              <a:srgbClr val="F0948F"/>
            </a:solidFill>
          </c:spPr>
          <c:invertIfNegative val="0"/>
          <c:cat>
            <c:numRef>
              <c:f>'4.6'!$B$21</c:f>
              <c:numCache>
                <c:formatCode>General</c:formatCode>
                <c:ptCount val="1"/>
              </c:numCache>
            </c:numRef>
          </c:cat>
          <c:val>
            <c:numRef>
              <c:f>'4.6'!$B$29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7-840C-4B9D-8992-40F5EEC8AB3A}"/>
            </c:ext>
          </c:extLst>
        </c:ser>
        <c:ser>
          <c:idx val="8"/>
          <c:order val="8"/>
          <c:tx>
            <c:strRef>
              <c:f>'4.6'!$A$30</c:f>
              <c:strCache>
                <c:ptCount val="1"/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'4.6'!$B$21</c:f>
              <c:numCache>
                <c:formatCode>General</c:formatCode>
                <c:ptCount val="1"/>
              </c:numCache>
            </c:numRef>
          </c:cat>
          <c:val>
            <c:numRef>
              <c:f>'4.6'!$B$30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8-840C-4B9D-8992-40F5EEC8AB3A}"/>
            </c:ext>
          </c:extLst>
        </c:ser>
        <c:ser>
          <c:idx val="9"/>
          <c:order val="9"/>
          <c:tx>
            <c:strRef>
              <c:f>'4.6'!$A$31</c:f>
              <c:strCache>
                <c:ptCount val="1"/>
              </c:strCache>
            </c:strRef>
          </c:tx>
          <c:spPr>
            <a:solidFill>
              <a:srgbClr val="9D9D9C"/>
            </a:solidFill>
          </c:spPr>
          <c:invertIfNegative val="0"/>
          <c:cat>
            <c:numRef>
              <c:f>'4.6'!$B$21</c:f>
              <c:numCache>
                <c:formatCode>General</c:formatCode>
                <c:ptCount val="1"/>
              </c:numCache>
            </c:numRef>
          </c:cat>
          <c:val>
            <c:numRef>
              <c:f>'4.6'!$B$31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9-840C-4B9D-8992-40F5EEC8AB3A}"/>
            </c:ext>
          </c:extLst>
        </c:ser>
        <c:ser>
          <c:idx val="10"/>
          <c:order val="10"/>
          <c:tx>
            <c:strRef>
              <c:f>'4.6'!$A$32</c:f>
              <c:strCache>
                <c:ptCount val="1"/>
              </c:strCache>
            </c:strRef>
          </c:tx>
          <c:spPr>
            <a:solidFill>
              <a:schemeClr val="tx1"/>
            </a:solidFill>
          </c:spPr>
          <c:invertIfNegative val="0"/>
          <c:cat>
            <c:numRef>
              <c:f>'4.6'!$B$21</c:f>
              <c:numCache>
                <c:formatCode>General</c:formatCode>
                <c:ptCount val="1"/>
              </c:numCache>
            </c:numRef>
          </c:cat>
          <c:val>
            <c:numRef>
              <c:f>'4.6'!$B$32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A-840C-4B9D-8992-40F5EEC8AB3A}"/>
            </c:ext>
          </c:extLst>
        </c:ser>
        <c:ser>
          <c:idx val="11"/>
          <c:order val="11"/>
          <c:tx>
            <c:strRef>
              <c:f>'4.6'!$A$33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'4.6'!$B$21</c:f>
              <c:numCache>
                <c:formatCode>General</c:formatCode>
                <c:ptCount val="1"/>
              </c:numCache>
            </c:numRef>
          </c:cat>
          <c:val>
            <c:numRef>
              <c:f>'4.6'!$B$33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B-840C-4B9D-8992-40F5EEC8A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621120"/>
        <c:axId val="161622656"/>
      </c:barChart>
      <c:catAx>
        <c:axId val="161621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1622656"/>
        <c:crosses val="autoZero"/>
        <c:auto val="1"/>
        <c:lblAlgn val="ctr"/>
        <c:lblOffset val="100"/>
        <c:noMultiLvlLbl val="0"/>
      </c:catAx>
      <c:valAx>
        <c:axId val="16162265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61621120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'4.6'!$A$22</c:f>
              <c:strCache>
                <c:ptCount val="1"/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bg1"/>
              </a:bgClr>
            </a:pattFill>
          </c:spPr>
          <c:invertIfNegative val="0"/>
          <c:cat>
            <c:numRef>
              <c:f>'4.6'!$B$21</c:f>
              <c:numCache>
                <c:formatCode>General</c:formatCode>
                <c:ptCount val="1"/>
              </c:numCache>
            </c:numRef>
          </c:cat>
          <c:val>
            <c:numRef>
              <c:f>'4.6'!$B$22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BD1A-46F2-A62E-7D324BF2A282}"/>
            </c:ext>
          </c:extLst>
        </c:ser>
        <c:ser>
          <c:idx val="1"/>
          <c:order val="1"/>
          <c:tx>
            <c:strRef>
              <c:f>'4.6'!$A$23</c:f>
              <c:strCache>
                <c:ptCount val="1"/>
              </c:strCache>
            </c:strRef>
          </c:tx>
          <c:spPr>
            <a:pattFill prst="ltUpDiag">
              <a:fgClr>
                <a:schemeClr val="accent5"/>
              </a:fgClr>
              <a:bgClr>
                <a:schemeClr val="bg1"/>
              </a:bgClr>
            </a:pattFill>
          </c:spPr>
          <c:invertIfNegative val="0"/>
          <c:cat>
            <c:numRef>
              <c:f>'4.6'!$B$21</c:f>
              <c:numCache>
                <c:formatCode>General</c:formatCode>
                <c:ptCount val="1"/>
              </c:numCache>
            </c:numRef>
          </c:cat>
          <c:val>
            <c:numRef>
              <c:f>'4.6'!$B$23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BD1A-46F2-A62E-7D324BF2A282}"/>
            </c:ext>
          </c:extLst>
        </c:ser>
        <c:ser>
          <c:idx val="2"/>
          <c:order val="2"/>
          <c:tx>
            <c:strRef>
              <c:f>'4.6'!$A$24</c:f>
              <c:strCache>
                <c:ptCount val="1"/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numRef>
              <c:f>'4.6'!$B$21</c:f>
              <c:numCache>
                <c:formatCode>General</c:formatCode>
                <c:ptCount val="1"/>
              </c:numCache>
            </c:numRef>
          </c:cat>
          <c:val>
            <c:numRef>
              <c:f>'4.6'!$B$24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BD1A-46F2-A62E-7D324BF2A282}"/>
            </c:ext>
          </c:extLst>
        </c:ser>
        <c:ser>
          <c:idx val="3"/>
          <c:order val="3"/>
          <c:tx>
            <c:strRef>
              <c:f>'4.6'!$A$25</c:f>
              <c:strCache>
                <c:ptCount val="1"/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numRef>
              <c:f>'4.6'!$B$21</c:f>
              <c:numCache>
                <c:formatCode>General</c:formatCode>
                <c:ptCount val="1"/>
              </c:numCache>
            </c:numRef>
          </c:cat>
          <c:val>
            <c:numRef>
              <c:f>'4.6'!$B$25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BD1A-46F2-A62E-7D324BF2A282}"/>
            </c:ext>
          </c:extLst>
        </c:ser>
        <c:ser>
          <c:idx val="4"/>
          <c:order val="4"/>
          <c:tx>
            <c:strRef>
              <c:f>'4.6'!$A$26</c:f>
              <c:strCache>
                <c:ptCount val="1"/>
              </c:strCache>
            </c:strRef>
          </c:tx>
          <c:spPr>
            <a:solidFill>
              <a:srgbClr val="D0D0D0"/>
            </a:solidFill>
          </c:spPr>
          <c:invertIfNegative val="0"/>
          <c:cat>
            <c:numRef>
              <c:f>'4.6'!$B$21</c:f>
              <c:numCache>
                <c:formatCode>General</c:formatCode>
                <c:ptCount val="1"/>
              </c:numCache>
            </c:numRef>
          </c:cat>
          <c:val>
            <c:numRef>
              <c:f>'4.6'!$B$26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BD1A-46F2-A62E-7D324BF2A282}"/>
            </c:ext>
          </c:extLst>
        </c:ser>
        <c:ser>
          <c:idx val="5"/>
          <c:order val="5"/>
          <c:tx>
            <c:strRef>
              <c:f>'4.6'!$A$27</c:f>
              <c:strCache>
                <c:ptCount val="1"/>
              </c:strCache>
            </c:strRef>
          </c:tx>
          <c:spPr>
            <a:solidFill>
              <a:srgbClr val="F7C9C7"/>
            </a:solidFill>
          </c:spPr>
          <c:invertIfNegative val="0"/>
          <c:cat>
            <c:numRef>
              <c:f>'4.6'!$B$21</c:f>
              <c:numCache>
                <c:formatCode>General</c:formatCode>
                <c:ptCount val="1"/>
              </c:numCache>
            </c:numRef>
          </c:cat>
          <c:val>
            <c:numRef>
              <c:f>'4.6'!$B$27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BD1A-46F2-A62E-7D324BF2A282}"/>
            </c:ext>
          </c:extLst>
        </c:ser>
        <c:ser>
          <c:idx val="6"/>
          <c:order val="6"/>
          <c:tx>
            <c:strRef>
              <c:f>'4.6'!$A$28</c:f>
              <c:strCache>
                <c:ptCount val="1"/>
              </c:strCache>
            </c:strRef>
          </c:tx>
          <c:spPr>
            <a:solidFill>
              <a:srgbClr val="646363"/>
            </a:solidFill>
          </c:spPr>
          <c:invertIfNegative val="0"/>
          <c:cat>
            <c:numRef>
              <c:f>'4.6'!$B$21</c:f>
              <c:numCache>
                <c:formatCode>General</c:formatCode>
                <c:ptCount val="1"/>
              </c:numCache>
            </c:numRef>
          </c:cat>
          <c:val>
            <c:numRef>
              <c:f>'4.6'!$B$28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6-BD1A-46F2-A62E-7D324BF2A282}"/>
            </c:ext>
          </c:extLst>
        </c:ser>
        <c:ser>
          <c:idx val="7"/>
          <c:order val="7"/>
          <c:tx>
            <c:strRef>
              <c:f>'4.6'!$A$29</c:f>
              <c:strCache>
                <c:ptCount val="1"/>
              </c:strCache>
            </c:strRef>
          </c:tx>
          <c:spPr>
            <a:solidFill>
              <a:srgbClr val="F0948F"/>
            </a:solidFill>
          </c:spPr>
          <c:invertIfNegative val="0"/>
          <c:cat>
            <c:numRef>
              <c:f>'4.6'!$B$21</c:f>
              <c:numCache>
                <c:formatCode>General</c:formatCode>
                <c:ptCount val="1"/>
              </c:numCache>
            </c:numRef>
          </c:cat>
          <c:val>
            <c:numRef>
              <c:f>'4.6'!$B$29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7-BD1A-46F2-A62E-7D324BF2A282}"/>
            </c:ext>
          </c:extLst>
        </c:ser>
        <c:ser>
          <c:idx val="8"/>
          <c:order val="8"/>
          <c:tx>
            <c:strRef>
              <c:f>'4.6'!$A$30</c:f>
              <c:strCache>
                <c:ptCount val="1"/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'4.6'!$B$21</c:f>
              <c:numCache>
                <c:formatCode>General</c:formatCode>
                <c:ptCount val="1"/>
              </c:numCache>
            </c:numRef>
          </c:cat>
          <c:val>
            <c:numRef>
              <c:f>'4.6'!$B$30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8-BD1A-46F2-A62E-7D324BF2A282}"/>
            </c:ext>
          </c:extLst>
        </c:ser>
        <c:ser>
          <c:idx val="9"/>
          <c:order val="9"/>
          <c:tx>
            <c:strRef>
              <c:f>'4.6'!$A$31</c:f>
              <c:strCache>
                <c:ptCount val="1"/>
              </c:strCache>
            </c:strRef>
          </c:tx>
          <c:spPr>
            <a:solidFill>
              <a:srgbClr val="9D9D9C"/>
            </a:solidFill>
          </c:spPr>
          <c:invertIfNegative val="0"/>
          <c:cat>
            <c:numRef>
              <c:f>'4.6'!$B$21</c:f>
              <c:numCache>
                <c:formatCode>General</c:formatCode>
                <c:ptCount val="1"/>
              </c:numCache>
            </c:numRef>
          </c:cat>
          <c:val>
            <c:numRef>
              <c:f>'4.6'!$B$31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9-BD1A-46F2-A62E-7D324BF2A282}"/>
            </c:ext>
          </c:extLst>
        </c:ser>
        <c:ser>
          <c:idx val="10"/>
          <c:order val="10"/>
          <c:tx>
            <c:strRef>
              <c:f>'4.6'!$A$32</c:f>
              <c:strCache>
                <c:ptCount val="1"/>
              </c:strCache>
            </c:strRef>
          </c:tx>
          <c:spPr>
            <a:solidFill>
              <a:schemeClr val="tx1"/>
            </a:solidFill>
          </c:spPr>
          <c:invertIfNegative val="0"/>
          <c:cat>
            <c:numRef>
              <c:f>'4.6'!$B$21</c:f>
              <c:numCache>
                <c:formatCode>General</c:formatCode>
                <c:ptCount val="1"/>
              </c:numCache>
            </c:numRef>
          </c:cat>
          <c:val>
            <c:numRef>
              <c:f>'4.6'!$B$32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A-BD1A-46F2-A62E-7D324BF2A282}"/>
            </c:ext>
          </c:extLst>
        </c:ser>
        <c:ser>
          <c:idx val="11"/>
          <c:order val="11"/>
          <c:tx>
            <c:strRef>
              <c:f>'4.6'!$A$33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'4.6'!$B$21</c:f>
              <c:numCache>
                <c:formatCode>General</c:formatCode>
                <c:ptCount val="1"/>
              </c:numCache>
            </c:numRef>
          </c:cat>
          <c:val>
            <c:numRef>
              <c:f>'4.6'!$B$33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B-BD1A-46F2-A62E-7D324BF2A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6950912"/>
        <c:axId val="156952448"/>
      </c:barChart>
      <c:catAx>
        <c:axId val="156950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6952448"/>
        <c:crosses val="autoZero"/>
        <c:auto val="1"/>
        <c:lblAlgn val="ctr"/>
        <c:lblOffset val="100"/>
        <c:noMultiLvlLbl val="0"/>
      </c:catAx>
      <c:valAx>
        <c:axId val="15695244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56950912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en-US" sz="1000">
                <a:solidFill>
                  <a:srgbClr val="233060"/>
                </a:solidFill>
              </a:rPr>
              <a:t>Podíl instalovaného výkonu</a:t>
            </a:r>
            <a:endParaRPr lang="cs-CZ" sz="1000">
              <a:solidFill>
                <a:srgbClr val="233060"/>
              </a:solidFill>
            </a:endParaRPr>
          </a:p>
          <a:p>
            <a:pPr algn="l">
              <a:defRPr sz="1000">
                <a:solidFill>
                  <a:srgbClr val="233060"/>
                </a:solidFill>
              </a:defRPr>
            </a:pPr>
            <a:r>
              <a:rPr lang="en-US" sz="1000">
                <a:solidFill>
                  <a:srgbClr val="233060"/>
                </a:solidFill>
              </a:rPr>
              <a:t>v ES ČR</a:t>
            </a:r>
          </a:p>
        </c:rich>
      </c:tx>
      <c:layout>
        <c:manualLayout>
          <c:xMode val="edge"/>
          <c:yMode val="edge"/>
          <c:x val="3.5861891179430904E-5"/>
          <c:y val="1.3055759586319733E-3"/>
        </c:manualLayout>
      </c:layout>
      <c:overlay val="0"/>
      <c:spPr>
        <a:solidFill>
          <a:sysClr val="window" lastClr="FFFFFF"/>
        </a:solidFill>
      </c:spPr>
    </c:title>
    <c:autoTitleDeleted val="0"/>
    <c:plotArea>
      <c:layout>
        <c:manualLayout>
          <c:layoutTarget val="inner"/>
          <c:xMode val="edge"/>
          <c:yMode val="edge"/>
          <c:x val="9.9391452789123702E-2"/>
          <c:y val="0.175596901250128"/>
          <c:w val="0.71436782597916937"/>
          <c:h val="0.64401282272044169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4-2720-431D-AAF0-50F1CCBD4142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5-2720-431D-AAF0-50F1CCBD4142}"/>
              </c:ext>
            </c:extLst>
          </c:dPt>
          <c:dPt>
            <c:idx val="2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6-2720-431D-AAF0-50F1CCBD4142}"/>
              </c:ext>
            </c:extLst>
          </c:dPt>
          <c:dPt>
            <c:idx val="3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7-2720-431D-AAF0-50F1CCBD4142}"/>
              </c:ext>
            </c:extLst>
          </c:dPt>
          <c:dPt>
            <c:idx val="4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8-2720-431D-AAF0-50F1CCBD4142}"/>
              </c:ext>
            </c:extLst>
          </c:dPt>
          <c:dPt>
            <c:idx val="5"/>
            <c:bubble3D val="0"/>
            <c:spPr>
              <a:solidFill>
                <a:srgbClr val="F0948F"/>
              </a:solidFill>
            </c:spPr>
            <c:extLst>
              <c:ext xmlns:c16="http://schemas.microsoft.com/office/drawing/2014/chart" uri="{C3380CC4-5D6E-409C-BE32-E72D297353CC}">
                <c16:uniqueId val="{00000001-B81A-45F8-AF68-6522D40D827D}"/>
              </c:ext>
            </c:extLst>
          </c:dPt>
          <c:dPt>
            <c:idx val="6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4-B81A-45F8-AF68-6522D40D827D}"/>
              </c:ext>
            </c:extLst>
          </c:dPt>
          <c:dPt>
            <c:idx val="7"/>
            <c:bubble3D val="0"/>
            <c:spPr>
              <a:solidFill>
                <a:srgbClr val="F7C9C7"/>
              </a:solidFill>
            </c:spPr>
            <c:extLst>
              <c:ext xmlns:c16="http://schemas.microsoft.com/office/drawing/2014/chart" uri="{C3380CC4-5D6E-409C-BE32-E72D297353CC}">
                <c16:uniqueId val="{00000003-B81A-45F8-AF68-6522D40D827D}"/>
              </c:ext>
            </c:extLst>
          </c:dPt>
          <c:dLbls>
            <c:dLbl>
              <c:idx val="6"/>
              <c:layout>
                <c:manualLayout>
                  <c:x val="-0.1862328497313788"/>
                  <c:y val="-0.1072504999803149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900">
                      <a:solidFill>
                        <a:schemeClr val="tx1"/>
                      </a:solidFill>
                    </a:defRPr>
                  </a:pPr>
                  <a:endParaRPr lang="cs-CZ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1A-45F8-AF68-6522D40D827D}"/>
                </c:ext>
              </c:extLst>
            </c:dLbl>
            <c:dLbl>
              <c:idx val="8"/>
              <c:numFmt formatCode="0%" sourceLinked="0"/>
              <c:spPr/>
              <c:txPr>
                <a:bodyPr/>
                <a:lstStyle/>
                <a:p>
                  <a:pPr>
                    <a:defRPr sz="900">
                      <a:solidFill>
                        <a:schemeClr val="bg1"/>
                      </a:solidFill>
                    </a:defRPr>
                  </a:pPr>
                  <a:endParaRPr lang="cs-CZ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21B6-49E3-971D-10B825544A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'5'!$B$17:$I$17</c:f>
              <c:strCache>
                <c:ptCount val="8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  <c:pt idx="4">
                  <c:v>VE</c:v>
                </c:pt>
                <c:pt idx="5">
                  <c:v>PVE</c:v>
                </c:pt>
                <c:pt idx="6">
                  <c:v>VTE</c:v>
                </c:pt>
                <c:pt idx="7">
                  <c:v>FVE</c:v>
                </c:pt>
              </c:strCache>
            </c:strRef>
          </c:cat>
          <c:val>
            <c:numRef>
              <c:f>'5'!$B$18:$I$18</c:f>
              <c:numCache>
                <c:formatCode>#\ ##0.0</c:formatCode>
                <c:ptCount val="8"/>
                <c:pt idx="0">
                  <c:v>4346</c:v>
                </c:pt>
                <c:pt idx="1">
                  <c:v>8617.4975999999988</c:v>
                </c:pt>
                <c:pt idx="2">
                  <c:v>1363.4</c:v>
                </c:pt>
                <c:pt idx="3">
                  <c:v>1488.6393400999998</c:v>
                </c:pt>
                <c:pt idx="4">
                  <c:v>1116.0396899999998</c:v>
                </c:pt>
                <c:pt idx="5">
                  <c:v>1171.5</c:v>
                </c:pt>
                <c:pt idx="6">
                  <c:v>374.88693499999994</c:v>
                </c:pt>
                <c:pt idx="7">
                  <c:v>4862.4358591000409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81A-45F8-AF68-6522D40D8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"/>
        <c:holeSize val="50"/>
      </c:doughnutChart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en-US" sz="1000">
                <a:solidFill>
                  <a:srgbClr val="233060"/>
                </a:solidFill>
              </a:rPr>
              <a:t>Vývoj instalovaného výkonu v ES ČR</a:t>
            </a:r>
            <a:r>
              <a:rPr lang="cs-CZ" sz="1000">
                <a:solidFill>
                  <a:srgbClr val="233060"/>
                </a:solidFill>
              </a:rPr>
              <a:t> </a:t>
            </a:r>
            <a:r>
              <a:rPr lang="en-US" sz="1000">
                <a:solidFill>
                  <a:srgbClr val="233060"/>
                </a:solidFill>
              </a:rPr>
              <a:t>(</a:t>
            </a:r>
            <a:r>
              <a:rPr lang="cs-CZ" sz="1000">
                <a:solidFill>
                  <a:srgbClr val="233060"/>
                </a:solidFill>
              </a:rPr>
              <a:t>M</a:t>
            </a:r>
            <a:r>
              <a:rPr lang="en-US" sz="1000">
                <a:solidFill>
                  <a:srgbClr val="233060"/>
                </a:solidFill>
              </a:rPr>
              <a:t>W)</a:t>
            </a:r>
          </a:p>
        </c:rich>
      </c:tx>
      <c:layout>
        <c:manualLayout>
          <c:xMode val="edge"/>
          <c:yMode val="edge"/>
          <c:x val="1.6948559670781796E-3"/>
          <c:y val="1.2121212121212121E-2"/>
        </c:manualLayout>
      </c:layout>
      <c:overlay val="0"/>
      <c:spPr>
        <a:solidFill>
          <a:schemeClr val="bg1"/>
        </a:solidFill>
      </c:spPr>
    </c:title>
    <c:autoTitleDeleted val="0"/>
    <c:plotArea>
      <c:layout>
        <c:manualLayout>
          <c:layoutTarget val="inner"/>
          <c:xMode val="edge"/>
          <c:yMode val="edge"/>
          <c:x val="5.5594246031746029E-2"/>
          <c:y val="0.17476822766898678"/>
          <c:w val="0.85641904761904764"/>
          <c:h val="0.7178600882733403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'5'!$B$17</c:f>
              <c:strCache>
                <c:ptCount val="1"/>
                <c:pt idx="0">
                  <c:v>JE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val>
            <c:numRef>
              <c:f>'5'!$B$7:$M$7</c:f>
              <c:numCache>
                <c:formatCode>#\ ##0.0</c:formatCode>
                <c:ptCount val="12"/>
                <c:pt idx="0">
                  <c:v>4346</c:v>
                </c:pt>
                <c:pt idx="1">
                  <c:v>4346</c:v>
                </c:pt>
                <c:pt idx="2">
                  <c:v>4346</c:v>
                </c:pt>
                <c:pt idx="3">
                  <c:v>4346</c:v>
                </c:pt>
                <c:pt idx="4">
                  <c:v>4346</c:v>
                </c:pt>
                <c:pt idx="5">
                  <c:v>4346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9E-4DB2-97A6-F324CF466D0D}"/>
            </c:ext>
          </c:extLst>
        </c:ser>
        <c:ser>
          <c:idx val="1"/>
          <c:order val="1"/>
          <c:tx>
            <c:strRef>
              <c:f>'5'!$C$17</c:f>
              <c:strCache>
                <c:ptCount val="1"/>
                <c:pt idx="0">
                  <c:v>PE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val>
            <c:numRef>
              <c:f>'5'!$B$8:$M$8</c:f>
              <c:numCache>
                <c:formatCode>#\ ##0.0</c:formatCode>
                <c:ptCount val="12"/>
                <c:pt idx="0">
                  <c:v>9222.257999999998</c:v>
                </c:pt>
                <c:pt idx="1">
                  <c:v>9222.257999999998</c:v>
                </c:pt>
                <c:pt idx="2">
                  <c:v>8628.7580000000016</c:v>
                </c:pt>
                <c:pt idx="3">
                  <c:v>8628.7100000000028</c:v>
                </c:pt>
                <c:pt idx="4">
                  <c:v>8622.7100000000028</c:v>
                </c:pt>
                <c:pt idx="5">
                  <c:v>8617.4976000000024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9E-4DB2-97A6-F324CF466D0D}"/>
            </c:ext>
          </c:extLst>
        </c:ser>
        <c:ser>
          <c:idx val="2"/>
          <c:order val="2"/>
          <c:tx>
            <c:strRef>
              <c:f>'5'!$D$17</c:f>
              <c:strCache>
                <c:ptCount val="1"/>
                <c:pt idx="0">
                  <c:v>PPE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'5'!$B$9:$M$9</c:f>
              <c:numCache>
                <c:formatCode>#\ ##0.0</c:formatCode>
                <c:ptCount val="12"/>
                <c:pt idx="0">
                  <c:v>1363.4</c:v>
                </c:pt>
                <c:pt idx="1">
                  <c:v>1363.4</c:v>
                </c:pt>
                <c:pt idx="2">
                  <c:v>1363.4</c:v>
                </c:pt>
                <c:pt idx="3">
                  <c:v>1363.4</c:v>
                </c:pt>
                <c:pt idx="4">
                  <c:v>1363.4</c:v>
                </c:pt>
                <c:pt idx="5">
                  <c:v>1363.4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9E-4DB2-97A6-F324CF466D0D}"/>
            </c:ext>
          </c:extLst>
        </c:ser>
        <c:ser>
          <c:idx val="3"/>
          <c:order val="3"/>
          <c:tx>
            <c:strRef>
              <c:f>'5'!$E$17</c:f>
              <c:strCache>
                <c:ptCount val="1"/>
                <c:pt idx="0">
                  <c:v>PSE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val>
            <c:numRef>
              <c:f>'5'!$B$10:$M$10</c:f>
              <c:numCache>
                <c:formatCode>#\ ##0.0</c:formatCode>
                <c:ptCount val="12"/>
                <c:pt idx="0">
                  <c:v>1487.1808401000005</c:v>
                </c:pt>
                <c:pt idx="1">
                  <c:v>1487.4848401000006</c:v>
                </c:pt>
                <c:pt idx="2">
                  <c:v>1492.8018401000006</c:v>
                </c:pt>
                <c:pt idx="3">
                  <c:v>1501.9578401000006</c:v>
                </c:pt>
                <c:pt idx="4">
                  <c:v>1500.1858401000006</c:v>
                </c:pt>
                <c:pt idx="5">
                  <c:v>1488.6393401000009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39E-4DB2-97A6-F324CF466D0D}"/>
            </c:ext>
          </c:extLst>
        </c:ser>
        <c:ser>
          <c:idx val="4"/>
          <c:order val="4"/>
          <c:tx>
            <c:strRef>
              <c:f>'5'!$F$17</c:f>
              <c:strCache>
                <c:ptCount val="1"/>
                <c:pt idx="0">
                  <c:v>VE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val>
            <c:numRef>
              <c:f>'5'!$B$11:$M$11</c:f>
              <c:numCache>
                <c:formatCode>#\ ##0.0</c:formatCode>
                <c:ptCount val="12"/>
                <c:pt idx="0">
                  <c:v>1119.9795399999971</c:v>
                </c:pt>
                <c:pt idx="1">
                  <c:v>1117.8380399999971</c:v>
                </c:pt>
                <c:pt idx="2">
                  <c:v>1117.8955399999973</c:v>
                </c:pt>
                <c:pt idx="3">
                  <c:v>1117.5767899999973</c:v>
                </c:pt>
                <c:pt idx="4">
                  <c:v>1116.9292899999975</c:v>
                </c:pt>
                <c:pt idx="5">
                  <c:v>1116.0396899999978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39E-4DB2-97A6-F324CF466D0D}"/>
            </c:ext>
          </c:extLst>
        </c:ser>
        <c:ser>
          <c:idx val="5"/>
          <c:order val="5"/>
          <c:tx>
            <c:strRef>
              <c:f>'5'!$G$17</c:f>
              <c:strCache>
                <c:ptCount val="1"/>
                <c:pt idx="0">
                  <c:v>PVE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val>
            <c:numRef>
              <c:f>'5'!$B$12:$M$12</c:f>
              <c:numCache>
                <c:formatCode>#\ ##0.0</c:formatCode>
                <c:ptCount val="12"/>
                <c:pt idx="0">
                  <c:v>1171.5</c:v>
                </c:pt>
                <c:pt idx="1">
                  <c:v>1171.5</c:v>
                </c:pt>
                <c:pt idx="2">
                  <c:v>1171.5</c:v>
                </c:pt>
                <c:pt idx="3">
                  <c:v>1171.5</c:v>
                </c:pt>
                <c:pt idx="4">
                  <c:v>1171.5</c:v>
                </c:pt>
                <c:pt idx="5">
                  <c:v>1171.5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39E-4DB2-97A6-F324CF466D0D}"/>
            </c:ext>
          </c:extLst>
        </c:ser>
        <c:ser>
          <c:idx val="6"/>
          <c:order val="6"/>
          <c:tx>
            <c:strRef>
              <c:f>'5'!$H$17</c:f>
              <c:strCache>
                <c:ptCount val="1"/>
                <c:pt idx="0">
                  <c:v>VTE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val>
            <c:numRef>
              <c:f>'5'!$B$13:$M$13</c:f>
              <c:numCache>
                <c:formatCode>#\ ##0.0</c:formatCode>
                <c:ptCount val="12"/>
                <c:pt idx="0">
                  <c:v>377.15598499999999</c:v>
                </c:pt>
                <c:pt idx="1">
                  <c:v>377.15598499999999</c:v>
                </c:pt>
                <c:pt idx="2">
                  <c:v>375.03648500000003</c:v>
                </c:pt>
                <c:pt idx="3">
                  <c:v>379.14693499999998</c:v>
                </c:pt>
                <c:pt idx="4">
                  <c:v>379.14693499999998</c:v>
                </c:pt>
                <c:pt idx="5">
                  <c:v>374.88693499999999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39E-4DB2-97A6-F324CF466D0D}"/>
            </c:ext>
          </c:extLst>
        </c:ser>
        <c:ser>
          <c:idx val="7"/>
          <c:order val="7"/>
          <c:tx>
            <c:strRef>
              <c:f>'5'!$I$17</c:f>
              <c:strCache>
                <c:ptCount val="1"/>
                <c:pt idx="0">
                  <c:v>FVE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val>
            <c:numRef>
              <c:f>'5'!$B$14:$M$14</c:f>
              <c:numCache>
                <c:formatCode>#\ ##0.0</c:formatCode>
                <c:ptCount val="12"/>
                <c:pt idx="0">
                  <c:v>4748.5548741015355</c:v>
                </c:pt>
                <c:pt idx="1">
                  <c:v>4781.6402072015726</c:v>
                </c:pt>
                <c:pt idx="2">
                  <c:v>4810.1476173016117</c:v>
                </c:pt>
                <c:pt idx="3">
                  <c:v>4845.0540880016615</c:v>
                </c:pt>
                <c:pt idx="4">
                  <c:v>4869.2462941016756</c:v>
                </c:pt>
                <c:pt idx="5">
                  <c:v>4862.4358591016735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39E-4DB2-97A6-F324CF466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1965184"/>
        <c:axId val="161966720"/>
      </c:barChart>
      <c:catAx>
        <c:axId val="161965184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1966720"/>
        <c:crosses val="autoZero"/>
        <c:auto val="1"/>
        <c:lblAlgn val="ctr"/>
        <c:lblOffset val="100"/>
        <c:noMultiLvlLbl val="0"/>
      </c:catAx>
      <c:valAx>
        <c:axId val="161966720"/>
        <c:scaling>
          <c:orientation val="minMax"/>
          <c:max val="25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196518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en-US" sz="1000">
                <a:solidFill>
                  <a:srgbClr val="233060"/>
                </a:solidFill>
              </a:rPr>
              <a:t>Instalovaný výkon v krajích ČR</a:t>
            </a:r>
            <a:r>
              <a:rPr lang="cs-CZ" sz="1000">
                <a:solidFill>
                  <a:srgbClr val="233060"/>
                </a:solidFill>
              </a:rPr>
              <a:t> </a:t>
            </a:r>
            <a:r>
              <a:rPr lang="en-US" sz="1000">
                <a:solidFill>
                  <a:srgbClr val="233060"/>
                </a:solidFill>
              </a:rPr>
              <a:t>(</a:t>
            </a:r>
            <a:r>
              <a:rPr lang="cs-CZ" sz="1000">
                <a:solidFill>
                  <a:srgbClr val="233060"/>
                </a:solidFill>
              </a:rPr>
              <a:t>M</a:t>
            </a:r>
            <a:r>
              <a:rPr lang="en-US" sz="1000">
                <a:solidFill>
                  <a:srgbClr val="233060"/>
                </a:solidFill>
              </a:rPr>
              <a:t>W)</a:t>
            </a:r>
          </a:p>
        </c:rich>
      </c:tx>
      <c:layout>
        <c:manualLayout>
          <c:xMode val="edge"/>
          <c:yMode val="edge"/>
          <c:x val="1.9201821067756427E-3"/>
          <c:y val="1.1988888749099261E-2"/>
        </c:manualLayout>
      </c:layout>
      <c:overlay val="0"/>
      <c:spPr>
        <a:solidFill>
          <a:sysClr val="window" lastClr="FFFFFF"/>
        </a:solidFill>
      </c:spPr>
    </c:title>
    <c:autoTitleDeleted val="0"/>
    <c:plotArea>
      <c:layout>
        <c:manualLayout>
          <c:layoutTarget val="inner"/>
          <c:xMode val="edge"/>
          <c:yMode val="edge"/>
          <c:x val="5.5643044619422571E-2"/>
          <c:y val="0.14708333333333337"/>
          <c:w val="0.90880091437638522"/>
          <c:h val="0.3630921832098292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'5'!$B$17</c:f>
              <c:strCache>
                <c:ptCount val="1"/>
                <c:pt idx="0">
                  <c:v>JE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'5'!$A$19:$A$32</c:f>
              <c:strCache>
                <c:ptCount val="14"/>
                <c:pt idx="0">
                  <c:v>Hlavní město Praha</c:v>
                </c:pt>
                <c:pt idx="1">
                  <c:v>Jihočeský kraj</c:v>
                </c:pt>
                <c:pt idx="2">
                  <c:v>Jihomoravský kraj</c:v>
                </c:pt>
                <c:pt idx="3">
                  <c:v>Karlovarský kraj</c:v>
                </c:pt>
                <c:pt idx="4">
                  <c:v>Kraj Vysočina</c:v>
                </c:pt>
                <c:pt idx="5">
                  <c:v>Královéhradecký kraj</c:v>
                </c:pt>
                <c:pt idx="6">
                  <c:v>Liberecký kraj</c:v>
                </c:pt>
                <c:pt idx="7">
                  <c:v>Moravskoslezský kraj</c:v>
                </c:pt>
                <c:pt idx="8">
                  <c:v>Olomoucký kraj</c:v>
                </c:pt>
                <c:pt idx="9">
                  <c:v>Pardubický kraj</c:v>
                </c:pt>
                <c:pt idx="10">
                  <c:v>Plzeňský kraj</c:v>
                </c:pt>
                <c:pt idx="11">
                  <c:v>Středočeský kraj</c:v>
                </c:pt>
                <c:pt idx="12">
                  <c:v>Ústecký kraj</c:v>
                </c:pt>
                <c:pt idx="13">
                  <c:v>Zlínský kraj</c:v>
                </c:pt>
              </c:strCache>
            </c:strRef>
          </c:cat>
          <c:val>
            <c:numRef>
              <c:f>'5'!$B$19:$B$32</c:f>
              <c:numCache>
                <c:formatCode>#\ ##0.0</c:formatCode>
                <c:ptCount val="14"/>
                <c:pt idx="0">
                  <c:v>0</c:v>
                </c:pt>
                <c:pt idx="1">
                  <c:v>2250</c:v>
                </c:pt>
                <c:pt idx="2">
                  <c:v>0</c:v>
                </c:pt>
                <c:pt idx="3">
                  <c:v>0</c:v>
                </c:pt>
                <c:pt idx="4">
                  <c:v>2096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23-4950-B1F3-0B7210434B53}"/>
            </c:ext>
          </c:extLst>
        </c:ser>
        <c:ser>
          <c:idx val="1"/>
          <c:order val="1"/>
          <c:tx>
            <c:strRef>
              <c:f>'5'!$C$17</c:f>
              <c:strCache>
                <c:ptCount val="1"/>
                <c:pt idx="0">
                  <c:v>PE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'5'!$A$19:$A$32</c:f>
              <c:strCache>
                <c:ptCount val="14"/>
                <c:pt idx="0">
                  <c:v>Hlavní město Praha</c:v>
                </c:pt>
                <c:pt idx="1">
                  <c:v>Jihočeský kraj</c:v>
                </c:pt>
                <c:pt idx="2">
                  <c:v>Jihomoravský kraj</c:v>
                </c:pt>
                <c:pt idx="3">
                  <c:v>Karlovarský kraj</c:v>
                </c:pt>
                <c:pt idx="4">
                  <c:v>Kraj Vysočina</c:v>
                </c:pt>
                <c:pt idx="5">
                  <c:v>Královéhradecký kraj</c:v>
                </c:pt>
                <c:pt idx="6">
                  <c:v>Liberecký kraj</c:v>
                </c:pt>
                <c:pt idx="7">
                  <c:v>Moravskoslezský kraj</c:v>
                </c:pt>
                <c:pt idx="8">
                  <c:v>Olomoucký kraj</c:v>
                </c:pt>
                <c:pt idx="9">
                  <c:v>Pardubický kraj</c:v>
                </c:pt>
                <c:pt idx="10">
                  <c:v>Plzeňský kraj</c:v>
                </c:pt>
                <c:pt idx="11">
                  <c:v>Středočeský kraj</c:v>
                </c:pt>
                <c:pt idx="12">
                  <c:v>Ústecký kraj</c:v>
                </c:pt>
                <c:pt idx="13">
                  <c:v>Zlínský kraj</c:v>
                </c:pt>
              </c:strCache>
            </c:strRef>
          </c:cat>
          <c:val>
            <c:numRef>
              <c:f>'5'!$C$19:$C$32</c:f>
              <c:numCache>
                <c:formatCode>#\ ##0.0</c:formatCode>
                <c:ptCount val="14"/>
                <c:pt idx="0">
                  <c:v>17.440000000000001</c:v>
                </c:pt>
                <c:pt idx="1">
                  <c:v>210.8783</c:v>
                </c:pt>
                <c:pt idx="2">
                  <c:v>220.79999999999998</c:v>
                </c:pt>
                <c:pt idx="3">
                  <c:v>539.35199999999998</c:v>
                </c:pt>
                <c:pt idx="4">
                  <c:v>14.759</c:v>
                </c:pt>
                <c:pt idx="5">
                  <c:v>182.59900000000002</c:v>
                </c:pt>
                <c:pt idx="6">
                  <c:v>6.2830000000000004</c:v>
                </c:pt>
                <c:pt idx="7">
                  <c:v>473.16039999999998</c:v>
                </c:pt>
                <c:pt idx="8">
                  <c:v>70.628200000000007</c:v>
                </c:pt>
                <c:pt idx="9">
                  <c:v>1293.7099999999998</c:v>
                </c:pt>
                <c:pt idx="10">
                  <c:v>262.08500000000004</c:v>
                </c:pt>
                <c:pt idx="11">
                  <c:v>1151.7282</c:v>
                </c:pt>
                <c:pt idx="12">
                  <c:v>4042.4124999999995</c:v>
                </c:pt>
                <c:pt idx="13">
                  <c:v>131.66200000000001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23-4950-B1F3-0B7210434B53}"/>
            </c:ext>
          </c:extLst>
        </c:ser>
        <c:ser>
          <c:idx val="2"/>
          <c:order val="2"/>
          <c:tx>
            <c:strRef>
              <c:f>'5'!$D$17</c:f>
              <c:strCache>
                <c:ptCount val="1"/>
                <c:pt idx="0">
                  <c:v>PPE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'5'!$A$19:$A$32</c:f>
              <c:strCache>
                <c:ptCount val="14"/>
                <c:pt idx="0">
                  <c:v>Hlavní město Praha</c:v>
                </c:pt>
                <c:pt idx="1">
                  <c:v>Jihočeský kraj</c:v>
                </c:pt>
                <c:pt idx="2">
                  <c:v>Jihomoravský kraj</c:v>
                </c:pt>
                <c:pt idx="3">
                  <c:v>Karlovarský kraj</c:v>
                </c:pt>
                <c:pt idx="4">
                  <c:v>Kraj Vysočina</c:v>
                </c:pt>
                <c:pt idx="5">
                  <c:v>Královéhradecký kraj</c:v>
                </c:pt>
                <c:pt idx="6">
                  <c:v>Liberecký kraj</c:v>
                </c:pt>
                <c:pt idx="7">
                  <c:v>Moravskoslezský kraj</c:v>
                </c:pt>
                <c:pt idx="8">
                  <c:v>Olomoucký kraj</c:v>
                </c:pt>
                <c:pt idx="9">
                  <c:v>Pardubický kraj</c:v>
                </c:pt>
                <c:pt idx="10">
                  <c:v>Plzeňský kraj</c:v>
                </c:pt>
                <c:pt idx="11">
                  <c:v>Středočeský kraj</c:v>
                </c:pt>
                <c:pt idx="12">
                  <c:v>Ústecký kraj</c:v>
                </c:pt>
                <c:pt idx="13">
                  <c:v>Zlínský kraj</c:v>
                </c:pt>
              </c:strCache>
            </c:strRef>
          </c:cat>
          <c:val>
            <c:numRef>
              <c:f>'5'!$D$19:$D$32</c:f>
              <c:numCache>
                <c:formatCode>#\ ##0.0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118.5</c:v>
                </c:pt>
                <c:pt idx="3">
                  <c:v>400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844.9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23-4950-B1F3-0B7210434B53}"/>
            </c:ext>
          </c:extLst>
        </c:ser>
        <c:ser>
          <c:idx val="3"/>
          <c:order val="3"/>
          <c:tx>
            <c:strRef>
              <c:f>'5'!$E$17</c:f>
              <c:strCache>
                <c:ptCount val="1"/>
                <c:pt idx="0">
                  <c:v>PSE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'5'!$A$19:$A$32</c:f>
              <c:strCache>
                <c:ptCount val="14"/>
                <c:pt idx="0">
                  <c:v>Hlavní město Praha</c:v>
                </c:pt>
                <c:pt idx="1">
                  <c:v>Jihočeský kraj</c:v>
                </c:pt>
                <c:pt idx="2">
                  <c:v>Jihomoravský kraj</c:v>
                </c:pt>
                <c:pt idx="3">
                  <c:v>Karlovarský kraj</c:v>
                </c:pt>
                <c:pt idx="4">
                  <c:v>Kraj Vysočina</c:v>
                </c:pt>
                <c:pt idx="5">
                  <c:v>Královéhradecký kraj</c:v>
                </c:pt>
                <c:pt idx="6">
                  <c:v>Liberecký kraj</c:v>
                </c:pt>
                <c:pt idx="7">
                  <c:v>Moravskoslezský kraj</c:v>
                </c:pt>
                <c:pt idx="8">
                  <c:v>Olomoucký kraj</c:v>
                </c:pt>
                <c:pt idx="9">
                  <c:v>Pardubický kraj</c:v>
                </c:pt>
                <c:pt idx="10">
                  <c:v>Plzeňský kraj</c:v>
                </c:pt>
                <c:pt idx="11">
                  <c:v>Středočeský kraj</c:v>
                </c:pt>
                <c:pt idx="12">
                  <c:v>Ústecký kraj</c:v>
                </c:pt>
                <c:pt idx="13">
                  <c:v>Zlínský kraj</c:v>
                </c:pt>
              </c:strCache>
            </c:strRef>
          </c:cat>
          <c:val>
            <c:numRef>
              <c:f>'5'!$E$19:$E$32</c:f>
              <c:numCache>
                <c:formatCode>#\ ##0.0</c:formatCode>
                <c:ptCount val="14"/>
                <c:pt idx="0">
                  <c:v>80.464999999999975</c:v>
                </c:pt>
                <c:pt idx="1">
                  <c:v>76.410000000000011</c:v>
                </c:pt>
                <c:pt idx="2">
                  <c:v>118.77300009999993</c:v>
                </c:pt>
                <c:pt idx="3">
                  <c:v>24.919</c:v>
                </c:pt>
                <c:pt idx="4">
                  <c:v>115.52490000000003</c:v>
                </c:pt>
                <c:pt idx="5">
                  <c:v>91.427380000000014</c:v>
                </c:pt>
                <c:pt idx="6">
                  <c:v>52.130000000000024</c:v>
                </c:pt>
                <c:pt idx="7">
                  <c:v>184.93590000000003</c:v>
                </c:pt>
                <c:pt idx="8">
                  <c:v>189.42599999999985</c:v>
                </c:pt>
                <c:pt idx="9">
                  <c:v>84.460500000000025</c:v>
                </c:pt>
                <c:pt idx="10">
                  <c:v>74.149500000000003</c:v>
                </c:pt>
                <c:pt idx="11">
                  <c:v>292.49536000000001</c:v>
                </c:pt>
                <c:pt idx="12">
                  <c:v>64.215400000000031</c:v>
                </c:pt>
                <c:pt idx="13">
                  <c:v>39.307400000000001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23-4950-B1F3-0B7210434B53}"/>
            </c:ext>
          </c:extLst>
        </c:ser>
        <c:ser>
          <c:idx val="4"/>
          <c:order val="4"/>
          <c:tx>
            <c:strRef>
              <c:f>'5'!$F$17</c:f>
              <c:strCache>
                <c:ptCount val="1"/>
                <c:pt idx="0">
                  <c:v>VE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'5'!$A$19:$A$32</c:f>
              <c:strCache>
                <c:ptCount val="14"/>
                <c:pt idx="0">
                  <c:v>Hlavní město Praha</c:v>
                </c:pt>
                <c:pt idx="1">
                  <c:v>Jihočeský kraj</c:v>
                </c:pt>
                <c:pt idx="2">
                  <c:v>Jihomoravský kraj</c:v>
                </c:pt>
                <c:pt idx="3">
                  <c:v>Karlovarský kraj</c:v>
                </c:pt>
                <c:pt idx="4">
                  <c:v>Kraj Vysočina</c:v>
                </c:pt>
                <c:pt idx="5">
                  <c:v>Královéhradecký kraj</c:v>
                </c:pt>
                <c:pt idx="6">
                  <c:v>Liberecký kraj</c:v>
                </c:pt>
                <c:pt idx="7">
                  <c:v>Moravskoslezský kraj</c:v>
                </c:pt>
                <c:pt idx="8">
                  <c:v>Olomoucký kraj</c:v>
                </c:pt>
                <c:pt idx="9">
                  <c:v>Pardubický kraj</c:v>
                </c:pt>
                <c:pt idx="10">
                  <c:v>Plzeňský kraj</c:v>
                </c:pt>
                <c:pt idx="11">
                  <c:v>Středočeský kraj</c:v>
                </c:pt>
                <c:pt idx="12">
                  <c:v>Ústecký kraj</c:v>
                </c:pt>
                <c:pt idx="13">
                  <c:v>Zlínský kraj</c:v>
                </c:pt>
              </c:strCache>
            </c:strRef>
          </c:cat>
          <c:val>
            <c:numRef>
              <c:f>'5'!$F$19:$F$32</c:f>
              <c:numCache>
                <c:formatCode>#\ ##0.0</c:formatCode>
                <c:ptCount val="14"/>
                <c:pt idx="0">
                  <c:v>11.205999999999998</c:v>
                </c:pt>
                <c:pt idx="1">
                  <c:v>176.32160000000007</c:v>
                </c:pt>
                <c:pt idx="2">
                  <c:v>34.865699999999997</c:v>
                </c:pt>
                <c:pt idx="3">
                  <c:v>7.7019999999999991</c:v>
                </c:pt>
                <c:pt idx="4">
                  <c:v>17.413799999999988</c:v>
                </c:pt>
                <c:pt idx="5">
                  <c:v>31.252399999999973</c:v>
                </c:pt>
                <c:pt idx="6">
                  <c:v>25.569249999999982</c:v>
                </c:pt>
                <c:pt idx="7">
                  <c:v>18.587399999999988</c:v>
                </c:pt>
                <c:pt idx="8">
                  <c:v>13.381039999999999</c:v>
                </c:pt>
                <c:pt idx="9">
                  <c:v>29.843300000000017</c:v>
                </c:pt>
                <c:pt idx="10">
                  <c:v>21.262999999999998</c:v>
                </c:pt>
                <c:pt idx="11">
                  <c:v>644.91455999999994</c:v>
                </c:pt>
                <c:pt idx="12">
                  <c:v>75.971139999999991</c:v>
                </c:pt>
                <c:pt idx="13">
                  <c:v>7.7484999999999991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23-4950-B1F3-0B7210434B53}"/>
            </c:ext>
          </c:extLst>
        </c:ser>
        <c:ser>
          <c:idx val="5"/>
          <c:order val="5"/>
          <c:tx>
            <c:strRef>
              <c:f>'5'!$G$17</c:f>
              <c:strCache>
                <c:ptCount val="1"/>
                <c:pt idx="0">
                  <c:v>PVE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cat>
            <c:strRef>
              <c:f>'5'!$A$19:$A$32</c:f>
              <c:strCache>
                <c:ptCount val="14"/>
                <c:pt idx="0">
                  <c:v>Hlavní město Praha</c:v>
                </c:pt>
                <c:pt idx="1">
                  <c:v>Jihočeský kraj</c:v>
                </c:pt>
                <c:pt idx="2">
                  <c:v>Jihomoravský kraj</c:v>
                </c:pt>
                <c:pt idx="3">
                  <c:v>Karlovarský kraj</c:v>
                </c:pt>
                <c:pt idx="4">
                  <c:v>Kraj Vysočina</c:v>
                </c:pt>
                <c:pt idx="5">
                  <c:v>Královéhradecký kraj</c:v>
                </c:pt>
                <c:pt idx="6">
                  <c:v>Liberecký kraj</c:v>
                </c:pt>
                <c:pt idx="7">
                  <c:v>Moravskoslezský kraj</c:v>
                </c:pt>
                <c:pt idx="8">
                  <c:v>Olomoucký kraj</c:v>
                </c:pt>
                <c:pt idx="9">
                  <c:v>Pardubický kraj</c:v>
                </c:pt>
                <c:pt idx="10">
                  <c:v>Plzeňský kraj</c:v>
                </c:pt>
                <c:pt idx="11">
                  <c:v>Středočeský kraj</c:v>
                </c:pt>
                <c:pt idx="12">
                  <c:v>Ústecký kraj</c:v>
                </c:pt>
                <c:pt idx="13">
                  <c:v>Zlínský kraj</c:v>
                </c:pt>
              </c:strCache>
            </c:strRef>
          </c:cat>
          <c:val>
            <c:numRef>
              <c:f>'5'!$G$19:$G$32</c:f>
              <c:numCache>
                <c:formatCode>#\ ##0.0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475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650</c:v>
                </c:pt>
                <c:pt idx="9">
                  <c:v>0</c:v>
                </c:pt>
                <c:pt idx="10">
                  <c:v>1.5</c:v>
                </c:pt>
                <c:pt idx="11">
                  <c:v>45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323-4950-B1F3-0B7210434B53}"/>
            </c:ext>
          </c:extLst>
        </c:ser>
        <c:ser>
          <c:idx val="6"/>
          <c:order val="6"/>
          <c:tx>
            <c:strRef>
              <c:f>'5'!$H$17</c:f>
              <c:strCache>
                <c:ptCount val="1"/>
                <c:pt idx="0">
                  <c:v>VTE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strRef>
              <c:f>'5'!$A$19:$A$32</c:f>
              <c:strCache>
                <c:ptCount val="14"/>
                <c:pt idx="0">
                  <c:v>Hlavní město Praha</c:v>
                </c:pt>
                <c:pt idx="1">
                  <c:v>Jihočeský kraj</c:v>
                </c:pt>
                <c:pt idx="2">
                  <c:v>Jihomoravský kraj</c:v>
                </c:pt>
                <c:pt idx="3">
                  <c:v>Karlovarský kraj</c:v>
                </c:pt>
                <c:pt idx="4">
                  <c:v>Kraj Vysočina</c:v>
                </c:pt>
                <c:pt idx="5">
                  <c:v>Královéhradecký kraj</c:v>
                </c:pt>
                <c:pt idx="6">
                  <c:v>Liberecký kraj</c:v>
                </c:pt>
                <c:pt idx="7">
                  <c:v>Moravskoslezský kraj</c:v>
                </c:pt>
                <c:pt idx="8">
                  <c:v>Olomoucký kraj</c:v>
                </c:pt>
                <c:pt idx="9">
                  <c:v>Pardubický kraj</c:v>
                </c:pt>
                <c:pt idx="10">
                  <c:v>Plzeňský kraj</c:v>
                </c:pt>
                <c:pt idx="11">
                  <c:v>Středočeský kraj</c:v>
                </c:pt>
                <c:pt idx="12">
                  <c:v>Ústecký kraj</c:v>
                </c:pt>
                <c:pt idx="13">
                  <c:v>Zlínský kraj</c:v>
                </c:pt>
              </c:strCache>
            </c:strRef>
          </c:cat>
          <c:val>
            <c:numRef>
              <c:f>'5'!$H$19:$H$32</c:f>
              <c:numCache>
                <c:formatCode>#\ ##0.0</c:formatCode>
                <c:ptCount val="14"/>
                <c:pt idx="0">
                  <c:v>0</c:v>
                </c:pt>
                <c:pt idx="1">
                  <c:v>0.01</c:v>
                </c:pt>
                <c:pt idx="2">
                  <c:v>8.4453049999999994</c:v>
                </c:pt>
                <c:pt idx="3">
                  <c:v>71.445000000000007</c:v>
                </c:pt>
                <c:pt idx="4">
                  <c:v>11.945</c:v>
                </c:pt>
                <c:pt idx="5">
                  <c:v>10.223500000000001</c:v>
                </c:pt>
                <c:pt idx="6">
                  <c:v>51.986429999999991</c:v>
                </c:pt>
                <c:pt idx="7">
                  <c:v>37.495699999999992</c:v>
                </c:pt>
                <c:pt idx="8">
                  <c:v>61.899999999999991</c:v>
                </c:pt>
                <c:pt idx="9">
                  <c:v>22.965399999999999</c:v>
                </c:pt>
                <c:pt idx="10">
                  <c:v>5.3299999999999992</c:v>
                </c:pt>
                <c:pt idx="11">
                  <c:v>6.0655999999999999</c:v>
                </c:pt>
                <c:pt idx="12">
                  <c:v>86.8</c:v>
                </c:pt>
                <c:pt idx="13">
                  <c:v>0.27500000000000002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323-4950-B1F3-0B7210434B53}"/>
            </c:ext>
          </c:extLst>
        </c:ser>
        <c:ser>
          <c:idx val="7"/>
          <c:order val="7"/>
          <c:tx>
            <c:strRef>
              <c:f>'5'!$I$17</c:f>
              <c:strCache>
                <c:ptCount val="1"/>
                <c:pt idx="0">
                  <c:v>FVE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cat>
            <c:strRef>
              <c:f>'5'!$A$19:$A$32</c:f>
              <c:strCache>
                <c:ptCount val="14"/>
                <c:pt idx="0">
                  <c:v>Hlavní město Praha</c:v>
                </c:pt>
                <c:pt idx="1">
                  <c:v>Jihočeský kraj</c:v>
                </c:pt>
                <c:pt idx="2">
                  <c:v>Jihomoravský kraj</c:v>
                </c:pt>
                <c:pt idx="3">
                  <c:v>Karlovarský kraj</c:v>
                </c:pt>
                <c:pt idx="4">
                  <c:v>Kraj Vysočina</c:v>
                </c:pt>
                <c:pt idx="5">
                  <c:v>Královéhradecký kraj</c:v>
                </c:pt>
                <c:pt idx="6">
                  <c:v>Liberecký kraj</c:v>
                </c:pt>
                <c:pt idx="7">
                  <c:v>Moravskoslezský kraj</c:v>
                </c:pt>
                <c:pt idx="8">
                  <c:v>Olomoucký kraj</c:v>
                </c:pt>
                <c:pt idx="9">
                  <c:v>Pardubický kraj</c:v>
                </c:pt>
                <c:pt idx="10">
                  <c:v>Plzeňský kraj</c:v>
                </c:pt>
                <c:pt idx="11">
                  <c:v>Středočeský kraj</c:v>
                </c:pt>
                <c:pt idx="12">
                  <c:v>Ústecký kraj</c:v>
                </c:pt>
                <c:pt idx="13">
                  <c:v>Zlínský kraj</c:v>
                </c:pt>
              </c:strCache>
            </c:strRef>
          </c:cat>
          <c:val>
            <c:numRef>
              <c:f>'5'!$I$19:$I$32</c:f>
              <c:numCache>
                <c:formatCode>#\ ##0.0</c:formatCode>
                <c:ptCount val="14"/>
                <c:pt idx="0">
                  <c:v>117.14245999999932</c:v>
                </c:pt>
                <c:pt idx="1">
                  <c:v>444.53248509999912</c:v>
                </c:pt>
                <c:pt idx="2">
                  <c:v>770.55832600000076</c:v>
                </c:pt>
                <c:pt idx="3">
                  <c:v>90.181746999998978</c:v>
                </c:pt>
                <c:pt idx="4">
                  <c:v>252.4861470000001</c:v>
                </c:pt>
                <c:pt idx="5">
                  <c:v>273.32478699999831</c:v>
                </c:pt>
                <c:pt idx="6">
                  <c:v>203.86048099999863</c:v>
                </c:pt>
                <c:pt idx="7">
                  <c:v>317.046109000039</c:v>
                </c:pt>
                <c:pt idx="8">
                  <c:v>264.25708099999935</c:v>
                </c:pt>
                <c:pt idx="9">
                  <c:v>260.07130599999732</c:v>
                </c:pt>
                <c:pt idx="10">
                  <c:v>413.73824399999717</c:v>
                </c:pt>
                <c:pt idx="11">
                  <c:v>722.74057900001458</c:v>
                </c:pt>
                <c:pt idx="12">
                  <c:v>404.60245099999781</c:v>
                </c:pt>
                <c:pt idx="13">
                  <c:v>327.89365599999979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323-4950-B1F3-0B7210434B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1999872"/>
        <c:axId val="162272000"/>
      </c:barChart>
      <c:catAx>
        <c:axId val="1619998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 sz="850"/>
            </a:pPr>
            <a:endParaRPr lang="cs-CZ"/>
          </a:p>
        </c:txPr>
        <c:crossAx val="162272000"/>
        <c:crosses val="autoZero"/>
        <c:auto val="1"/>
        <c:lblAlgn val="ctr"/>
        <c:lblOffset val="100"/>
        <c:noMultiLvlLbl val="0"/>
      </c:catAx>
      <c:valAx>
        <c:axId val="162272000"/>
        <c:scaling>
          <c:orientation val="minMax"/>
          <c:max val="6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1999872"/>
        <c:crosses val="autoZero"/>
        <c:crossBetween val="between"/>
        <c:majorUnit val="1000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'4.3'!$A$21</c:f>
              <c:strCache>
                <c:ptCount val="1"/>
              </c:strCache>
            </c:strRef>
          </c:tx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209D-4795-8FBC-381296D60993}"/>
            </c:ext>
          </c:extLst>
        </c:ser>
        <c:ser>
          <c:idx val="1"/>
          <c:order val="1"/>
          <c:tx>
            <c:strRef>
              <c:f>'4.3'!$A$22</c:f>
              <c:strCache>
                <c:ptCount val="1"/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209D-4795-8FBC-381296D60993}"/>
            </c:ext>
          </c:extLst>
        </c:ser>
        <c:ser>
          <c:idx val="2"/>
          <c:order val="2"/>
          <c:tx>
            <c:strRef>
              <c:f>'4.3'!$A$23</c:f>
              <c:strCache>
                <c:ptCount val="1"/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209D-4795-8FBC-381296D60993}"/>
            </c:ext>
          </c:extLst>
        </c:ser>
        <c:ser>
          <c:idx val="3"/>
          <c:order val="3"/>
          <c:tx>
            <c:strRef>
              <c:f>'4.3'!$A$24</c:f>
              <c:strCache>
                <c:ptCount val="1"/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209D-4795-8FBC-381296D60993}"/>
            </c:ext>
          </c:extLst>
        </c:ser>
        <c:ser>
          <c:idx val="4"/>
          <c:order val="4"/>
          <c:tx>
            <c:strRef>
              <c:f>'4.3'!$A$25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209D-4795-8FBC-381296D60993}"/>
            </c:ext>
          </c:extLst>
        </c:ser>
        <c:ser>
          <c:idx val="5"/>
          <c:order val="5"/>
          <c:tx>
            <c:strRef>
              <c:f>'4.3'!$A$26</c:f>
              <c:strCache>
                <c:ptCount val="1"/>
              </c:strCache>
            </c:strRef>
          </c:tx>
          <c:spPr>
            <a:solidFill>
              <a:srgbClr val="F0948F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'4.3'!$B$26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209D-4795-8FBC-381296D60993}"/>
            </c:ext>
          </c:extLst>
        </c:ser>
        <c:ser>
          <c:idx val="6"/>
          <c:order val="6"/>
          <c:tx>
            <c:strRef>
              <c:f>'4.3'!$A$27</c:f>
              <c:strCache>
                <c:ptCount val="1"/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'4.3'!$B$27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6-209D-4795-8FBC-381296D60993}"/>
            </c:ext>
          </c:extLst>
        </c:ser>
        <c:ser>
          <c:idx val="7"/>
          <c:order val="7"/>
          <c:tx>
            <c:strRef>
              <c:f>'4.3'!$A$28</c:f>
              <c:strCache>
                <c:ptCount val="1"/>
              </c:strCache>
            </c:strRef>
          </c:tx>
          <c:spPr>
            <a:solidFill>
              <a:srgbClr val="F7C9C7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7-209D-4795-8FBC-381296D60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2407552"/>
        <c:axId val="162409088"/>
      </c:barChart>
      <c:catAx>
        <c:axId val="1624075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2409088"/>
        <c:crosses val="autoZero"/>
        <c:auto val="1"/>
        <c:lblAlgn val="ctr"/>
        <c:lblOffset val="100"/>
        <c:noMultiLvlLbl val="0"/>
      </c:catAx>
      <c:valAx>
        <c:axId val="16240908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62407552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solidFill>
                  <a:srgbClr val="233060"/>
                </a:solidFill>
              </a:defRPr>
            </a:pPr>
            <a:r>
              <a:rPr lang="en-US" sz="1000">
                <a:solidFill>
                  <a:srgbClr val="233060"/>
                </a:solidFill>
              </a:rPr>
              <a:t>Spotřeba elektřiny </a:t>
            </a:r>
            <a:r>
              <a:rPr lang="cs-CZ" sz="1000">
                <a:solidFill>
                  <a:srgbClr val="233060"/>
                </a:solidFill>
              </a:rPr>
              <a:t>netto </a:t>
            </a:r>
            <a:r>
              <a:rPr lang="en-US" sz="1000">
                <a:solidFill>
                  <a:srgbClr val="233060"/>
                </a:solidFill>
              </a:rPr>
              <a:t>v krajích ČR (GWh)</a:t>
            </a:r>
          </a:p>
        </c:rich>
      </c:tx>
      <c:layout>
        <c:manualLayout>
          <c:xMode val="edge"/>
          <c:yMode val="edge"/>
          <c:x val="1.1922555482091581E-3"/>
          <c:y val="4.4743749136621084E-3"/>
        </c:manualLayout>
      </c:layout>
      <c:overlay val="0"/>
      <c:spPr>
        <a:solidFill>
          <a:sysClr val="window" lastClr="FFFFFF"/>
        </a:solidFill>
      </c:spPr>
    </c:title>
    <c:autoTitleDeleted val="0"/>
    <c:plotArea>
      <c:layout>
        <c:manualLayout>
          <c:layoutTarget val="inner"/>
          <c:xMode val="edge"/>
          <c:yMode val="edge"/>
          <c:x val="7.1540584054212153E-2"/>
          <c:y val="0.11864957330600386"/>
          <c:w val="0.92056986959470299"/>
          <c:h val="0.466725212558604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'6.1, 6.2'!$B$24</c:f>
              <c:strCache>
                <c:ptCount val="1"/>
                <c:pt idx="0">
                  <c:v>VO z vvn</c:v>
                </c:pt>
              </c:strCache>
            </c:strRef>
          </c:tx>
          <c:invertIfNegative val="0"/>
          <c:cat>
            <c:strRef>
              <c:f>'6.1, 6.2'!$A$26:$A$39</c:f>
              <c:strCache>
                <c:ptCount val="14"/>
                <c:pt idx="0">
                  <c:v>Hlavní město Praha</c:v>
                </c:pt>
                <c:pt idx="1">
                  <c:v>Jihočeský kraj</c:v>
                </c:pt>
                <c:pt idx="2">
                  <c:v>Jihomoravský kraj</c:v>
                </c:pt>
                <c:pt idx="3">
                  <c:v>Karlovarský kraj</c:v>
                </c:pt>
                <c:pt idx="4">
                  <c:v>Kraj Vysočina</c:v>
                </c:pt>
                <c:pt idx="5">
                  <c:v>Královéhradecký kraj</c:v>
                </c:pt>
                <c:pt idx="6">
                  <c:v>Liberecký kraj</c:v>
                </c:pt>
                <c:pt idx="7">
                  <c:v>Moravskoslezský kraj</c:v>
                </c:pt>
                <c:pt idx="8">
                  <c:v>Olomoucký kraj</c:v>
                </c:pt>
                <c:pt idx="9">
                  <c:v>Pardubický kraj</c:v>
                </c:pt>
                <c:pt idx="10">
                  <c:v>Plzeňský kraj</c:v>
                </c:pt>
                <c:pt idx="11">
                  <c:v>Středočeský kraj</c:v>
                </c:pt>
                <c:pt idx="12">
                  <c:v>Ústecký kraj</c:v>
                </c:pt>
                <c:pt idx="13">
                  <c:v>Zlínský kraj</c:v>
                </c:pt>
              </c:strCache>
            </c:strRef>
          </c:cat>
          <c:val>
            <c:numRef>
              <c:f>'6.1, 6.2'!$B$26:$B$39</c:f>
              <c:numCache>
                <c:formatCode>#\ ##0.0</c:formatCode>
                <c:ptCount val="14"/>
                <c:pt idx="0">
                  <c:v>33194.407999999996</c:v>
                </c:pt>
                <c:pt idx="1">
                  <c:v>32946.892</c:v>
                </c:pt>
                <c:pt idx="2">
                  <c:v>139052.516</c:v>
                </c:pt>
                <c:pt idx="3">
                  <c:v>31089.328999999998</c:v>
                </c:pt>
                <c:pt idx="4">
                  <c:v>73565.358000000007</c:v>
                </c:pt>
                <c:pt idx="5">
                  <c:v>142732.74099999998</c:v>
                </c:pt>
                <c:pt idx="6">
                  <c:v>9157.8289999999997</c:v>
                </c:pt>
                <c:pt idx="7">
                  <c:v>362173.56299999997</c:v>
                </c:pt>
                <c:pt idx="8">
                  <c:v>93045.119000000006</c:v>
                </c:pt>
                <c:pt idx="9">
                  <c:v>75206.842000000004</c:v>
                </c:pt>
                <c:pt idx="10">
                  <c:v>38319.313000000002</c:v>
                </c:pt>
                <c:pt idx="11">
                  <c:v>237943.67999999999</c:v>
                </c:pt>
                <c:pt idx="12">
                  <c:v>482936.73699999996</c:v>
                </c:pt>
                <c:pt idx="13">
                  <c:v>158100.978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E0-4843-A0D0-C964D4650FC3}"/>
            </c:ext>
          </c:extLst>
        </c:ser>
        <c:ser>
          <c:idx val="1"/>
          <c:order val="1"/>
          <c:tx>
            <c:strRef>
              <c:f>'6.1, 6.2'!$C$24</c:f>
              <c:strCache>
                <c:ptCount val="1"/>
                <c:pt idx="0">
                  <c:v>VO z vn</c:v>
                </c:pt>
              </c:strCache>
            </c:strRef>
          </c:tx>
          <c:invertIfNegative val="0"/>
          <c:cat>
            <c:strRef>
              <c:f>'6.1, 6.2'!$A$26:$A$39</c:f>
              <c:strCache>
                <c:ptCount val="14"/>
                <c:pt idx="0">
                  <c:v>Hlavní město Praha</c:v>
                </c:pt>
                <c:pt idx="1">
                  <c:v>Jihočeský kraj</c:v>
                </c:pt>
                <c:pt idx="2">
                  <c:v>Jihomoravský kraj</c:v>
                </c:pt>
                <c:pt idx="3">
                  <c:v>Karlovarský kraj</c:v>
                </c:pt>
                <c:pt idx="4">
                  <c:v>Kraj Vysočina</c:v>
                </c:pt>
                <c:pt idx="5">
                  <c:v>Královéhradecký kraj</c:v>
                </c:pt>
                <c:pt idx="6">
                  <c:v>Liberecký kraj</c:v>
                </c:pt>
                <c:pt idx="7">
                  <c:v>Moravskoslezský kraj</c:v>
                </c:pt>
                <c:pt idx="8">
                  <c:v>Olomoucký kraj</c:v>
                </c:pt>
                <c:pt idx="9">
                  <c:v>Pardubický kraj</c:v>
                </c:pt>
                <c:pt idx="10">
                  <c:v>Plzeňský kraj</c:v>
                </c:pt>
                <c:pt idx="11">
                  <c:v>Středočeský kraj</c:v>
                </c:pt>
                <c:pt idx="12">
                  <c:v>Ústecký kraj</c:v>
                </c:pt>
                <c:pt idx="13">
                  <c:v>Zlínský kraj</c:v>
                </c:pt>
              </c:strCache>
            </c:strRef>
          </c:cat>
          <c:val>
            <c:numRef>
              <c:f>'6.1, 6.2'!$C$26:$C$39</c:f>
              <c:numCache>
                <c:formatCode>#\ ##0.0</c:formatCode>
                <c:ptCount val="14"/>
                <c:pt idx="0">
                  <c:v>760035.51799999992</c:v>
                </c:pt>
                <c:pt idx="1">
                  <c:v>267246.321</c:v>
                </c:pt>
                <c:pt idx="2">
                  <c:v>594512.55099999998</c:v>
                </c:pt>
                <c:pt idx="3">
                  <c:v>122342.79999999999</c:v>
                </c:pt>
                <c:pt idx="4">
                  <c:v>291443.81699999998</c:v>
                </c:pt>
                <c:pt idx="5">
                  <c:v>300540.03399999999</c:v>
                </c:pt>
                <c:pt idx="6">
                  <c:v>307353.81</c:v>
                </c:pt>
                <c:pt idx="7">
                  <c:v>559273.83900000004</c:v>
                </c:pt>
                <c:pt idx="8">
                  <c:v>360640.44400000002</c:v>
                </c:pt>
                <c:pt idx="9">
                  <c:v>236911.51699999999</c:v>
                </c:pt>
                <c:pt idx="10">
                  <c:v>358101.696</c:v>
                </c:pt>
                <c:pt idx="11">
                  <c:v>705856.61400000006</c:v>
                </c:pt>
                <c:pt idx="12">
                  <c:v>381479.06400000001</c:v>
                </c:pt>
                <c:pt idx="13">
                  <c:v>238105.38499999998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E0-4843-A0D0-C964D4650FC3}"/>
            </c:ext>
          </c:extLst>
        </c:ser>
        <c:ser>
          <c:idx val="2"/>
          <c:order val="2"/>
          <c:tx>
            <c:strRef>
              <c:f>'6.1, 6.2'!$D$24</c:f>
              <c:strCache>
                <c:ptCount val="1"/>
                <c:pt idx="0">
                  <c:v>MOP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'6.1, 6.2'!$A$26:$A$39</c:f>
              <c:strCache>
                <c:ptCount val="14"/>
                <c:pt idx="0">
                  <c:v>Hlavní město Praha</c:v>
                </c:pt>
                <c:pt idx="1">
                  <c:v>Jihočeský kraj</c:v>
                </c:pt>
                <c:pt idx="2">
                  <c:v>Jihomoravský kraj</c:v>
                </c:pt>
                <c:pt idx="3">
                  <c:v>Karlovarský kraj</c:v>
                </c:pt>
                <c:pt idx="4">
                  <c:v>Kraj Vysočina</c:v>
                </c:pt>
                <c:pt idx="5">
                  <c:v>Královéhradecký kraj</c:v>
                </c:pt>
                <c:pt idx="6">
                  <c:v>Liberecký kraj</c:v>
                </c:pt>
                <c:pt idx="7">
                  <c:v>Moravskoslezský kraj</c:v>
                </c:pt>
                <c:pt idx="8">
                  <c:v>Olomoucký kraj</c:v>
                </c:pt>
                <c:pt idx="9">
                  <c:v>Pardubický kraj</c:v>
                </c:pt>
                <c:pt idx="10">
                  <c:v>Plzeňský kraj</c:v>
                </c:pt>
                <c:pt idx="11">
                  <c:v>Středočeský kraj</c:v>
                </c:pt>
                <c:pt idx="12">
                  <c:v>Ústecký kraj</c:v>
                </c:pt>
                <c:pt idx="13">
                  <c:v>Zlínský kraj</c:v>
                </c:pt>
              </c:strCache>
            </c:strRef>
          </c:cat>
          <c:val>
            <c:numRef>
              <c:f>'6.1, 6.2'!$D$26:$D$39</c:f>
              <c:numCache>
                <c:formatCode>#\ ##0.0</c:formatCode>
                <c:ptCount val="14"/>
                <c:pt idx="0">
                  <c:v>255096.3445871358</c:v>
                </c:pt>
                <c:pt idx="1">
                  <c:v>118356.66277149119</c:v>
                </c:pt>
                <c:pt idx="2">
                  <c:v>151937.02286836639</c:v>
                </c:pt>
                <c:pt idx="3">
                  <c:v>52740.658347675715</c:v>
                </c:pt>
                <c:pt idx="4">
                  <c:v>105930.00232548564</c:v>
                </c:pt>
                <c:pt idx="5">
                  <c:v>108037.70401068052</c:v>
                </c:pt>
                <c:pt idx="6">
                  <c:v>75928.970670018956</c:v>
                </c:pt>
                <c:pt idx="7">
                  <c:v>145314.10871977377</c:v>
                </c:pt>
                <c:pt idx="8">
                  <c:v>90986.938615134422</c:v>
                </c:pt>
                <c:pt idx="9">
                  <c:v>88361.886398596456</c:v>
                </c:pt>
                <c:pt idx="10">
                  <c:v>102970.18076451441</c:v>
                </c:pt>
                <c:pt idx="11">
                  <c:v>236295.48560047004</c:v>
                </c:pt>
                <c:pt idx="12">
                  <c:v>119176.62920555507</c:v>
                </c:pt>
                <c:pt idx="13">
                  <c:v>94360.902815867026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E0-4843-A0D0-C964D4650FC3}"/>
            </c:ext>
          </c:extLst>
        </c:ser>
        <c:ser>
          <c:idx val="3"/>
          <c:order val="3"/>
          <c:tx>
            <c:strRef>
              <c:f>'6.1, 6.2'!$E$24</c:f>
              <c:strCache>
                <c:ptCount val="1"/>
                <c:pt idx="0">
                  <c:v>MOO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'6.1, 6.2'!$A$26:$A$39</c:f>
              <c:strCache>
                <c:ptCount val="14"/>
                <c:pt idx="0">
                  <c:v>Hlavní město Praha</c:v>
                </c:pt>
                <c:pt idx="1">
                  <c:v>Jihočeský kraj</c:v>
                </c:pt>
                <c:pt idx="2">
                  <c:v>Jihomoravský kraj</c:v>
                </c:pt>
                <c:pt idx="3">
                  <c:v>Karlovarský kraj</c:v>
                </c:pt>
                <c:pt idx="4">
                  <c:v>Kraj Vysočina</c:v>
                </c:pt>
                <c:pt idx="5">
                  <c:v>Královéhradecký kraj</c:v>
                </c:pt>
                <c:pt idx="6">
                  <c:v>Liberecký kraj</c:v>
                </c:pt>
                <c:pt idx="7">
                  <c:v>Moravskoslezský kraj</c:v>
                </c:pt>
                <c:pt idx="8">
                  <c:v>Olomoucký kraj</c:v>
                </c:pt>
                <c:pt idx="9">
                  <c:v>Pardubický kraj</c:v>
                </c:pt>
                <c:pt idx="10">
                  <c:v>Plzeňský kraj</c:v>
                </c:pt>
                <c:pt idx="11">
                  <c:v>Středočeský kraj</c:v>
                </c:pt>
                <c:pt idx="12">
                  <c:v>Ústecký kraj</c:v>
                </c:pt>
                <c:pt idx="13">
                  <c:v>Zlínský kraj</c:v>
                </c:pt>
              </c:strCache>
            </c:strRef>
          </c:cat>
          <c:val>
            <c:numRef>
              <c:f>'6.1, 6.2'!$E$26:$E$39</c:f>
              <c:numCache>
                <c:formatCode>#\ ##0.0</c:formatCode>
                <c:ptCount val="14"/>
                <c:pt idx="0">
                  <c:v>385186.24468078453</c:v>
                </c:pt>
                <c:pt idx="1">
                  <c:v>275419.49260354473</c:v>
                </c:pt>
                <c:pt idx="2">
                  <c:v>385123.28578542825</c:v>
                </c:pt>
                <c:pt idx="3">
                  <c:v>86392.884364032827</c:v>
                </c:pt>
                <c:pt idx="4">
                  <c:v>179440.29558724759</c:v>
                </c:pt>
                <c:pt idx="5">
                  <c:v>215385.27460336502</c:v>
                </c:pt>
                <c:pt idx="6">
                  <c:v>164642.09633396368</c:v>
                </c:pt>
                <c:pt idx="7">
                  <c:v>319095.1747333692</c:v>
                </c:pt>
                <c:pt idx="8">
                  <c:v>188010.16502967538</c:v>
                </c:pt>
                <c:pt idx="9">
                  <c:v>172223.26157079326</c:v>
                </c:pt>
                <c:pt idx="10">
                  <c:v>209383.06802667837</c:v>
                </c:pt>
                <c:pt idx="11">
                  <c:v>667564.3155884071</c:v>
                </c:pt>
                <c:pt idx="12">
                  <c:v>242874.46289854997</c:v>
                </c:pt>
                <c:pt idx="13">
                  <c:v>182436.11068461183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2E0-4843-A0D0-C964D4650F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2028544"/>
        <c:axId val="162042624"/>
      </c:barChart>
      <c:catAx>
        <c:axId val="162028544"/>
        <c:scaling>
          <c:orientation val="minMax"/>
        </c:scaling>
        <c:delete val="0"/>
        <c:axPos val="b"/>
        <c:majorGridlines>
          <c:spPr>
            <a:ln>
              <a:noFill/>
            </a:ln>
          </c:spPr>
        </c:majorGridlines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cs-CZ"/>
          </a:p>
        </c:txPr>
        <c:crossAx val="162042624"/>
        <c:crosses val="autoZero"/>
        <c:auto val="1"/>
        <c:lblAlgn val="ctr"/>
        <c:lblOffset val="100"/>
        <c:noMultiLvlLbl val="0"/>
      </c:catAx>
      <c:valAx>
        <c:axId val="162042624"/>
        <c:scaling>
          <c:orientation val="minMax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2028544"/>
        <c:crosses val="autoZero"/>
        <c:crossBetween val="between"/>
        <c:majorUnit val="500000"/>
        <c:dispUnits>
          <c:builtInUnit val="thousands"/>
        </c:dispUnits>
      </c:valAx>
    </c:plotArea>
    <c:legend>
      <c:legendPos val="b"/>
      <c:layout>
        <c:manualLayout>
          <c:xMode val="edge"/>
          <c:yMode val="edge"/>
          <c:x val="6.3018840202226634E-4"/>
          <c:y val="0.95128415903889429"/>
          <c:w val="0.9884172493705462"/>
          <c:h val="4.8385070510254015E-2"/>
        </c:manualLayout>
      </c:layout>
      <c:overlay val="0"/>
      <c:txPr>
        <a:bodyPr/>
        <a:lstStyle/>
        <a:p>
          <a:pPr rtl="0">
            <a:defRPr sz="900"/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</a:t>
            </a:r>
            <a:r>
              <a:rPr lang="cs-CZ" sz="1000" baseline="0">
                <a:solidFill>
                  <a:srgbClr val="233060"/>
                </a:solidFill>
              </a:rPr>
              <a:t> jednotlivých sektorů národního hospodářství na celkové spotřebě elektřiny v ČR</a:t>
            </a:r>
            <a:endParaRPr lang="cs-CZ" sz="1000">
              <a:solidFill>
                <a:srgbClr val="233060"/>
              </a:solidFill>
            </a:endParaRPr>
          </a:p>
        </c:rich>
      </c:tx>
      <c:layout>
        <c:manualLayout>
          <c:xMode val="edge"/>
          <c:yMode val="edge"/>
          <c:x val="1.4108926476897724E-3"/>
          <c:y val="2.155576620989375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9415735399883887E-2"/>
          <c:y val="0.24209982582827749"/>
          <c:w val="0.51995159049486872"/>
          <c:h val="0.6110771178752464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0-133E-4246-993E-190682F30A9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1-133E-4246-993E-190682F30A9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0-A050-4581-B03F-AA8995B5D9D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1-A050-4581-B03F-AA8995B5D9D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2-A050-4581-B03F-AA8995B5D9D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2-133E-4246-993E-190682F30A90}"/>
              </c:ext>
            </c:extLst>
          </c:dPt>
          <c:dPt>
            <c:idx val="6"/>
            <c:bubble3D val="0"/>
            <c:spPr>
              <a:solidFill>
                <a:srgbClr val="F0948F"/>
              </a:solidFill>
            </c:spPr>
            <c:extLst>
              <c:ext xmlns:c16="http://schemas.microsoft.com/office/drawing/2014/chart" uri="{C3380CC4-5D6E-409C-BE32-E72D297353CC}">
                <c16:uniqueId val="{00000003-133E-4246-993E-190682F30A90}"/>
              </c:ext>
            </c:extLst>
          </c:dPt>
          <c:dPt>
            <c:idx val="7"/>
            <c:bubble3D val="0"/>
            <c:spPr>
              <a:solidFill>
                <a:srgbClr val="F7C9C7"/>
              </a:solidFill>
            </c:spPr>
            <c:extLst>
              <c:ext xmlns:c16="http://schemas.microsoft.com/office/drawing/2014/chart" uri="{C3380CC4-5D6E-409C-BE32-E72D297353CC}">
                <c16:uniqueId val="{00000000-5156-484F-B397-627ADE390DB6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900">
                      <a:solidFill>
                        <a:schemeClr val="bg1"/>
                      </a:solidFill>
                    </a:defRPr>
                  </a:pPr>
                  <a:endParaRPr lang="cs-CZ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0-133E-4246-993E-190682F30A90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900">
                      <a:solidFill>
                        <a:schemeClr val="bg1"/>
                      </a:solidFill>
                    </a:defRPr>
                  </a:pPr>
                  <a:endParaRPr lang="cs-CZ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133E-4246-993E-190682F30A90}"/>
                </c:ext>
              </c:extLst>
            </c:dLbl>
            <c:dLbl>
              <c:idx val="2"/>
              <c:layout>
                <c:manualLayout>
                  <c:x val="8.2450701736659734E-2"/>
                  <c:y val="0.10777883104946878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900"/>
                  </a:pPr>
                  <a:endParaRPr lang="cs-CZ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50-4581-B03F-AA8995B5D9D5}"/>
                </c:ext>
              </c:extLst>
            </c:dLbl>
            <c:dLbl>
              <c:idx val="3"/>
              <c:layout>
                <c:manualLayout>
                  <c:x val="9.2159527271644545E-2"/>
                  <c:y val="0.15104849566494305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900"/>
                  </a:pPr>
                  <a:endParaRPr lang="cs-CZ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50-4581-B03F-AA8995B5D9D5}"/>
                </c:ext>
              </c:extLst>
            </c:dLbl>
            <c:dLbl>
              <c:idx val="4"/>
              <c:layout>
                <c:manualLayout>
                  <c:x val="0.10180416585517764"/>
                  <c:y val="0.20150369856778624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900"/>
                  </a:pPr>
                  <a:endParaRPr lang="cs-CZ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50-4581-B03F-AA8995B5D9D5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900">
                      <a:solidFill>
                        <a:schemeClr val="bg1"/>
                      </a:solidFill>
                    </a:defRPr>
                  </a:pPr>
                  <a:endParaRPr lang="cs-CZ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133E-4246-993E-190682F30A90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900">
                      <a:solidFill>
                        <a:schemeClr val="bg1"/>
                      </a:solidFill>
                    </a:defRPr>
                  </a:pPr>
                  <a:endParaRPr lang="cs-CZ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133E-4246-993E-190682F30A90}"/>
                </c:ext>
              </c:extLst>
            </c:dLbl>
            <c:dLbl>
              <c:idx val="7"/>
              <c:layout>
                <c:manualLayout>
                  <c:x val="-3.0995219902543217E-3"/>
                  <c:y val="-0.12933459725936255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900"/>
                  </a:pPr>
                  <a:endParaRPr lang="cs-CZ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56-484F-B397-627ADE390DB6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'6.3'!$B$3:$I$3</c:f>
              <c:strCache>
                <c:ptCount val="8"/>
                <c:pt idx="0">
                  <c:v>Průmysl</c:v>
                </c:pt>
                <c:pt idx="1">
                  <c:v>Energetika</c:v>
                </c:pt>
                <c:pt idx="2">
                  <c:v>Doprava</c:v>
                </c:pt>
                <c:pt idx="3">
                  <c:v>Stavebnictví</c:v>
                </c:pt>
                <c:pt idx="4">
                  <c:v>Zemědělství a lesnictví</c:v>
                </c:pt>
                <c:pt idx="5">
                  <c:v>Domácnosti</c:v>
                </c:pt>
                <c:pt idx="6">
                  <c:v>Obchod, služby, školství, zdravotnictví</c:v>
                </c:pt>
                <c:pt idx="7">
                  <c:v>Ostatní</c:v>
                </c:pt>
              </c:strCache>
            </c:strRef>
          </c:cat>
          <c:val>
            <c:numRef>
              <c:f>'6.3'!$B$4:$I$4</c:f>
              <c:numCache>
                <c:formatCode>#\ ##0.0</c:formatCode>
                <c:ptCount val="8"/>
                <c:pt idx="0">
                  <c:v>4753325.5556710688</c:v>
                </c:pt>
                <c:pt idx="1">
                  <c:v>1332480.4876559072</c:v>
                </c:pt>
                <c:pt idx="2">
                  <c:v>169956.62706739403</c:v>
                </c:pt>
                <c:pt idx="3">
                  <c:v>106826.11851964002</c:v>
                </c:pt>
                <c:pt idx="4">
                  <c:v>179902.705785014</c:v>
                </c:pt>
                <c:pt idx="5">
                  <c:v>3673308.0274904515</c:v>
                </c:pt>
                <c:pt idx="6">
                  <c:v>3202717.2465627263</c:v>
                </c:pt>
                <c:pt idx="7">
                  <c:v>143701.5834390184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50-4581-B03F-AA8995B5D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b"/>
      <c:layout>
        <c:manualLayout>
          <c:xMode val="edge"/>
          <c:yMode val="edge"/>
          <c:x val="0.63743730978713486"/>
          <c:y val="0.26026550933135545"/>
          <c:w val="0.36115340966916232"/>
          <c:h val="0.63179752742348905"/>
        </c:manualLayout>
      </c:layout>
      <c:overlay val="0"/>
      <c:txPr>
        <a:bodyPr/>
        <a:lstStyle/>
        <a:p>
          <a:pPr>
            <a:defRPr sz="900"/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Spotřeba elektřiny v krajích ČR podle sektorů národního hospodářství (GWh)</a:t>
            </a:r>
          </a:p>
        </c:rich>
      </c:tx>
      <c:layout>
        <c:manualLayout>
          <c:xMode val="edge"/>
          <c:yMode val="edge"/>
          <c:x val="1.0435294245915588E-3"/>
          <c:y val="2.54772644480357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6339433836471937E-2"/>
          <c:y val="0.14640605169467286"/>
          <c:w val="0.84548277579135223"/>
          <c:h val="0.5750311539241008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'6.3'!$B$3</c:f>
              <c:strCache>
                <c:ptCount val="1"/>
                <c:pt idx="0">
                  <c:v>Průmysl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'6.3'!$A$5:$A$18</c:f>
              <c:strCache>
                <c:ptCount val="14"/>
                <c:pt idx="0">
                  <c:v>Hlavní město Praha</c:v>
                </c:pt>
                <c:pt idx="1">
                  <c:v>Jihočeský kraj</c:v>
                </c:pt>
                <c:pt idx="2">
                  <c:v>Jihomoravský kraj</c:v>
                </c:pt>
                <c:pt idx="3">
                  <c:v>Karlovarský kraj</c:v>
                </c:pt>
                <c:pt idx="4">
                  <c:v>Kraj Vysočina</c:v>
                </c:pt>
                <c:pt idx="5">
                  <c:v>Královéhradecký kraj</c:v>
                </c:pt>
                <c:pt idx="6">
                  <c:v>Liberecký kraj</c:v>
                </c:pt>
                <c:pt idx="7">
                  <c:v>Moravskoslezský kraj</c:v>
                </c:pt>
                <c:pt idx="8">
                  <c:v>Olomoucký kraj</c:v>
                </c:pt>
                <c:pt idx="9">
                  <c:v>Pardubický kraj</c:v>
                </c:pt>
                <c:pt idx="10">
                  <c:v>Plzeňský kraj</c:v>
                </c:pt>
                <c:pt idx="11">
                  <c:v>Středočeský kraj</c:v>
                </c:pt>
                <c:pt idx="12">
                  <c:v>Ústecký kraj</c:v>
                </c:pt>
                <c:pt idx="13">
                  <c:v>Zlínský kraj</c:v>
                </c:pt>
              </c:strCache>
            </c:strRef>
          </c:cat>
          <c:val>
            <c:numRef>
              <c:f>'6.3'!$B$5:$B$18</c:f>
              <c:numCache>
                <c:formatCode>#\ ##0.0</c:formatCode>
                <c:ptCount val="14"/>
                <c:pt idx="0">
                  <c:v>83148.857800985003</c:v>
                </c:pt>
                <c:pt idx="1">
                  <c:v>211802.10980789101</c:v>
                </c:pt>
                <c:pt idx="2">
                  <c:v>426429.40588762</c:v>
                </c:pt>
                <c:pt idx="3">
                  <c:v>91770.625999999989</c:v>
                </c:pt>
                <c:pt idx="4">
                  <c:v>308380.64734379697</c:v>
                </c:pt>
                <c:pt idx="5">
                  <c:v>299679.86800000002</c:v>
                </c:pt>
                <c:pt idx="6">
                  <c:v>246330.21</c:v>
                </c:pt>
                <c:pt idx="7">
                  <c:v>595577.19900000002</c:v>
                </c:pt>
                <c:pt idx="8">
                  <c:v>293353.56686658401</c:v>
                </c:pt>
                <c:pt idx="9">
                  <c:v>251566.87400000001</c:v>
                </c:pt>
                <c:pt idx="10">
                  <c:v>260377.05800000002</c:v>
                </c:pt>
                <c:pt idx="11">
                  <c:v>646201.10300000012</c:v>
                </c:pt>
                <c:pt idx="12">
                  <c:v>756274.93599999999</c:v>
                </c:pt>
                <c:pt idx="13">
                  <c:v>282433.09396419203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23-44AE-A4F3-B3BAB271E895}"/>
            </c:ext>
          </c:extLst>
        </c:ser>
        <c:ser>
          <c:idx val="1"/>
          <c:order val="1"/>
          <c:tx>
            <c:strRef>
              <c:f>'6.3'!$C$3</c:f>
              <c:strCache>
                <c:ptCount val="1"/>
                <c:pt idx="0">
                  <c:v>Energetika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'6.3'!$A$5:$A$18</c:f>
              <c:strCache>
                <c:ptCount val="14"/>
                <c:pt idx="0">
                  <c:v>Hlavní město Praha</c:v>
                </c:pt>
                <c:pt idx="1">
                  <c:v>Jihočeský kraj</c:v>
                </c:pt>
                <c:pt idx="2">
                  <c:v>Jihomoravský kraj</c:v>
                </c:pt>
                <c:pt idx="3">
                  <c:v>Karlovarský kraj</c:v>
                </c:pt>
                <c:pt idx="4">
                  <c:v>Kraj Vysočina</c:v>
                </c:pt>
                <c:pt idx="5">
                  <c:v>Královéhradecký kraj</c:v>
                </c:pt>
                <c:pt idx="6">
                  <c:v>Liberecký kraj</c:v>
                </c:pt>
                <c:pt idx="7">
                  <c:v>Moravskoslezský kraj</c:v>
                </c:pt>
                <c:pt idx="8">
                  <c:v>Olomoucký kraj</c:v>
                </c:pt>
                <c:pt idx="9">
                  <c:v>Pardubický kraj</c:v>
                </c:pt>
                <c:pt idx="10">
                  <c:v>Plzeňský kraj</c:v>
                </c:pt>
                <c:pt idx="11">
                  <c:v>Středočeský kraj</c:v>
                </c:pt>
                <c:pt idx="12">
                  <c:v>Ústecký kraj</c:v>
                </c:pt>
                <c:pt idx="13">
                  <c:v>Zlínský kraj</c:v>
                </c:pt>
              </c:strCache>
            </c:strRef>
          </c:cat>
          <c:val>
            <c:numRef>
              <c:f>'6.3'!$C$5:$C$18</c:f>
              <c:numCache>
                <c:formatCode>#\ ##0.0</c:formatCode>
                <c:ptCount val="14"/>
                <c:pt idx="0">
                  <c:v>75907.217947115991</c:v>
                </c:pt>
                <c:pt idx="1">
                  <c:v>32066.816811634995</c:v>
                </c:pt>
                <c:pt idx="2">
                  <c:v>70644.367220806002</c:v>
                </c:pt>
                <c:pt idx="3">
                  <c:v>76081.936000000016</c:v>
                </c:pt>
                <c:pt idx="4">
                  <c:v>24920.545747048</c:v>
                </c:pt>
                <c:pt idx="5">
                  <c:v>65530.961000000003</c:v>
                </c:pt>
                <c:pt idx="6">
                  <c:v>33668.254000000001</c:v>
                </c:pt>
                <c:pt idx="7">
                  <c:v>361354.13</c:v>
                </c:pt>
                <c:pt idx="8">
                  <c:v>54994.923264263009</c:v>
                </c:pt>
                <c:pt idx="9">
                  <c:v>28010.318000000003</c:v>
                </c:pt>
                <c:pt idx="10">
                  <c:v>35381.140999999996</c:v>
                </c:pt>
                <c:pt idx="11">
                  <c:v>190582.95799999998</c:v>
                </c:pt>
                <c:pt idx="12">
                  <c:v>111826.84300000001</c:v>
                </c:pt>
                <c:pt idx="13">
                  <c:v>171510.07566503898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23-44AE-A4F3-B3BAB271E895}"/>
            </c:ext>
          </c:extLst>
        </c:ser>
        <c:ser>
          <c:idx val="2"/>
          <c:order val="2"/>
          <c:tx>
            <c:strRef>
              <c:f>'6.3'!$D$3</c:f>
              <c:strCache>
                <c:ptCount val="1"/>
                <c:pt idx="0">
                  <c:v>Doprava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'6.3'!$A$5:$A$18</c:f>
              <c:strCache>
                <c:ptCount val="14"/>
                <c:pt idx="0">
                  <c:v>Hlavní město Praha</c:v>
                </c:pt>
                <c:pt idx="1">
                  <c:v>Jihočeský kraj</c:v>
                </c:pt>
                <c:pt idx="2">
                  <c:v>Jihomoravský kraj</c:v>
                </c:pt>
                <c:pt idx="3">
                  <c:v>Karlovarský kraj</c:v>
                </c:pt>
                <c:pt idx="4">
                  <c:v>Kraj Vysočina</c:v>
                </c:pt>
                <c:pt idx="5">
                  <c:v>Královéhradecký kraj</c:v>
                </c:pt>
                <c:pt idx="6">
                  <c:v>Liberecký kraj</c:v>
                </c:pt>
                <c:pt idx="7">
                  <c:v>Moravskoslezský kraj</c:v>
                </c:pt>
                <c:pt idx="8">
                  <c:v>Olomoucký kraj</c:v>
                </c:pt>
                <c:pt idx="9">
                  <c:v>Pardubický kraj</c:v>
                </c:pt>
                <c:pt idx="10">
                  <c:v>Plzeňský kraj</c:v>
                </c:pt>
                <c:pt idx="11">
                  <c:v>Středočeský kraj</c:v>
                </c:pt>
                <c:pt idx="12">
                  <c:v>Ústecký kraj</c:v>
                </c:pt>
                <c:pt idx="13">
                  <c:v>Zlínský kraj</c:v>
                </c:pt>
              </c:strCache>
            </c:strRef>
          </c:cat>
          <c:val>
            <c:numRef>
              <c:f>'6.3'!$D$5:$D$18</c:f>
              <c:numCache>
                <c:formatCode>#\ ##0.0</c:formatCode>
                <c:ptCount val="14"/>
                <c:pt idx="0">
                  <c:v>88871.815203403996</c:v>
                </c:pt>
                <c:pt idx="1">
                  <c:v>3342.1239933179995</c:v>
                </c:pt>
                <c:pt idx="2">
                  <c:v>17599.138928715998</c:v>
                </c:pt>
                <c:pt idx="3">
                  <c:v>1383.895</c:v>
                </c:pt>
                <c:pt idx="4">
                  <c:v>1895.5364055700002</c:v>
                </c:pt>
                <c:pt idx="5">
                  <c:v>4357.3900000000003</c:v>
                </c:pt>
                <c:pt idx="6">
                  <c:v>3282.0660000000003</c:v>
                </c:pt>
                <c:pt idx="7">
                  <c:v>12730.982</c:v>
                </c:pt>
                <c:pt idx="8">
                  <c:v>3539.8434453910004</c:v>
                </c:pt>
                <c:pt idx="9">
                  <c:v>4557.7389999999996</c:v>
                </c:pt>
                <c:pt idx="10">
                  <c:v>6826.9720000000007</c:v>
                </c:pt>
                <c:pt idx="11">
                  <c:v>9652.5589999999993</c:v>
                </c:pt>
                <c:pt idx="12">
                  <c:v>8159.1819999999998</c:v>
                </c:pt>
                <c:pt idx="13">
                  <c:v>3757.384090995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23-44AE-A4F3-B3BAB271E895}"/>
            </c:ext>
          </c:extLst>
        </c:ser>
        <c:ser>
          <c:idx val="3"/>
          <c:order val="3"/>
          <c:tx>
            <c:strRef>
              <c:f>'6.3'!$E$3</c:f>
              <c:strCache>
                <c:ptCount val="1"/>
                <c:pt idx="0">
                  <c:v>Stavebnictví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strRef>
              <c:f>'6.3'!$A$5:$A$18</c:f>
              <c:strCache>
                <c:ptCount val="14"/>
                <c:pt idx="0">
                  <c:v>Hlavní město Praha</c:v>
                </c:pt>
                <c:pt idx="1">
                  <c:v>Jihočeský kraj</c:v>
                </c:pt>
                <c:pt idx="2">
                  <c:v>Jihomoravský kraj</c:v>
                </c:pt>
                <c:pt idx="3">
                  <c:v>Karlovarský kraj</c:v>
                </c:pt>
                <c:pt idx="4">
                  <c:v>Kraj Vysočina</c:v>
                </c:pt>
                <c:pt idx="5">
                  <c:v>Královéhradecký kraj</c:v>
                </c:pt>
                <c:pt idx="6">
                  <c:v>Liberecký kraj</c:v>
                </c:pt>
                <c:pt idx="7">
                  <c:v>Moravskoslezský kraj</c:v>
                </c:pt>
                <c:pt idx="8">
                  <c:v>Olomoucký kraj</c:v>
                </c:pt>
                <c:pt idx="9">
                  <c:v>Pardubický kraj</c:v>
                </c:pt>
                <c:pt idx="10">
                  <c:v>Plzeňský kraj</c:v>
                </c:pt>
                <c:pt idx="11">
                  <c:v>Středočeský kraj</c:v>
                </c:pt>
                <c:pt idx="12">
                  <c:v>Ústecký kraj</c:v>
                </c:pt>
                <c:pt idx="13">
                  <c:v>Zlínský kraj</c:v>
                </c:pt>
              </c:strCache>
            </c:strRef>
          </c:cat>
          <c:val>
            <c:numRef>
              <c:f>'6.3'!$E$5:$E$18</c:f>
              <c:numCache>
                <c:formatCode>#\ ##0.0</c:formatCode>
                <c:ptCount val="14"/>
                <c:pt idx="0">
                  <c:v>14779.911000681001</c:v>
                </c:pt>
                <c:pt idx="1">
                  <c:v>3412.5295374450002</c:v>
                </c:pt>
                <c:pt idx="2">
                  <c:v>12407.700727432</c:v>
                </c:pt>
                <c:pt idx="3">
                  <c:v>1835.9190000000003</c:v>
                </c:pt>
                <c:pt idx="4">
                  <c:v>4752.1170116789999</c:v>
                </c:pt>
                <c:pt idx="5">
                  <c:v>6663.2180000000008</c:v>
                </c:pt>
                <c:pt idx="6">
                  <c:v>4786.0429999999997</c:v>
                </c:pt>
                <c:pt idx="7">
                  <c:v>8029.6880000000001</c:v>
                </c:pt>
                <c:pt idx="8">
                  <c:v>7727.5889729619994</c:v>
                </c:pt>
                <c:pt idx="9">
                  <c:v>5188.9279999999999</c:v>
                </c:pt>
                <c:pt idx="10">
                  <c:v>4684.5700000000006</c:v>
                </c:pt>
                <c:pt idx="11">
                  <c:v>20796.557000000001</c:v>
                </c:pt>
                <c:pt idx="12">
                  <c:v>8648.7710000000006</c:v>
                </c:pt>
                <c:pt idx="13">
                  <c:v>3112.5772694409998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23-44AE-A4F3-B3BAB271E895}"/>
            </c:ext>
          </c:extLst>
        </c:ser>
        <c:ser>
          <c:idx val="4"/>
          <c:order val="4"/>
          <c:tx>
            <c:strRef>
              <c:f>'6.3'!$F$3</c:f>
              <c:strCache>
                <c:ptCount val="1"/>
                <c:pt idx="0">
                  <c:v>Zemědělství a lesnictví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'6.3'!$A$5:$A$18</c:f>
              <c:strCache>
                <c:ptCount val="14"/>
                <c:pt idx="0">
                  <c:v>Hlavní město Praha</c:v>
                </c:pt>
                <c:pt idx="1">
                  <c:v>Jihočeský kraj</c:v>
                </c:pt>
                <c:pt idx="2">
                  <c:v>Jihomoravský kraj</c:v>
                </c:pt>
                <c:pt idx="3">
                  <c:v>Karlovarský kraj</c:v>
                </c:pt>
                <c:pt idx="4">
                  <c:v>Kraj Vysočina</c:v>
                </c:pt>
                <c:pt idx="5">
                  <c:v>Královéhradecký kraj</c:v>
                </c:pt>
                <c:pt idx="6">
                  <c:v>Liberecký kraj</c:v>
                </c:pt>
                <c:pt idx="7">
                  <c:v>Moravskoslezský kraj</c:v>
                </c:pt>
                <c:pt idx="8">
                  <c:v>Olomoucký kraj</c:v>
                </c:pt>
                <c:pt idx="9">
                  <c:v>Pardubický kraj</c:v>
                </c:pt>
                <c:pt idx="10">
                  <c:v>Plzeňský kraj</c:v>
                </c:pt>
                <c:pt idx="11">
                  <c:v>Středočeský kraj</c:v>
                </c:pt>
                <c:pt idx="12">
                  <c:v>Ústecký kraj</c:v>
                </c:pt>
                <c:pt idx="13">
                  <c:v>Zlínský kraj</c:v>
                </c:pt>
              </c:strCache>
            </c:strRef>
          </c:cat>
          <c:val>
            <c:numRef>
              <c:f>'6.3'!$F$5:$F$18</c:f>
              <c:numCache>
                <c:formatCode>#\ ##0.0</c:formatCode>
                <c:ptCount val="14"/>
                <c:pt idx="0">
                  <c:v>2129.517846107</c:v>
                </c:pt>
                <c:pt idx="1">
                  <c:v>21091.688881048998</c:v>
                </c:pt>
                <c:pt idx="2">
                  <c:v>30045.172861816001</c:v>
                </c:pt>
                <c:pt idx="3">
                  <c:v>2241.4700000000003</c:v>
                </c:pt>
                <c:pt idx="4">
                  <c:v>23545.867341035999</c:v>
                </c:pt>
                <c:pt idx="5">
                  <c:v>10916.273000000001</c:v>
                </c:pt>
                <c:pt idx="6">
                  <c:v>3776.4490000000001</c:v>
                </c:pt>
                <c:pt idx="7">
                  <c:v>8295.9239999999991</c:v>
                </c:pt>
                <c:pt idx="8">
                  <c:v>9717.6067137290011</c:v>
                </c:pt>
                <c:pt idx="9">
                  <c:v>11816.540999999999</c:v>
                </c:pt>
                <c:pt idx="10">
                  <c:v>13605.041000000001</c:v>
                </c:pt>
                <c:pt idx="11">
                  <c:v>25581.843999999997</c:v>
                </c:pt>
                <c:pt idx="12">
                  <c:v>6768.4639999999999</c:v>
                </c:pt>
                <c:pt idx="13">
                  <c:v>10370.846141276999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923-44AE-A4F3-B3BAB271E895}"/>
            </c:ext>
          </c:extLst>
        </c:ser>
        <c:ser>
          <c:idx val="5"/>
          <c:order val="5"/>
          <c:tx>
            <c:strRef>
              <c:f>'6.3'!$G$3</c:f>
              <c:strCache>
                <c:ptCount val="1"/>
                <c:pt idx="0">
                  <c:v>Domácnosti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'6.3'!$A$5:$A$18</c:f>
              <c:strCache>
                <c:ptCount val="14"/>
                <c:pt idx="0">
                  <c:v>Hlavní město Praha</c:v>
                </c:pt>
                <c:pt idx="1">
                  <c:v>Jihočeský kraj</c:v>
                </c:pt>
                <c:pt idx="2">
                  <c:v>Jihomoravský kraj</c:v>
                </c:pt>
                <c:pt idx="3">
                  <c:v>Karlovarský kraj</c:v>
                </c:pt>
                <c:pt idx="4">
                  <c:v>Kraj Vysočina</c:v>
                </c:pt>
                <c:pt idx="5">
                  <c:v>Královéhradecký kraj</c:v>
                </c:pt>
                <c:pt idx="6">
                  <c:v>Liberecký kraj</c:v>
                </c:pt>
                <c:pt idx="7">
                  <c:v>Moravskoslezský kraj</c:v>
                </c:pt>
                <c:pt idx="8">
                  <c:v>Olomoucký kraj</c:v>
                </c:pt>
                <c:pt idx="9">
                  <c:v>Pardubický kraj</c:v>
                </c:pt>
                <c:pt idx="10">
                  <c:v>Plzeňský kraj</c:v>
                </c:pt>
                <c:pt idx="11">
                  <c:v>Středočeský kraj</c:v>
                </c:pt>
                <c:pt idx="12">
                  <c:v>Ústecký kraj</c:v>
                </c:pt>
                <c:pt idx="13">
                  <c:v>Zlínský kraj</c:v>
                </c:pt>
              </c:strCache>
            </c:strRef>
          </c:cat>
          <c:val>
            <c:numRef>
              <c:f>'6.3'!$G$5:$G$18</c:f>
              <c:numCache>
                <c:formatCode>#\ ##0.0</c:formatCode>
                <c:ptCount val="14"/>
                <c:pt idx="0">
                  <c:v>385186.24468078453</c:v>
                </c:pt>
                <c:pt idx="1">
                  <c:v>275419.49260354473</c:v>
                </c:pt>
                <c:pt idx="2">
                  <c:v>385210.25278542825</c:v>
                </c:pt>
                <c:pt idx="3">
                  <c:v>86392.887364032824</c:v>
                </c:pt>
                <c:pt idx="4">
                  <c:v>179444.34458724759</c:v>
                </c:pt>
                <c:pt idx="5">
                  <c:v>215396.77360336503</c:v>
                </c:pt>
                <c:pt idx="6">
                  <c:v>164642.09633396368</c:v>
                </c:pt>
                <c:pt idx="7">
                  <c:v>319101.86173336918</c:v>
                </c:pt>
                <c:pt idx="8">
                  <c:v>188010.16502967538</c:v>
                </c:pt>
                <c:pt idx="9">
                  <c:v>172223.26157079326</c:v>
                </c:pt>
                <c:pt idx="10">
                  <c:v>209383.06802667837</c:v>
                </c:pt>
                <c:pt idx="11">
                  <c:v>667587.00558840705</c:v>
                </c:pt>
                <c:pt idx="12">
                  <c:v>242874.46289854997</c:v>
                </c:pt>
                <c:pt idx="13">
                  <c:v>182436.11068461183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923-44AE-A4F3-B3BAB271E895}"/>
            </c:ext>
          </c:extLst>
        </c:ser>
        <c:ser>
          <c:idx val="6"/>
          <c:order val="6"/>
          <c:tx>
            <c:strRef>
              <c:f>'6.3'!$H$3</c:f>
              <c:strCache>
                <c:ptCount val="1"/>
                <c:pt idx="0">
                  <c:v>Obchod, služby, školství, zdravotnictví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cat>
            <c:strRef>
              <c:f>'6.3'!$A$5:$A$18</c:f>
              <c:strCache>
                <c:ptCount val="14"/>
                <c:pt idx="0">
                  <c:v>Hlavní město Praha</c:v>
                </c:pt>
                <c:pt idx="1">
                  <c:v>Jihočeský kraj</c:v>
                </c:pt>
                <c:pt idx="2">
                  <c:v>Jihomoravský kraj</c:v>
                </c:pt>
                <c:pt idx="3">
                  <c:v>Karlovarský kraj</c:v>
                </c:pt>
                <c:pt idx="4">
                  <c:v>Kraj Vysočina</c:v>
                </c:pt>
                <c:pt idx="5">
                  <c:v>Královéhradecký kraj</c:v>
                </c:pt>
                <c:pt idx="6">
                  <c:v>Liberecký kraj</c:v>
                </c:pt>
                <c:pt idx="7">
                  <c:v>Moravskoslezský kraj</c:v>
                </c:pt>
                <c:pt idx="8">
                  <c:v>Olomoucký kraj</c:v>
                </c:pt>
                <c:pt idx="9">
                  <c:v>Pardubický kraj</c:v>
                </c:pt>
                <c:pt idx="10">
                  <c:v>Plzeňský kraj</c:v>
                </c:pt>
                <c:pt idx="11">
                  <c:v>Středočeský kraj</c:v>
                </c:pt>
                <c:pt idx="12">
                  <c:v>Ústecký kraj</c:v>
                </c:pt>
                <c:pt idx="13">
                  <c:v>Zlínský kraj</c:v>
                </c:pt>
              </c:strCache>
            </c:strRef>
          </c:cat>
          <c:val>
            <c:numRef>
              <c:f>'6.3'!$H$5:$H$18</c:f>
              <c:numCache>
                <c:formatCode>#\ ##0.0</c:formatCode>
                <c:ptCount val="14"/>
                <c:pt idx="0">
                  <c:v>766856.14645618002</c:v>
                </c:pt>
                <c:pt idx="1">
                  <c:v>135693.49763091002</c:v>
                </c:pt>
                <c:pt idx="2">
                  <c:v>318181.42907400103</c:v>
                </c:pt>
                <c:pt idx="3">
                  <c:v>90849.896000000008</c:v>
                </c:pt>
                <c:pt idx="4">
                  <c:v>100956.62594641901</c:v>
                </c:pt>
                <c:pt idx="5">
                  <c:v>202273.58499999999</c:v>
                </c:pt>
                <c:pt idx="6">
                  <c:v>103707.01900000001</c:v>
                </c:pt>
                <c:pt idx="7">
                  <c:v>290469.19</c:v>
                </c:pt>
                <c:pt idx="8">
                  <c:v>168156.332900037</c:v>
                </c:pt>
                <c:pt idx="9">
                  <c:v>105980.602</c:v>
                </c:pt>
                <c:pt idx="10">
                  <c:v>171582.97</c:v>
                </c:pt>
                <c:pt idx="11">
                  <c:v>422767.18</c:v>
                </c:pt>
                <c:pt idx="12">
                  <c:v>223994.99900000001</c:v>
                </c:pt>
                <c:pt idx="13">
                  <c:v>101247.773555179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923-44AE-A4F3-B3BAB271E895}"/>
            </c:ext>
          </c:extLst>
        </c:ser>
        <c:ser>
          <c:idx val="7"/>
          <c:order val="7"/>
          <c:tx>
            <c:strRef>
              <c:f>'6.3'!$I$3</c:f>
              <c:strCache>
                <c:ptCount val="1"/>
                <c:pt idx="0">
                  <c:v>Ostatní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cat>
            <c:strRef>
              <c:f>'6.3'!$A$5:$A$18</c:f>
              <c:strCache>
                <c:ptCount val="14"/>
                <c:pt idx="0">
                  <c:v>Hlavní město Praha</c:v>
                </c:pt>
                <c:pt idx="1">
                  <c:v>Jihočeský kraj</c:v>
                </c:pt>
                <c:pt idx="2">
                  <c:v>Jihomoravský kraj</c:v>
                </c:pt>
                <c:pt idx="3">
                  <c:v>Karlovarský kraj</c:v>
                </c:pt>
                <c:pt idx="4">
                  <c:v>Kraj Vysočina</c:v>
                </c:pt>
                <c:pt idx="5">
                  <c:v>Královéhradecký kraj</c:v>
                </c:pt>
                <c:pt idx="6">
                  <c:v>Liberecký kraj</c:v>
                </c:pt>
                <c:pt idx="7">
                  <c:v>Moravskoslezský kraj</c:v>
                </c:pt>
                <c:pt idx="8">
                  <c:v>Olomoucký kraj</c:v>
                </c:pt>
                <c:pt idx="9">
                  <c:v>Pardubický kraj</c:v>
                </c:pt>
                <c:pt idx="10">
                  <c:v>Plzeňský kraj</c:v>
                </c:pt>
                <c:pt idx="11">
                  <c:v>Středočeský kraj</c:v>
                </c:pt>
                <c:pt idx="12">
                  <c:v>Ústecký kraj</c:v>
                </c:pt>
                <c:pt idx="13">
                  <c:v>Zlínský kraj</c:v>
                </c:pt>
              </c:strCache>
            </c:strRef>
          </c:cat>
          <c:val>
            <c:numRef>
              <c:f>'6.3'!$I$5:$I$18</c:f>
              <c:numCache>
                <c:formatCode>#\ ##0.0</c:formatCode>
                <c:ptCount val="14"/>
                <c:pt idx="0">
                  <c:v>17365.91133266181</c:v>
                </c:pt>
                <c:pt idx="1">
                  <c:v>15147.43210924419</c:v>
                </c:pt>
                <c:pt idx="2">
                  <c:v>14892.669167975384</c:v>
                </c:pt>
                <c:pt idx="3">
                  <c:v>3035.3703476757164</c:v>
                </c:pt>
                <c:pt idx="4">
                  <c:v>12360.170529936619</c:v>
                </c:pt>
                <c:pt idx="5">
                  <c:v>7549.8570106805137</c:v>
                </c:pt>
                <c:pt idx="6">
                  <c:v>4432.9036700189663</c:v>
                </c:pt>
                <c:pt idx="7">
                  <c:v>9595.3447197737423</c:v>
                </c:pt>
                <c:pt idx="8">
                  <c:v>8406.7464521704405</c:v>
                </c:pt>
                <c:pt idx="9">
                  <c:v>10271.239398596461</c:v>
                </c:pt>
                <c:pt idx="10">
                  <c:v>7664.2117645144026</c:v>
                </c:pt>
                <c:pt idx="11">
                  <c:v>17534.264600470062</c:v>
                </c:pt>
                <c:pt idx="12">
                  <c:v>6899.346205555069</c:v>
                </c:pt>
                <c:pt idx="13">
                  <c:v>8546.1161297450199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923-44AE-A4F3-B3BAB271E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0857472"/>
        <c:axId val="160867456"/>
      </c:barChart>
      <c:catAx>
        <c:axId val="1608574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cs-CZ"/>
          </a:p>
        </c:txPr>
        <c:crossAx val="160867456"/>
        <c:crosses val="autoZero"/>
        <c:auto val="1"/>
        <c:lblAlgn val="ctr"/>
        <c:lblOffset val="100"/>
        <c:noMultiLvlLbl val="0"/>
      </c:catAx>
      <c:valAx>
        <c:axId val="160867456"/>
        <c:scaling>
          <c:orientation val="minMax"/>
          <c:max val="250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0857472"/>
        <c:crosses val="autoZero"/>
        <c:crossBetween val="between"/>
        <c:majorUnit val="500000"/>
        <c:dispUnits>
          <c:builtInUnit val="thousands"/>
        </c:dispUnits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 orientation="portrait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Spotřeba elektřiny netto v</a:t>
            </a:r>
            <a:r>
              <a:rPr lang="cs-CZ" sz="1000" baseline="0">
                <a:solidFill>
                  <a:srgbClr val="233060"/>
                </a:solidFill>
              </a:rPr>
              <a:t> soustavách RDS </a:t>
            </a:r>
            <a:r>
              <a:rPr lang="cs-CZ" sz="1000">
                <a:solidFill>
                  <a:srgbClr val="233060"/>
                </a:solidFill>
              </a:rPr>
              <a:t>celkem (TWh)</a:t>
            </a:r>
          </a:p>
        </c:rich>
      </c:tx>
      <c:layout>
        <c:manualLayout>
          <c:xMode val="edge"/>
          <c:yMode val="edge"/>
          <c:x val="1.1189684092035814E-4"/>
          <c:y val="1.486965712996282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224612167381517E-2"/>
          <c:y val="0.13412147844125716"/>
          <c:w val="0.9247798903185882"/>
          <c:h val="0.6504258214182150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'6.4'!$A$11</c:f>
              <c:strCache>
                <c:ptCount val="1"/>
                <c:pt idx="0">
                  <c:v>ČEZ Distribuce, a. s.</c:v>
                </c:pt>
              </c:strCache>
            </c:strRef>
          </c:tx>
          <c:invertIfNegative val="0"/>
          <c:val>
            <c:numRef>
              <c:f>'6.4'!$B$11:$M$11</c:f>
              <c:numCache>
                <c:formatCode>#\ ##0.0</c:formatCode>
                <c:ptCount val="12"/>
                <c:pt idx="0">
                  <c:v>3728467.6252282383</c:v>
                </c:pt>
                <c:pt idx="1">
                  <c:v>3188353.9704197613</c:v>
                </c:pt>
                <c:pt idx="2">
                  <c:v>3162977.8805989446</c:v>
                </c:pt>
                <c:pt idx="3">
                  <c:v>2851837.4726387644</c:v>
                </c:pt>
                <c:pt idx="4">
                  <c:v>2709020.1105306484</c:v>
                </c:pt>
                <c:pt idx="5">
                  <c:v>2657282.1599129811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07-4770-97AF-5CC3BE4F0EAD}"/>
            </c:ext>
          </c:extLst>
        </c:ser>
        <c:ser>
          <c:idx val="1"/>
          <c:order val="1"/>
          <c:tx>
            <c:strRef>
              <c:f>'6.4'!$A$16</c:f>
              <c:strCache>
                <c:ptCount val="1"/>
                <c:pt idx="0">
                  <c:v>EG.D, s.r.o.</c:v>
                </c:pt>
              </c:strCache>
            </c:strRef>
          </c:tx>
          <c:invertIfNegative val="0"/>
          <c:val>
            <c:numRef>
              <c:f>'6.4'!$B$16:$M$16</c:f>
              <c:numCache>
                <c:formatCode>#\ ##0.0</c:formatCode>
                <c:ptCount val="12"/>
                <c:pt idx="0">
                  <c:v>1376829.2816398325</c:v>
                </c:pt>
                <c:pt idx="1">
                  <c:v>1179809.7978261015</c:v>
                </c:pt>
                <c:pt idx="2">
                  <c:v>1164371.5235714936</c:v>
                </c:pt>
                <c:pt idx="3">
                  <c:v>1055338.151323894</c:v>
                </c:pt>
                <c:pt idx="4">
                  <c:v>1039101.4987342667</c:v>
                </c:pt>
                <c:pt idx="5">
                  <c:v>1050927.2570423032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07-4770-97AF-5CC3BE4F0EAD}"/>
            </c:ext>
          </c:extLst>
        </c:ser>
        <c:ser>
          <c:idx val="2"/>
          <c:order val="2"/>
          <c:tx>
            <c:strRef>
              <c:f>'6.4'!$A$21</c:f>
              <c:strCache>
                <c:ptCount val="1"/>
                <c:pt idx="0">
                  <c:v>PREdistribuce, a.s.</c:v>
                </c:pt>
              </c:strCache>
            </c:strRef>
          </c:tx>
          <c:invertIfNegative val="0"/>
          <c:val>
            <c:numRef>
              <c:f>'6.4'!$B$21:$M$21</c:f>
              <c:numCache>
                <c:formatCode>#\ ##0.0</c:formatCode>
                <c:ptCount val="12"/>
                <c:pt idx="0">
                  <c:v>624224.28504394402</c:v>
                </c:pt>
                <c:pt idx="1">
                  <c:v>528188.77120964008</c:v>
                </c:pt>
                <c:pt idx="2">
                  <c:v>534075.92806974647</c:v>
                </c:pt>
                <c:pt idx="3">
                  <c:v>483054.37526669935</c:v>
                </c:pt>
                <c:pt idx="4">
                  <c:v>469097.30803268927</c:v>
                </c:pt>
                <c:pt idx="5">
                  <c:v>481826.53170898074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07-4770-97AF-5CC3BE4F0EAD}"/>
            </c:ext>
          </c:extLst>
        </c:ser>
        <c:ser>
          <c:idx val="3"/>
          <c:order val="3"/>
          <c:tx>
            <c:strRef>
              <c:f>'6.4'!$A$26</c:f>
              <c:strCache>
                <c:ptCount val="1"/>
                <c:pt idx="0">
                  <c:v>UCED Chomutov s.r.o.</c:v>
                </c:pt>
              </c:strCache>
            </c:strRef>
          </c:tx>
          <c:invertIfNegative val="0"/>
          <c:val>
            <c:numRef>
              <c:f>'6.4'!$B$26:$M$26</c:f>
              <c:numCache>
                <c:formatCode>#\ ##0.0</c:formatCode>
                <c:ptCount val="12"/>
                <c:pt idx="0">
                  <c:v>5076.09</c:v>
                </c:pt>
                <c:pt idx="1">
                  <c:v>5119.12</c:v>
                </c:pt>
                <c:pt idx="2">
                  <c:v>5039.66</c:v>
                </c:pt>
                <c:pt idx="3">
                  <c:v>4983.03</c:v>
                </c:pt>
                <c:pt idx="4">
                  <c:v>4978.18</c:v>
                </c:pt>
                <c:pt idx="5">
                  <c:v>4532.2699999999995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007-4770-97AF-5CC3BE4F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2248576"/>
        <c:axId val="162250112"/>
      </c:barChart>
      <c:catAx>
        <c:axId val="162248576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2250112"/>
        <c:crosses val="autoZero"/>
        <c:auto val="1"/>
        <c:lblAlgn val="ctr"/>
        <c:lblOffset val="100"/>
        <c:noMultiLvlLbl val="0"/>
      </c:catAx>
      <c:valAx>
        <c:axId val="162250112"/>
        <c:scaling>
          <c:orientation val="minMax"/>
          <c:max val="600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2248576"/>
        <c:crosses val="autoZero"/>
        <c:crossBetween val="between"/>
        <c:majorUnit val="1000000"/>
        <c:dispUnits>
          <c:builtInUnit val="millions"/>
        </c:dispUnits>
      </c:valAx>
    </c:plotArea>
    <c:legend>
      <c:legendPos val="b"/>
      <c:layout>
        <c:manualLayout>
          <c:xMode val="edge"/>
          <c:yMode val="edge"/>
          <c:x val="0"/>
          <c:y val="0.89422643436538751"/>
          <c:w val="0.94684721734623933"/>
          <c:h val="0.10577357869176825"/>
        </c:manualLayout>
      </c:layout>
      <c:overlay val="0"/>
      <c:txPr>
        <a:bodyPr/>
        <a:lstStyle/>
        <a:p>
          <a:pPr>
            <a:defRPr sz="900"/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 orientation="portrait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en-US" sz="1000">
                <a:solidFill>
                  <a:srgbClr val="233060"/>
                </a:solidFill>
              </a:rPr>
              <a:t>Struktura spotřeby ČEZ</a:t>
            </a:r>
            <a:r>
              <a:rPr lang="cs-CZ" sz="1000">
                <a:solidFill>
                  <a:srgbClr val="233060"/>
                </a:solidFill>
              </a:rPr>
              <a:t> </a:t>
            </a:r>
            <a:r>
              <a:rPr lang="en-US" sz="1000">
                <a:solidFill>
                  <a:srgbClr val="233060"/>
                </a:solidFill>
              </a:rPr>
              <a:t>Distribuce, a.</a:t>
            </a:r>
            <a:r>
              <a:rPr lang="cs-CZ" sz="1000">
                <a:solidFill>
                  <a:srgbClr val="233060"/>
                </a:solidFill>
              </a:rPr>
              <a:t> </a:t>
            </a:r>
            <a:r>
              <a:rPr lang="en-US" sz="1000">
                <a:solidFill>
                  <a:srgbClr val="233060"/>
                </a:solidFill>
              </a:rPr>
              <a:t>s.</a:t>
            </a:r>
          </a:p>
        </c:rich>
      </c:tx>
      <c:layout>
        <c:manualLayout>
          <c:xMode val="edge"/>
          <c:yMode val="edge"/>
          <c:x val="5.591262357030535E-4"/>
          <c:y val="2.3518518518518518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30771175143990143"/>
          <c:y val="0.29186366633696015"/>
          <c:w val="0.34915366493682881"/>
          <c:h val="0.68655951203428955"/>
        </c:manualLayout>
      </c:layout>
      <c:doughnutChart>
        <c:varyColors val="1"/>
        <c:ser>
          <c:idx val="0"/>
          <c:order val="0"/>
          <c:dPt>
            <c:idx val="2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0-2C76-45BF-9E62-092D89B193B3}"/>
              </c:ext>
            </c:extLst>
          </c:dPt>
          <c:dPt>
            <c:idx val="3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1-2C76-45BF-9E62-092D89B193B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'6.4'!$A$12:$A$15</c:f>
              <c:strCache>
                <c:ptCount val="4"/>
                <c:pt idx="0">
                  <c:v>VO z vvn</c:v>
                </c:pt>
                <c:pt idx="1">
                  <c:v>VO z vn</c:v>
                </c:pt>
                <c:pt idx="2">
                  <c:v>MOP</c:v>
                </c:pt>
                <c:pt idx="3">
                  <c:v>MOO</c:v>
                </c:pt>
              </c:strCache>
            </c:strRef>
          </c:cat>
          <c:val>
            <c:numRef>
              <c:f>'6.4'!$N$12:$N$15</c:f>
              <c:numCache>
                <c:formatCode>#\ ##0.0</c:formatCode>
                <c:ptCount val="4"/>
                <c:pt idx="0">
                  <c:v>3035927.023</c:v>
                </c:pt>
                <c:pt idx="1">
                  <c:v>6971315.0339999991</c:v>
                </c:pt>
                <c:pt idx="2">
                  <c:v>2420306.2147364789</c:v>
                </c:pt>
                <c:pt idx="3">
                  <c:v>5870390.9475928592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5F-4395-9D2C-82FD64B7B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en-US" sz="1000">
                <a:solidFill>
                  <a:srgbClr val="233060"/>
                </a:solidFill>
              </a:rPr>
              <a:t>Struktura spotřeby </a:t>
            </a:r>
            <a:r>
              <a:rPr lang="cs-CZ" sz="1000">
                <a:solidFill>
                  <a:srgbClr val="233060"/>
                </a:solidFill>
              </a:rPr>
              <a:t>PREd</a:t>
            </a:r>
            <a:r>
              <a:rPr lang="en-US" sz="1000">
                <a:solidFill>
                  <a:srgbClr val="233060"/>
                </a:solidFill>
              </a:rPr>
              <a:t>istribuce, a.s.</a:t>
            </a:r>
          </a:p>
        </c:rich>
      </c:tx>
      <c:layout>
        <c:manualLayout>
          <c:xMode val="edge"/>
          <c:yMode val="edge"/>
          <c:x val="4.3269263831104071E-3"/>
          <c:y val="0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32447412510673007"/>
          <c:y val="0.25936274509803919"/>
          <c:w val="0.36142107255298361"/>
          <c:h val="0.70444362745098044"/>
        </c:manualLayout>
      </c:layout>
      <c:doughnutChart>
        <c:varyColors val="1"/>
        <c:ser>
          <c:idx val="0"/>
          <c:order val="0"/>
          <c:dPt>
            <c:idx val="2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0-D8F3-40B8-8631-1906F255CA22}"/>
              </c:ext>
            </c:extLst>
          </c:dPt>
          <c:dPt>
            <c:idx val="3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1-D8F3-40B8-8631-1906F255CA2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'6.4'!$A$22:$A$25</c:f>
              <c:strCache>
                <c:ptCount val="4"/>
                <c:pt idx="0">
                  <c:v>VO z vvn</c:v>
                </c:pt>
                <c:pt idx="1">
                  <c:v>VO z vn</c:v>
                </c:pt>
                <c:pt idx="2">
                  <c:v>MOP</c:v>
                </c:pt>
                <c:pt idx="3">
                  <c:v>MOO</c:v>
                </c:pt>
              </c:strCache>
            </c:strRef>
          </c:cat>
          <c:val>
            <c:numRef>
              <c:f>'6.4'!$N$22:$N$25</c:f>
              <c:numCache>
                <c:formatCode>#\ ##0.0</c:formatCode>
                <c:ptCount val="4"/>
                <c:pt idx="0">
                  <c:v>63592.383999999998</c:v>
                </c:pt>
                <c:pt idx="1">
                  <c:v>1556952.3680000002</c:v>
                </c:pt>
                <c:pt idx="2">
                  <c:v>608388.9099531488</c:v>
                </c:pt>
                <c:pt idx="3">
                  <c:v>891533.53737855097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0A-4036-9BA2-1DBE9D3E4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V</a:t>
            </a:r>
            <a:r>
              <a:rPr lang="en-US" sz="1000">
                <a:solidFill>
                  <a:srgbClr val="233060"/>
                </a:solidFill>
              </a:rPr>
              <a:t>ýro</a:t>
            </a:r>
            <a:r>
              <a:rPr lang="cs-CZ" sz="1000">
                <a:solidFill>
                  <a:srgbClr val="233060"/>
                </a:solidFill>
              </a:rPr>
              <a:t>ba</a:t>
            </a:r>
            <a:r>
              <a:rPr lang="en-US" sz="1000">
                <a:solidFill>
                  <a:srgbClr val="233060"/>
                </a:solidFill>
              </a:rPr>
              <a:t> elektřiny brutto </a:t>
            </a:r>
            <a:r>
              <a:rPr lang="cs-CZ" sz="1000">
                <a:solidFill>
                  <a:srgbClr val="233060"/>
                </a:solidFill>
              </a:rPr>
              <a:t>- PE (GWh)</a:t>
            </a:r>
            <a:endParaRPr lang="en-US" sz="1000">
              <a:solidFill>
                <a:srgbClr val="233060"/>
              </a:solidFill>
            </a:endParaRPr>
          </a:p>
        </c:rich>
      </c:tx>
      <c:layout>
        <c:manualLayout>
          <c:xMode val="edge"/>
          <c:yMode val="edge"/>
          <c:x val="1.6103535353535574E-3"/>
          <c:y val="3.8648221005815947E-3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7.5215117036474391E-2"/>
          <c:y val="0.15246856825179611"/>
          <c:w val="0.85187582939016504"/>
          <c:h val="0.7239864864864864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'4.1'!$A$11</c:f>
              <c:strCache>
                <c:ptCount val="1"/>
                <c:pt idx="0">
                  <c:v>Biomasa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025-4926-8A0D-9C1456361738}"/>
              </c:ext>
            </c:extLst>
          </c:dPt>
          <c:cat>
            <c:strRef>
              <c:f>'4.1'!$B$6:$D$6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'4.1'!$B$11:$D$11</c:f>
              <c:numCache>
                <c:formatCode>#\ ##0.0</c:formatCode>
                <c:ptCount val="3"/>
                <c:pt idx="0">
                  <c:v>230.11833200000007</c:v>
                </c:pt>
                <c:pt idx="1">
                  <c:v>229.28492699999998</c:v>
                </c:pt>
                <c:pt idx="2">
                  <c:v>207.32769200000001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25-4926-8A0D-9C1456361738}"/>
            </c:ext>
          </c:extLst>
        </c:ser>
        <c:ser>
          <c:idx val="1"/>
          <c:order val="1"/>
          <c:tx>
            <c:strRef>
              <c:f>'4.1'!$A$12</c:f>
              <c:strCache>
                <c:ptCount val="1"/>
                <c:pt idx="0">
                  <c:v>Bioplyn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</c:spPr>
          <c:invertIfNegative val="0"/>
          <c:cat>
            <c:strRef>
              <c:f>'4.1'!$B$6:$D$6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'4.1'!$B$12:$D$12</c:f>
              <c:numCache>
                <c:formatCode>#\ ##0.0</c:formatCode>
                <c:ptCount val="3"/>
                <c:pt idx="0">
                  <c:v>0.61441299999999999</c:v>
                </c:pt>
                <c:pt idx="1">
                  <c:v>0.67903999999999998</c:v>
                </c:pt>
                <c:pt idx="2">
                  <c:v>0.66642000000000001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25-4926-8A0D-9C1456361738}"/>
            </c:ext>
          </c:extLst>
        </c:ser>
        <c:ser>
          <c:idx val="2"/>
          <c:order val="2"/>
          <c:tx>
            <c:strRef>
              <c:f>'4.1'!$A$13</c:f>
              <c:strCache>
                <c:ptCount val="1"/>
                <c:pt idx="0">
                  <c:v>Černé uhlí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025-4926-8A0D-9C1456361738}"/>
              </c:ext>
            </c:extLst>
          </c:dPt>
          <c:cat>
            <c:strRef>
              <c:f>'4.1'!$B$6:$D$6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'4.1'!$B$13:$D$13</c:f>
              <c:numCache>
                <c:formatCode>#\ ##0.0</c:formatCode>
                <c:ptCount val="3"/>
                <c:pt idx="0">
                  <c:v>73.446568999999997</c:v>
                </c:pt>
                <c:pt idx="1">
                  <c:v>43.839135999999996</c:v>
                </c:pt>
                <c:pt idx="2">
                  <c:v>30.482211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025-4926-8A0D-9C1456361738}"/>
            </c:ext>
          </c:extLst>
        </c:ser>
        <c:ser>
          <c:idx val="3"/>
          <c:order val="3"/>
          <c:tx>
            <c:strRef>
              <c:f>'4.1'!$A$14</c:f>
              <c:strCache>
                <c:ptCount val="1"/>
                <c:pt idx="0">
                  <c:v>Hnědé uhlí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'4.1'!$B$6:$D$6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'4.1'!$B$14:$D$14</c:f>
              <c:numCache>
                <c:formatCode>#\ ##0.0</c:formatCode>
                <c:ptCount val="3"/>
                <c:pt idx="0">
                  <c:v>1866.2286489999992</c:v>
                </c:pt>
                <c:pt idx="1">
                  <c:v>1510.5018109999999</c:v>
                </c:pt>
                <c:pt idx="2">
                  <c:v>1622.0964720000002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025-4926-8A0D-9C1456361738}"/>
            </c:ext>
          </c:extLst>
        </c:ser>
        <c:ser>
          <c:idx val="4"/>
          <c:order val="4"/>
          <c:tx>
            <c:strRef>
              <c:f>'4.1'!$A$15</c:f>
              <c:strCache>
                <c:ptCount val="1"/>
                <c:pt idx="0">
                  <c:v>Koks</c:v>
                </c:pt>
              </c:strCache>
            </c:strRef>
          </c:tx>
          <c:spPr>
            <a:solidFill>
              <a:srgbClr val="D0D0D0"/>
            </a:solidFill>
          </c:spPr>
          <c:invertIfNegative val="0"/>
          <c:cat>
            <c:strRef>
              <c:f>'4.1'!$B$6:$D$6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'4.1'!$B$15:$D$15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025-4926-8A0D-9C1456361738}"/>
            </c:ext>
          </c:extLst>
        </c:ser>
        <c:ser>
          <c:idx val="5"/>
          <c:order val="5"/>
          <c:tx>
            <c:strRef>
              <c:f>'4.1'!$A$16</c:f>
              <c:strCache>
                <c:ptCount val="1"/>
                <c:pt idx="0">
                  <c:v>Odpadní teplo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cat>
            <c:strRef>
              <c:f>'4.1'!$B$6:$D$6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'4.1'!$B$16:$D$16</c:f>
              <c:numCache>
                <c:formatCode>#\ ##0.0</c:formatCode>
                <c:ptCount val="3"/>
                <c:pt idx="0">
                  <c:v>5.3778980000000001</c:v>
                </c:pt>
                <c:pt idx="1">
                  <c:v>5.2247020000000006</c:v>
                </c:pt>
                <c:pt idx="2">
                  <c:v>5.2470169999999996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025-4926-8A0D-9C1456361738}"/>
            </c:ext>
          </c:extLst>
        </c:ser>
        <c:ser>
          <c:idx val="6"/>
          <c:order val="6"/>
          <c:tx>
            <c:strRef>
              <c:f>'4.1'!$A$17</c:f>
              <c:strCache>
                <c:ptCount val="1"/>
                <c:pt idx="0">
                  <c:v>Ostatní kapalná paliva</c:v>
                </c:pt>
              </c:strCache>
            </c:strRef>
          </c:tx>
          <c:spPr>
            <a:solidFill>
              <a:srgbClr val="646363"/>
            </a:solidFill>
            <a:ln>
              <a:noFill/>
            </a:ln>
          </c:spPr>
          <c:invertIfNegative val="0"/>
          <c:cat>
            <c:strRef>
              <c:f>'4.1'!$B$6:$D$6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'4.1'!$B$17:$D$17</c:f>
              <c:numCache>
                <c:formatCode>#\ ##0.0</c:formatCode>
                <c:ptCount val="3"/>
                <c:pt idx="0">
                  <c:v>1.1864870000000001</c:v>
                </c:pt>
                <c:pt idx="1">
                  <c:v>0.55935699999999999</c:v>
                </c:pt>
                <c:pt idx="2">
                  <c:v>0.44131400000000004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025-4926-8A0D-9C1456361738}"/>
            </c:ext>
          </c:extLst>
        </c:ser>
        <c:ser>
          <c:idx val="7"/>
          <c:order val="7"/>
          <c:tx>
            <c:strRef>
              <c:f>'4.1'!$A$18</c:f>
              <c:strCache>
                <c:ptCount val="1"/>
                <c:pt idx="0">
                  <c:v>Ostatní pevná paliva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cat>
            <c:strRef>
              <c:f>'4.1'!$B$6:$D$6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'4.1'!$B$18:$D$18</c:f>
              <c:numCache>
                <c:formatCode>#\ ##0.0</c:formatCode>
                <c:ptCount val="3"/>
                <c:pt idx="0">
                  <c:v>25.628888</c:v>
                </c:pt>
                <c:pt idx="1">
                  <c:v>30.74316</c:v>
                </c:pt>
                <c:pt idx="2">
                  <c:v>29.614038999999998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025-4926-8A0D-9C1456361738}"/>
            </c:ext>
          </c:extLst>
        </c:ser>
        <c:ser>
          <c:idx val="8"/>
          <c:order val="8"/>
          <c:tx>
            <c:strRef>
              <c:f>'4.1'!$A$19</c:f>
              <c:strCache>
                <c:ptCount val="1"/>
                <c:pt idx="0">
                  <c:v>Ostatní plyny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'4.1'!$B$6:$D$6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'4.1'!$B$19:$D$19</c:f>
              <c:numCache>
                <c:formatCode>#\ ##0.0</c:formatCode>
                <c:ptCount val="3"/>
                <c:pt idx="0">
                  <c:v>31.849674</c:v>
                </c:pt>
                <c:pt idx="1">
                  <c:v>33.852179999999997</c:v>
                </c:pt>
                <c:pt idx="2">
                  <c:v>32.057327999999991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025-4926-8A0D-9C1456361738}"/>
            </c:ext>
          </c:extLst>
        </c:ser>
        <c:ser>
          <c:idx val="9"/>
          <c:order val="9"/>
          <c:tx>
            <c:strRef>
              <c:f>'4.1'!$A$20</c:f>
              <c:strCache>
                <c:ptCount val="1"/>
                <c:pt idx="0">
                  <c:v>Ostatní</c:v>
                </c:pt>
              </c:strCache>
            </c:strRef>
          </c:tx>
          <c:spPr>
            <a:solidFill>
              <a:srgbClr val="9D9D9C"/>
            </a:solidFill>
          </c:spPr>
          <c:invertIfNegative val="0"/>
          <c:cat>
            <c:strRef>
              <c:f>'4.1'!$B$6:$D$6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'4.1'!$B$20:$D$20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025-4926-8A0D-9C1456361738}"/>
            </c:ext>
          </c:extLst>
        </c:ser>
        <c:ser>
          <c:idx val="10"/>
          <c:order val="10"/>
          <c:tx>
            <c:strRef>
              <c:f>'4.1'!$A$21</c:f>
              <c:strCache>
                <c:ptCount val="1"/>
                <c:pt idx="0">
                  <c:v>Topné oleje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'4.1'!$B$6:$D$6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'4.1'!$B$21:$D$21</c:f>
              <c:numCache>
                <c:formatCode>#\ ##0.0</c:formatCode>
                <c:ptCount val="3"/>
                <c:pt idx="0">
                  <c:v>0.75635799999999997</c:v>
                </c:pt>
                <c:pt idx="1">
                  <c:v>0.73616300000000012</c:v>
                </c:pt>
                <c:pt idx="2">
                  <c:v>1.3632059999999999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025-4926-8A0D-9C1456361738}"/>
            </c:ext>
          </c:extLst>
        </c:ser>
        <c:ser>
          <c:idx val="11"/>
          <c:order val="11"/>
          <c:tx>
            <c:strRef>
              <c:f>'4.1'!$A$22</c:f>
              <c:strCache>
                <c:ptCount val="1"/>
                <c:pt idx="0">
                  <c:v>Zemní plyn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'4.1'!$B$6:$D$6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'4.1'!$B$22:$D$22</c:f>
              <c:numCache>
                <c:formatCode>#\ ##0.0</c:formatCode>
                <c:ptCount val="3"/>
                <c:pt idx="0">
                  <c:v>34.158029999999989</c:v>
                </c:pt>
                <c:pt idx="1">
                  <c:v>15.994968000000002</c:v>
                </c:pt>
                <c:pt idx="2">
                  <c:v>24.434539999999998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5025-4926-8A0D-9C1456361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8134272"/>
        <c:axId val="158135808"/>
      </c:barChart>
      <c:catAx>
        <c:axId val="1581342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58135808"/>
        <c:crosses val="autoZero"/>
        <c:auto val="1"/>
        <c:lblAlgn val="ctr"/>
        <c:lblOffset val="100"/>
        <c:noMultiLvlLbl val="0"/>
      </c:catAx>
      <c:valAx>
        <c:axId val="158135808"/>
        <c:scaling>
          <c:orientation val="minMax"/>
          <c:max val="2500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58134272"/>
        <c:crosses val="autoZero"/>
        <c:crossBetween val="between"/>
        <c:majorUnit val="500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en-US" sz="1000">
                <a:solidFill>
                  <a:srgbClr val="233060"/>
                </a:solidFill>
              </a:rPr>
              <a:t>Struktura spotřeby</a:t>
            </a:r>
            <a:r>
              <a:rPr lang="cs-CZ" sz="1000" baseline="0">
                <a:solidFill>
                  <a:srgbClr val="233060"/>
                </a:solidFill>
              </a:rPr>
              <a:t> </a:t>
            </a:r>
          </a:p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EG.D</a:t>
            </a:r>
            <a:r>
              <a:rPr lang="en-US" sz="1000">
                <a:solidFill>
                  <a:srgbClr val="233060"/>
                </a:solidFill>
              </a:rPr>
              <a:t>, </a:t>
            </a:r>
            <a:r>
              <a:rPr lang="cs-CZ" sz="1000">
                <a:solidFill>
                  <a:srgbClr val="233060"/>
                </a:solidFill>
              </a:rPr>
              <a:t>s.r.o.</a:t>
            </a:r>
            <a:endParaRPr lang="en-US" sz="1000">
              <a:solidFill>
                <a:srgbClr val="233060"/>
              </a:solidFill>
            </a:endParaRPr>
          </a:p>
        </c:rich>
      </c:tx>
      <c:layout>
        <c:manualLayout>
          <c:xMode val="edge"/>
          <c:yMode val="edge"/>
          <c:x val="3.5165982794132336E-3"/>
          <c:y val="2.3518518518518518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4199637444601797"/>
          <c:y val="0.2102184305967689"/>
          <c:w val="0.36985364396654713"/>
          <c:h val="0.71446505110451686"/>
        </c:manualLayout>
      </c:layout>
      <c:doughnutChart>
        <c:varyColors val="1"/>
        <c:ser>
          <c:idx val="0"/>
          <c:order val="0"/>
          <c:dPt>
            <c:idx val="2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0-C91E-40A1-9A90-9679835DF151}"/>
              </c:ext>
            </c:extLst>
          </c:dPt>
          <c:dPt>
            <c:idx val="3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1-C91E-40A1-9A90-9679835DF15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'6.4'!$A$17:$A$20</c:f>
              <c:strCache>
                <c:ptCount val="4"/>
                <c:pt idx="0">
                  <c:v>VO z vvn</c:v>
                </c:pt>
                <c:pt idx="1">
                  <c:v>VO z vn</c:v>
                </c:pt>
                <c:pt idx="2">
                  <c:v>MOP</c:v>
                </c:pt>
                <c:pt idx="3">
                  <c:v>MOO</c:v>
                </c:pt>
              </c:strCache>
            </c:strRef>
          </c:cat>
          <c:val>
            <c:numRef>
              <c:f>'6.4'!$N$17:$N$20</c:f>
              <c:numCache>
                <c:formatCode>#\ ##0.0</c:formatCode>
                <c:ptCount val="4"/>
                <c:pt idx="0">
                  <c:v>679621.63199999998</c:v>
                </c:pt>
                <c:pt idx="1">
                  <c:v>2805141.747</c:v>
                </c:pt>
                <c:pt idx="2">
                  <c:v>1029639.2482019501</c:v>
                </c:pt>
                <c:pt idx="3">
                  <c:v>2351974.8829359417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A8-47C0-8364-B7EB59A7B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en-US" sz="1000">
                <a:solidFill>
                  <a:srgbClr val="233060"/>
                </a:solidFill>
              </a:rPr>
              <a:t>Struktura spotřeby</a:t>
            </a:r>
            <a:br>
              <a:rPr lang="cs-CZ" sz="1000">
                <a:solidFill>
                  <a:srgbClr val="233060"/>
                </a:solidFill>
              </a:rPr>
            </a:br>
            <a:r>
              <a:rPr lang="cs-CZ" sz="1000">
                <a:solidFill>
                  <a:srgbClr val="233060"/>
                </a:solidFill>
              </a:rPr>
              <a:t>UCED Chomutov s.r.o.</a:t>
            </a:r>
          </a:p>
        </c:rich>
      </c:tx>
      <c:layout>
        <c:manualLayout>
          <c:xMode val="edge"/>
          <c:yMode val="edge"/>
          <c:x val="3.8287959530340443E-3"/>
          <c:y val="0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42823075702770075"/>
          <c:y val="0.29056454248366009"/>
          <c:w val="0.38204118824321515"/>
          <c:h val="0.74126633986928092"/>
        </c:manualLayout>
      </c:layout>
      <c:doughnutChart>
        <c:varyColors val="1"/>
        <c:ser>
          <c:idx val="0"/>
          <c:order val="0"/>
          <c:dPt>
            <c:idx val="2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0-9276-4864-A31C-CD29F2EB5AD2}"/>
              </c:ext>
            </c:extLst>
          </c:dPt>
          <c:dPt>
            <c:idx val="3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1-9276-4864-A31C-CD29F2EB5AD2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A1-4550-B953-8CF6B4D03A50}"/>
                </c:ext>
              </c:extLst>
            </c:dLbl>
            <c:dLbl>
              <c:idx val="2"/>
              <c:layout>
                <c:manualLayout>
                  <c:x val="-5.3475913311754886E-3"/>
                  <c:y val="-4.7555278524074676E-1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76-4864-A31C-CD29F2EB5AD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76-4864-A31C-CD29F2EB5A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'6.4'!$A$27:$A$30</c:f>
              <c:strCache>
                <c:ptCount val="4"/>
                <c:pt idx="0">
                  <c:v>VO z vvn</c:v>
                </c:pt>
                <c:pt idx="1">
                  <c:v>VO z vn</c:v>
                </c:pt>
                <c:pt idx="2">
                  <c:v>MOP</c:v>
                </c:pt>
                <c:pt idx="3">
                  <c:v>MOO</c:v>
                </c:pt>
              </c:strCache>
            </c:strRef>
          </c:cat>
          <c:val>
            <c:numRef>
              <c:f>'6.4'!$N$27:$N$30</c:f>
              <c:numCache>
                <c:formatCode>#\ ##0.0</c:formatCode>
                <c:ptCount val="4"/>
                <c:pt idx="0">
                  <c:v>0</c:v>
                </c:pt>
                <c:pt idx="1">
                  <c:v>29228.559999999998</c:v>
                </c:pt>
                <c:pt idx="2">
                  <c:v>499.78999999999996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A-4DD0-9817-3EACADFE1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'4.3'!$A$21</c:f>
              <c:strCache>
                <c:ptCount val="1"/>
              </c:strCache>
            </c:strRef>
          </c:tx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9CD4-496F-B17D-90003BF4CC30}"/>
            </c:ext>
          </c:extLst>
        </c:ser>
        <c:ser>
          <c:idx val="1"/>
          <c:order val="1"/>
          <c:tx>
            <c:strRef>
              <c:f>'4.3'!$A$22</c:f>
              <c:strCache>
                <c:ptCount val="1"/>
              </c:strCache>
            </c:strRef>
          </c:tx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9CD4-496F-B17D-90003BF4CC30}"/>
            </c:ext>
          </c:extLst>
        </c:ser>
        <c:ser>
          <c:idx val="2"/>
          <c:order val="2"/>
          <c:tx>
            <c:strRef>
              <c:f>'4.3'!$A$23</c:f>
              <c:strCache>
                <c:ptCount val="1"/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9CD4-496F-B17D-90003BF4CC30}"/>
            </c:ext>
          </c:extLst>
        </c:ser>
        <c:ser>
          <c:idx val="3"/>
          <c:order val="3"/>
          <c:tx>
            <c:strRef>
              <c:f>'4.3'!$A$24</c:f>
              <c:strCache>
                <c:ptCount val="1"/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9CD4-496F-B17D-90003BF4C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2797056"/>
        <c:axId val="162798592"/>
      </c:barChart>
      <c:catAx>
        <c:axId val="1627970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2798592"/>
        <c:crosses val="autoZero"/>
        <c:auto val="1"/>
        <c:lblAlgn val="ctr"/>
        <c:lblOffset val="100"/>
        <c:noMultiLvlLbl val="0"/>
      </c:catAx>
      <c:valAx>
        <c:axId val="16279859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62797056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'4.3'!$A$21</c:f>
              <c:strCache>
                <c:ptCount val="1"/>
              </c:strCache>
            </c:strRef>
          </c:tx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89D9-4C0E-92C4-897B87B90874}"/>
            </c:ext>
          </c:extLst>
        </c:ser>
        <c:ser>
          <c:idx val="1"/>
          <c:order val="1"/>
          <c:tx>
            <c:strRef>
              <c:f>'4.3'!$A$22</c:f>
              <c:strCache>
                <c:ptCount val="1"/>
              </c:strCache>
            </c:strRef>
          </c:tx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89D9-4C0E-92C4-897B87B90874}"/>
            </c:ext>
          </c:extLst>
        </c:ser>
        <c:ser>
          <c:idx val="2"/>
          <c:order val="2"/>
          <c:tx>
            <c:strRef>
              <c:f>'4.3'!$A$23</c:f>
              <c:strCache>
                <c:ptCount val="1"/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89D9-4C0E-92C4-897B87B90874}"/>
            </c:ext>
          </c:extLst>
        </c:ser>
        <c:ser>
          <c:idx val="3"/>
          <c:order val="3"/>
          <c:tx>
            <c:strRef>
              <c:f>'4.3'!$A$24</c:f>
              <c:strCache>
                <c:ptCount val="1"/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89D9-4C0E-92C4-897B87B90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2839168"/>
        <c:axId val="162840960"/>
      </c:barChart>
      <c:catAx>
        <c:axId val="162839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2840960"/>
        <c:crosses val="autoZero"/>
        <c:auto val="1"/>
        <c:lblAlgn val="ctr"/>
        <c:lblOffset val="100"/>
        <c:noMultiLvlLbl val="0"/>
      </c:catAx>
      <c:valAx>
        <c:axId val="16284096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62839168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'4.3'!$A$21</c:f>
              <c:strCache>
                <c:ptCount val="1"/>
              </c:strCache>
            </c:strRef>
          </c:tx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2325-48FD-B3F3-1109EBFB617B}"/>
            </c:ext>
          </c:extLst>
        </c:ser>
        <c:ser>
          <c:idx val="1"/>
          <c:order val="1"/>
          <c:tx>
            <c:strRef>
              <c:f>'4.3'!$A$22</c:f>
              <c:strCache>
                <c:ptCount val="1"/>
              </c:strCache>
            </c:strRef>
          </c:tx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2325-48FD-B3F3-1109EBFB617B}"/>
            </c:ext>
          </c:extLst>
        </c:ser>
        <c:ser>
          <c:idx val="2"/>
          <c:order val="2"/>
          <c:tx>
            <c:strRef>
              <c:f>'4.3'!$A$23</c:f>
              <c:strCache>
                <c:ptCount val="1"/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2325-48FD-B3F3-1109EBFB617B}"/>
            </c:ext>
          </c:extLst>
        </c:ser>
        <c:ser>
          <c:idx val="3"/>
          <c:order val="3"/>
          <c:tx>
            <c:strRef>
              <c:f>'4.3'!$A$24</c:f>
              <c:strCache>
                <c:ptCount val="1"/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2325-48FD-B3F3-1109EBFB6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2963456"/>
        <c:axId val="162964992"/>
      </c:barChart>
      <c:catAx>
        <c:axId val="162963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2964992"/>
        <c:crosses val="autoZero"/>
        <c:auto val="1"/>
        <c:lblAlgn val="ctr"/>
        <c:lblOffset val="100"/>
        <c:noMultiLvlLbl val="0"/>
      </c:catAx>
      <c:valAx>
        <c:axId val="16296499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62963456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'4.3'!$A$21</c:f>
              <c:strCache>
                <c:ptCount val="1"/>
              </c:strCache>
            </c:strRef>
          </c:tx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F6F9-4A48-8A9B-E377F1F685AB}"/>
            </c:ext>
          </c:extLst>
        </c:ser>
        <c:ser>
          <c:idx val="1"/>
          <c:order val="1"/>
          <c:tx>
            <c:strRef>
              <c:f>'4.3'!$A$22</c:f>
              <c:strCache>
                <c:ptCount val="1"/>
              </c:strCache>
            </c:strRef>
          </c:tx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F6F9-4A48-8A9B-E377F1F685AB}"/>
            </c:ext>
          </c:extLst>
        </c:ser>
        <c:ser>
          <c:idx val="2"/>
          <c:order val="2"/>
          <c:tx>
            <c:strRef>
              <c:f>'4.3'!$A$23</c:f>
              <c:strCache>
                <c:ptCount val="1"/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F6F9-4A48-8A9B-E377F1F685AB}"/>
            </c:ext>
          </c:extLst>
        </c:ser>
        <c:ser>
          <c:idx val="3"/>
          <c:order val="3"/>
          <c:tx>
            <c:strRef>
              <c:f>'4.3'!$A$24</c:f>
              <c:strCache>
                <c:ptCount val="1"/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F6F9-4A48-8A9B-E377F1F68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3333248"/>
        <c:axId val="163334784"/>
      </c:barChart>
      <c:catAx>
        <c:axId val="163333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3334784"/>
        <c:crosses val="autoZero"/>
        <c:auto val="1"/>
        <c:lblAlgn val="ctr"/>
        <c:lblOffset val="100"/>
        <c:noMultiLvlLbl val="0"/>
      </c:catAx>
      <c:valAx>
        <c:axId val="16333478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63333248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'4.3'!$A$21</c:f>
              <c:strCache>
                <c:ptCount val="1"/>
              </c:strCache>
            </c:strRef>
          </c:tx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1F40-4352-AF66-261BE46D9BD2}"/>
            </c:ext>
          </c:extLst>
        </c:ser>
        <c:ser>
          <c:idx val="1"/>
          <c:order val="1"/>
          <c:tx>
            <c:strRef>
              <c:f>'4.3'!$A$22</c:f>
              <c:strCache>
                <c:ptCount val="1"/>
              </c:strCache>
            </c:strRef>
          </c:tx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1F40-4352-AF66-261BE46D9BD2}"/>
            </c:ext>
          </c:extLst>
        </c:ser>
        <c:ser>
          <c:idx val="2"/>
          <c:order val="2"/>
          <c:tx>
            <c:strRef>
              <c:f>'4.3'!$A$23</c:f>
              <c:strCache>
                <c:ptCount val="1"/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1F40-4352-AF66-261BE46D9BD2}"/>
            </c:ext>
          </c:extLst>
        </c:ser>
        <c:ser>
          <c:idx val="3"/>
          <c:order val="3"/>
          <c:tx>
            <c:strRef>
              <c:f>'4.3'!$A$24</c:f>
              <c:strCache>
                <c:ptCount val="1"/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1F40-4352-AF66-261BE46D9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2797056"/>
        <c:axId val="162798592"/>
      </c:barChart>
      <c:catAx>
        <c:axId val="1627970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2798592"/>
        <c:crosses val="autoZero"/>
        <c:auto val="1"/>
        <c:lblAlgn val="ctr"/>
        <c:lblOffset val="100"/>
        <c:noMultiLvlLbl val="0"/>
      </c:catAx>
      <c:valAx>
        <c:axId val="16279859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62797056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 technologií na v</a:t>
            </a:r>
            <a:r>
              <a:rPr lang="en-US" sz="1000">
                <a:solidFill>
                  <a:srgbClr val="233060"/>
                </a:solidFill>
              </a:rPr>
              <a:t>ýrob</a:t>
            </a:r>
            <a:r>
              <a:rPr lang="cs-CZ" sz="1000">
                <a:solidFill>
                  <a:srgbClr val="233060"/>
                </a:solidFill>
              </a:rPr>
              <a:t>ě</a:t>
            </a:r>
            <a:r>
              <a:rPr lang="en-US" sz="1000">
                <a:solidFill>
                  <a:srgbClr val="233060"/>
                </a:solidFill>
              </a:rPr>
              <a:t> elektřiny brutto</a:t>
            </a:r>
          </a:p>
        </c:rich>
      </c:tx>
      <c:layout>
        <c:manualLayout>
          <c:xMode val="edge"/>
          <c:yMode val="edge"/>
          <c:x val="5.5355547673921262E-3"/>
          <c:y val="4.9689440993788817E-2"/>
        </c:manualLayout>
      </c:layout>
      <c:overlay val="0"/>
    </c:title>
    <c:autoTitleDeleted val="0"/>
    <c:plotArea>
      <c:layout/>
      <c:doughnutChart>
        <c:varyColors val="1"/>
        <c:ser>
          <c:idx val="2"/>
          <c:order val="0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2-7BFE-4C34-A2EB-08CF2FBEDC83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3-7BFE-4C34-A2EB-08CF2FBEDC83}"/>
              </c:ext>
            </c:extLst>
          </c:dPt>
          <c:dPt>
            <c:idx val="2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4-7BFE-4C34-A2EB-08CF2FBEDC83}"/>
              </c:ext>
            </c:extLst>
          </c:dPt>
          <c:dPt>
            <c:idx val="3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5-7BFE-4C34-A2EB-08CF2FBEDC83}"/>
              </c:ext>
            </c:extLst>
          </c:dPt>
          <c:dPt>
            <c:idx val="4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6-7BFE-4C34-A2EB-08CF2FBEDC83}"/>
              </c:ext>
            </c:extLst>
          </c:dPt>
          <c:dPt>
            <c:idx val="5"/>
            <c:bubble3D val="0"/>
            <c:spPr>
              <a:solidFill>
                <a:srgbClr val="F0948F"/>
              </a:solidFill>
            </c:spPr>
            <c:extLst>
              <c:ext xmlns:c16="http://schemas.microsoft.com/office/drawing/2014/chart" uri="{C3380CC4-5D6E-409C-BE32-E72D297353CC}">
                <c16:uniqueId val="{00000007-7BFE-4C34-A2EB-08CF2FBEDC83}"/>
              </c:ext>
            </c:extLst>
          </c:dPt>
          <c:dPt>
            <c:idx val="6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8-7BFE-4C34-A2EB-08CF2FBEDC83}"/>
              </c:ext>
            </c:extLst>
          </c:dPt>
          <c:dPt>
            <c:idx val="7"/>
            <c:bubble3D val="0"/>
            <c:spPr>
              <a:solidFill>
                <a:srgbClr val="F7C9C7"/>
              </a:solidFill>
            </c:spPr>
            <c:extLst>
              <c:ext xmlns:c16="http://schemas.microsoft.com/office/drawing/2014/chart" uri="{C3380CC4-5D6E-409C-BE32-E72D297353CC}">
                <c16:uniqueId val="{00000001-E9F2-4277-9C36-CC9C726B6232}"/>
              </c:ext>
            </c:extLst>
          </c:dPt>
          <c:cat>
            <c:strRef>
              <c:f>'7.1'!$J$20:$J$27</c:f>
              <c:strCache>
                <c:ptCount val="8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  <c:pt idx="4">
                  <c:v>VE</c:v>
                </c:pt>
                <c:pt idx="5">
                  <c:v>PVE</c:v>
                </c:pt>
                <c:pt idx="6">
                  <c:v>VTE</c:v>
                </c:pt>
                <c:pt idx="7">
                  <c:v>FVE</c:v>
                </c:pt>
              </c:strCache>
            </c:strRef>
          </c:cat>
          <c:val>
            <c:numRef>
              <c:f>'7.1'!$K$20:$K$27</c:f>
              <c:numCache>
                <c:formatCode>General</c:formatCode>
                <c:ptCount val="8"/>
                <c:pt idx="0">
                  <c:v>0</c:v>
                </c:pt>
                <c:pt idx="1">
                  <c:v>34167.205000000002</c:v>
                </c:pt>
                <c:pt idx="2">
                  <c:v>0</c:v>
                </c:pt>
                <c:pt idx="3">
                  <c:v>20247.215</c:v>
                </c:pt>
                <c:pt idx="4">
                  <c:v>6149.7323900000001</c:v>
                </c:pt>
                <c:pt idx="5">
                  <c:v>0</c:v>
                </c:pt>
                <c:pt idx="6">
                  <c:v>0</c:v>
                </c:pt>
                <c:pt idx="7">
                  <c:v>42859.93989792034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F2-4277-9C36-CC9C726B6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 kraje na</a:t>
            </a:r>
            <a:r>
              <a:rPr lang="cs-CZ" sz="1000" baseline="0">
                <a:solidFill>
                  <a:srgbClr val="233060"/>
                </a:solidFill>
              </a:rPr>
              <a:t> spotřebě elektřiny </a:t>
            </a:r>
            <a:r>
              <a:rPr lang="cs-CZ" sz="1000">
                <a:solidFill>
                  <a:srgbClr val="233060"/>
                </a:solidFill>
              </a:rPr>
              <a:t>v ČR</a:t>
            </a:r>
          </a:p>
        </c:rich>
      </c:tx>
      <c:layout>
        <c:manualLayout>
          <c:xMode val="edge"/>
          <c:yMode val="edge"/>
          <c:x val="1.0959450830140486E-3"/>
          <c:y val="2.312138728323699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4869173052362711"/>
          <c:y val="0.24277456647398843"/>
          <c:w val="0.59373441734417354"/>
          <c:h val="0.58782273603082846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'7.1'!$H$20:$H$23</c:f>
              <c:strCache>
                <c:ptCount val="4"/>
                <c:pt idx="0">
                  <c:v>VO z vvn</c:v>
                </c:pt>
                <c:pt idx="1">
                  <c:v>VO z vn</c:v>
                </c:pt>
                <c:pt idx="2">
                  <c:v>MOP</c:v>
                </c:pt>
                <c:pt idx="3">
                  <c:v>MOO</c:v>
                </c:pt>
              </c:strCache>
            </c:strRef>
          </c:cat>
          <c:val>
            <c:numRef>
              <c:f>'7.1'!$I$20:$I$23</c:f>
              <c:numCache>
                <c:formatCode>0.0%</c:formatCode>
                <c:ptCount val="4"/>
                <c:pt idx="0">
                  <c:v>1.7384137807101973E-2</c:v>
                </c:pt>
                <c:pt idx="1">
                  <c:v>0.1385954085804211</c:v>
                </c:pt>
                <c:pt idx="2">
                  <c:v>0.14614568597543273</c:v>
                </c:pt>
                <c:pt idx="3">
                  <c:v>0.10486462690250148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6D-4B13-883F-9546D0B37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2434048"/>
        <c:axId val="163365632"/>
      </c:barChart>
      <c:catAx>
        <c:axId val="162434048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3365632"/>
        <c:crosses val="autoZero"/>
        <c:auto val="1"/>
        <c:lblAlgn val="ctr"/>
        <c:lblOffset val="100"/>
        <c:noMultiLvlLbl val="0"/>
      </c:catAx>
      <c:valAx>
        <c:axId val="163365632"/>
        <c:scaling>
          <c:orientation val="minMax"/>
          <c:max val="1"/>
        </c:scaling>
        <c:delete val="0"/>
        <c:axPos val="t"/>
        <c:majorGridlines/>
        <c:numFmt formatCode="0%" sourceLinked="0"/>
        <c:majorTickMark val="out"/>
        <c:minorTickMark val="none"/>
        <c:tickLblPos val="high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2434048"/>
        <c:crosses val="autoZero"/>
        <c:crossBetween val="between"/>
        <c:majorUnit val="0.2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 kraje na instalovaném výkonu v ČR</a:t>
            </a:r>
          </a:p>
        </c:rich>
      </c:tx>
      <c:layout>
        <c:manualLayout>
          <c:xMode val="edge"/>
          <c:yMode val="edge"/>
          <c:x val="3.5346543220558897E-3"/>
          <c:y val="3.2742155525238743E-2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'7.1'!$H$32:$H$39</c:f>
              <c:strCache>
                <c:ptCount val="8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  <c:pt idx="4">
                  <c:v>VE</c:v>
                </c:pt>
                <c:pt idx="5">
                  <c:v>PVE</c:v>
                </c:pt>
                <c:pt idx="6">
                  <c:v>VTE</c:v>
                </c:pt>
                <c:pt idx="7">
                  <c:v>FVE</c:v>
                </c:pt>
              </c:strCache>
            </c:strRef>
          </c:cat>
          <c:val>
            <c:numRef>
              <c:f>'7.1'!$I$32:$I$39</c:f>
              <c:numCache>
                <c:formatCode>0.0%</c:formatCode>
                <c:ptCount val="8"/>
                <c:pt idx="0">
                  <c:v>0</c:v>
                </c:pt>
                <c:pt idx="1">
                  <c:v>2.0237893654881894E-3</c:v>
                </c:pt>
                <c:pt idx="2">
                  <c:v>0</c:v>
                </c:pt>
                <c:pt idx="3">
                  <c:v>5.405271635142643E-2</c:v>
                </c:pt>
                <c:pt idx="4">
                  <c:v>1.0040861539610651E-2</c:v>
                </c:pt>
                <c:pt idx="5">
                  <c:v>0</c:v>
                </c:pt>
                <c:pt idx="6">
                  <c:v>0</c:v>
                </c:pt>
                <c:pt idx="7">
                  <c:v>2.4091312131291329E-2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29-4053-A791-62B7703AC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3463936"/>
        <c:axId val="163465472"/>
      </c:barChart>
      <c:catAx>
        <c:axId val="16346393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3465472"/>
        <c:crosses val="autoZero"/>
        <c:auto val="1"/>
        <c:lblAlgn val="ctr"/>
        <c:lblOffset val="100"/>
        <c:noMultiLvlLbl val="0"/>
      </c:catAx>
      <c:valAx>
        <c:axId val="163465472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3463936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V</a:t>
            </a:r>
            <a:r>
              <a:rPr lang="en-US" sz="1000">
                <a:solidFill>
                  <a:srgbClr val="233060"/>
                </a:solidFill>
              </a:rPr>
              <a:t>ýro</a:t>
            </a:r>
            <a:r>
              <a:rPr lang="cs-CZ" sz="1000">
                <a:solidFill>
                  <a:srgbClr val="233060"/>
                </a:solidFill>
              </a:rPr>
              <a:t>ba</a:t>
            </a:r>
            <a:r>
              <a:rPr lang="en-US" sz="1000">
                <a:solidFill>
                  <a:srgbClr val="233060"/>
                </a:solidFill>
              </a:rPr>
              <a:t> elektřiny brutto </a:t>
            </a:r>
            <a:r>
              <a:rPr lang="cs-CZ" sz="1000">
                <a:solidFill>
                  <a:srgbClr val="233060"/>
                </a:solidFill>
              </a:rPr>
              <a:t>- JE (GWh)</a:t>
            </a:r>
            <a:endParaRPr lang="en-US" sz="1000">
              <a:solidFill>
                <a:srgbClr val="233060"/>
              </a:solidFill>
            </a:endParaRPr>
          </a:p>
        </c:rich>
      </c:tx>
      <c:layout>
        <c:manualLayout>
          <c:xMode val="edge"/>
          <c:yMode val="edge"/>
          <c:x val="1.1916666666666892E-3"/>
          <c:y val="1.0653652069791309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9630597072597707E-2"/>
          <c:y val="0.16604622819021553"/>
          <c:w val="0.79941840567197997"/>
          <c:h val="0.7104088265480671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'4.1'!$A$7</c:f>
              <c:strCache>
                <c:ptCount val="1"/>
                <c:pt idx="0">
                  <c:v>Jaderné (JE)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9EA-44F2-A02C-B1A0E450D69F}"/>
              </c:ext>
            </c:extLst>
          </c:dPt>
          <c:cat>
            <c:strRef>
              <c:f>'4.1'!$B$6:$D$6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'4.1'!$B$8:$D$8</c:f>
              <c:numCache>
                <c:formatCode>#\ ##0.0</c:formatCode>
                <c:ptCount val="3"/>
                <c:pt idx="0">
                  <c:v>2562.8666799999996</c:v>
                </c:pt>
                <c:pt idx="1">
                  <c:v>2738.0735499999996</c:v>
                </c:pt>
                <c:pt idx="2">
                  <c:v>2664.5376200000001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EA-44F2-A02C-B1A0E450D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8152576"/>
        <c:axId val="158154112"/>
      </c:barChart>
      <c:catAx>
        <c:axId val="1581525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58154112"/>
        <c:crosses val="autoZero"/>
        <c:auto val="1"/>
        <c:lblAlgn val="ctr"/>
        <c:lblOffset val="100"/>
        <c:noMultiLvlLbl val="0"/>
      </c:catAx>
      <c:valAx>
        <c:axId val="158154112"/>
        <c:scaling>
          <c:orientation val="minMax"/>
          <c:max val="3000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58152576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Výroba elektřiny brutto (GWh)</a:t>
            </a:r>
          </a:p>
        </c:rich>
      </c:tx>
      <c:layout>
        <c:manualLayout>
          <c:xMode val="edge"/>
          <c:yMode val="edge"/>
          <c:x val="4.965132496513253E-3"/>
          <c:y val="2.728512960436562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933380759424992"/>
          <c:y val="0.17189631650750342"/>
          <c:w val="0.76933281651771823"/>
          <c:h val="0.7081582537517052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'7.1'!$J$32</c:f>
              <c:strCache>
                <c:ptCount val="1"/>
                <c:pt idx="0">
                  <c:v>JE</c:v>
                </c:pt>
              </c:strCache>
            </c:strRef>
          </c:tx>
          <c:invertIfNegative val="0"/>
          <c:cat>
            <c:strRef>
              <c:f>'7.1'!$K$31:$M$31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'7.1'!$K$32:$M$32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57-4F49-B577-3A2885302A7E}"/>
            </c:ext>
          </c:extLst>
        </c:ser>
        <c:ser>
          <c:idx val="1"/>
          <c:order val="1"/>
          <c:tx>
            <c:strRef>
              <c:f>'7.1'!$J$33</c:f>
              <c:strCache>
                <c:ptCount val="1"/>
                <c:pt idx="0">
                  <c:v>PE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'7.1'!$K$31:$M$31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'7.1'!$K$33:$M$33</c:f>
              <c:numCache>
                <c:formatCode>#\ ##0.0</c:formatCode>
                <c:ptCount val="3"/>
                <c:pt idx="0">
                  <c:v>10770.781000000001</c:v>
                </c:pt>
                <c:pt idx="1">
                  <c:v>11953.797999999999</c:v>
                </c:pt>
                <c:pt idx="2">
                  <c:v>11442.626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57-4F49-B577-3A2885302A7E}"/>
            </c:ext>
          </c:extLst>
        </c:ser>
        <c:ser>
          <c:idx val="2"/>
          <c:order val="2"/>
          <c:tx>
            <c:strRef>
              <c:f>'7.1'!$J$34</c:f>
              <c:strCache>
                <c:ptCount val="1"/>
                <c:pt idx="0">
                  <c:v>PPE</c:v>
                </c:pt>
              </c:strCache>
            </c:strRef>
          </c:tx>
          <c:invertIfNegative val="0"/>
          <c:cat>
            <c:strRef>
              <c:f>'7.1'!$K$31:$M$31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'7.1'!$K$34:$M$34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57-4F49-B577-3A2885302A7E}"/>
            </c:ext>
          </c:extLst>
        </c:ser>
        <c:ser>
          <c:idx val="3"/>
          <c:order val="3"/>
          <c:tx>
            <c:strRef>
              <c:f>'7.1'!$J$35</c:f>
              <c:strCache>
                <c:ptCount val="1"/>
                <c:pt idx="0">
                  <c:v>PSE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'7.1'!$K$31:$M$31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'7.1'!$K$35:$M$35</c:f>
              <c:numCache>
                <c:formatCode>#\ ##0.0</c:formatCode>
                <c:ptCount val="3"/>
                <c:pt idx="0">
                  <c:v>8423.8250000000007</c:v>
                </c:pt>
                <c:pt idx="1">
                  <c:v>6499.6660000000011</c:v>
                </c:pt>
                <c:pt idx="2">
                  <c:v>5323.7239999999993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457-4F49-B577-3A2885302A7E}"/>
            </c:ext>
          </c:extLst>
        </c:ser>
        <c:ser>
          <c:idx val="4"/>
          <c:order val="4"/>
          <c:tx>
            <c:strRef>
              <c:f>'7.1'!$J$36</c:f>
              <c:strCache>
                <c:ptCount val="1"/>
                <c:pt idx="0">
                  <c:v>VE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'7.1'!$K$31:$M$31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'7.1'!$K$36:$M$36</c:f>
              <c:numCache>
                <c:formatCode>#\ ##0.0</c:formatCode>
                <c:ptCount val="3"/>
                <c:pt idx="0">
                  <c:v>2252.6328899999999</c:v>
                </c:pt>
                <c:pt idx="1">
                  <c:v>1850.87309</c:v>
                </c:pt>
                <c:pt idx="2">
                  <c:v>2046.22641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457-4F49-B577-3A2885302A7E}"/>
            </c:ext>
          </c:extLst>
        </c:ser>
        <c:ser>
          <c:idx val="5"/>
          <c:order val="5"/>
          <c:tx>
            <c:strRef>
              <c:f>'7.1'!$J$37</c:f>
              <c:strCache>
                <c:ptCount val="1"/>
                <c:pt idx="0">
                  <c:v>PVE</c:v>
                </c:pt>
              </c:strCache>
            </c:strRef>
          </c:tx>
          <c:invertIfNegative val="0"/>
          <c:cat>
            <c:strRef>
              <c:f>'7.1'!$K$31:$M$31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'7.1'!$K$37:$M$37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457-4F49-B577-3A2885302A7E}"/>
            </c:ext>
          </c:extLst>
        </c:ser>
        <c:ser>
          <c:idx val="6"/>
          <c:order val="6"/>
          <c:tx>
            <c:strRef>
              <c:f>'7.1'!$J$38</c:f>
              <c:strCache>
                <c:ptCount val="1"/>
                <c:pt idx="0">
                  <c:v>VTE</c:v>
                </c:pt>
              </c:strCache>
            </c:strRef>
          </c:tx>
          <c:invertIfNegative val="0"/>
          <c:cat>
            <c:strRef>
              <c:f>'7.1'!$K$31:$M$31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'7.1'!$K$38:$M$38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457-4F49-B577-3A2885302A7E}"/>
            </c:ext>
          </c:extLst>
        </c:ser>
        <c:ser>
          <c:idx val="7"/>
          <c:order val="7"/>
          <c:tx>
            <c:strRef>
              <c:f>'7.1'!$J$39</c:f>
              <c:strCache>
                <c:ptCount val="1"/>
                <c:pt idx="0">
                  <c:v>FVE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cat>
            <c:strRef>
              <c:f>'7.1'!$K$31:$M$31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'7.1'!$K$39:$M$39</c:f>
              <c:numCache>
                <c:formatCode>#\ ##0.0</c:formatCode>
                <c:ptCount val="3"/>
                <c:pt idx="0">
                  <c:v>13278.618519414744</c:v>
                </c:pt>
                <c:pt idx="1">
                  <c:v>15263.338659993296</c:v>
                </c:pt>
                <c:pt idx="2">
                  <c:v>14317.982718512303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457-4F49-B577-3A2885302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3785344"/>
        <c:axId val="163791232"/>
      </c:barChart>
      <c:catAx>
        <c:axId val="163785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3791232"/>
        <c:crosses val="autoZero"/>
        <c:auto val="1"/>
        <c:lblAlgn val="ctr"/>
        <c:lblOffset val="100"/>
        <c:noMultiLvlLbl val="0"/>
      </c:catAx>
      <c:valAx>
        <c:axId val="163791232"/>
        <c:scaling>
          <c:orientation val="minMax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3785344"/>
        <c:crosses val="autoZero"/>
        <c:crossBetween val="between"/>
        <c:majorUnit val="5000"/>
        <c:minorUnit val="1000"/>
        <c:dispUnits>
          <c:builtInUnit val="thousands"/>
        </c:dispUnits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 kraje na</a:t>
            </a:r>
            <a:r>
              <a:rPr lang="cs-CZ" sz="1000" baseline="0">
                <a:solidFill>
                  <a:srgbClr val="233060"/>
                </a:solidFill>
              </a:rPr>
              <a:t> výrobě elektřiny brutto </a:t>
            </a:r>
            <a:r>
              <a:rPr lang="cs-CZ" sz="1000">
                <a:solidFill>
                  <a:srgbClr val="233060"/>
                </a:solidFill>
              </a:rPr>
              <a:t>v ČR</a:t>
            </a:r>
          </a:p>
        </c:rich>
      </c:tx>
      <c:layout>
        <c:manualLayout>
          <c:xMode val="edge"/>
          <c:yMode val="edge"/>
          <c:x val="2.2827968155071047E-3"/>
          <c:y val="3.2742155525238743E-2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'7.1'!$L$20:$L$27</c:f>
              <c:strCache>
                <c:ptCount val="8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  <c:pt idx="4">
                  <c:v>VE</c:v>
                </c:pt>
                <c:pt idx="5">
                  <c:v>PVE</c:v>
                </c:pt>
                <c:pt idx="6">
                  <c:v>VTE</c:v>
                </c:pt>
                <c:pt idx="7">
                  <c:v>FVE</c:v>
                </c:pt>
              </c:strCache>
            </c:strRef>
          </c:cat>
          <c:val>
            <c:numRef>
              <c:f>'7.1'!$M$20:$M$27</c:f>
              <c:numCache>
                <c:formatCode>0.0%</c:formatCode>
                <c:ptCount val="8"/>
                <c:pt idx="0">
                  <c:v>0</c:v>
                </c:pt>
                <c:pt idx="1">
                  <c:v>5.6062258492138731E-3</c:v>
                </c:pt>
                <c:pt idx="2">
                  <c:v>0</c:v>
                </c:pt>
                <c:pt idx="3">
                  <c:v>2.2771556409523528E-2</c:v>
                </c:pt>
                <c:pt idx="4">
                  <c:v>1.8884027265915083E-2</c:v>
                </c:pt>
                <c:pt idx="5">
                  <c:v>0</c:v>
                </c:pt>
                <c:pt idx="6">
                  <c:v>0</c:v>
                </c:pt>
                <c:pt idx="7">
                  <c:v>2.2928985536401422E-2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EB-4F8A-B9CC-601C2AD90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3816192"/>
        <c:axId val="163817728"/>
      </c:barChart>
      <c:catAx>
        <c:axId val="16381619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3817728"/>
        <c:crosses val="autoZero"/>
        <c:auto val="1"/>
        <c:lblAlgn val="ctr"/>
        <c:lblOffset val="100"/>
        <c:noMultiLvlLbl val="0"/>
      </c:catAx>
      <c:valAx>
        <c:axId val="163817728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3816192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'4.3'!$A$21</c:f>
              <c:strCache>
                <c:ptCount val="1"/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CEB2-41EF-B6D6-BF28BABD219C}"/>
            </c:ext>
          </c:extLst>
        </c:ser>
        <c:ser>
          <c:idx val="1"/>
          <c:order val="1"/>
          <c:tx>
            <c:strRef>
              <c:f>'4.3'!$A$22</c:f>
              <c:strCache>
                <c:ptCount val="1"/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CEB2-41EF-B6D6-BF28BABD219C}"/>
            </c:ext>
          </c:extLst>
        </c:ser>
        <c:ser>
          <c:idx val="2"/>
          <c:order val="2"/>
          <c:tx>
            <c:strRef>
              <c:f>'4.3'!$A$23</c:f>
              <c:strCache>
                <c:ptCount val="1"/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CEB2-41EF-B6D6-BF28BABD219C}"/>
            </c:ext>
          </c:extLst>
        </c:ser>
        <c:ser>
          <c:idx val="3"/>
          <c:order val="3"/>
          <c:tx>
            <c:strRef>
              <c:f>'4.3'!$A$24</c:f>
              <c:strCache>
                <c:ptCount val="1"/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CEB2-41EF-B6D6-BF28BABD219C}"/>
            </c:ext>
          </c:extLst>
        </c:ser>
        <c:ser>
          <c:idx val="4"/>
          <c:order val="4"/>
          <c:tx>
            <c:strRef>
              <c:f>'4.3'!$A$25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CEB2-41EF-B6D6-BF28BABD219C}"/>
            </c:ext>
          </c:extLst>
        </c:ser>
        <c:ser>
          <c:idx val="5"/>
          <c:order val="5"/>
          <c:tx>
            <c:strRef>
              <c:f>'4.3'!$A$26</c:f>
              <c:strCache>
                <c:ptCount val="1"/>
              </c:strCache>
            </c:strRef>
          </c:tx>
          <c:spPr>
            <a:solidFill>
              <a:srgbClr val="F0948F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'4.3'!$B$26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CEB2-41EF-B6D6-BF28BABD219C}"/>
            </c:ext>
          </c:extLst>
        </c:ser>
        <c:ser>
          <c:idx val="6"/>
          <c:order val="6"/>
          <c:tx>
            <c:strRef>
              <c:f>'4.3'!$A$27</c:f>
              <c:strCache>
                <c:ptCount val="1"/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'4.3'!$B$27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6-CEB2-41EF-B6D6-BF28BABD219C}"/>
            </c:ext>
          </c:extLst>
        </c:ser>
        <c:ser>
          <c:idx val="7"/>
          <c:order val="7"/>
          <c:tx>
            <c:strRef>
              <c:f>'4.3'!$A$28</c:f>
              <c:strCache>
                <c:ptCount val="1"/>
              </c:strCache>
            </c:strRef>
          </c:tx>
          <c:spPr>
            <a:solidFill>
              <a:srgbClr val="F7C9C7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7-CEB2-41EF-B6D6-BF28BABD21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3543680"/>
        <c:axId val="163553664"/>
      </c:barChart>
      <c:catAx>
        <c:axId val="1635436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3553664"/>
        <c:crosses val="autoZero"/>
        <c:auto val="1"/>
        <c:lblAlgn val="ctr"/>
        <c:lblOffset val="100"/>
        <c:noMultiLvlLbl val="0"/>
      </c:catAx>
      <c:valAx>
        <c:axId val="16355366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63543680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 technologií na v</a:t>
            </a:r>
            <a:r>
              <a:rPr lang="en-US" sz="1000">
                <a:solidFill>
                  <a:srgbClr val="233060"/>
                </a:solidFill>
              </a:rPr>
              <a:t>ýrob</a:t>
            </a:r>
            <a:r>
              <a:rPr lang="cs-CZ" sz="1000">
                <a:solidFill>
                  <a:srgbClr val="233060"/>
                </a:solidFill>
              </a:rPr>
              <a:t>ě</a:t>
            </a:r>
            <a:r>
              <a:rPr lang="en-US" sz="1000">
                <a:solidFill>
                  <a:srgbClr val="233060"/>
                </a:solidFill>
              </a:rPr>
              <a:t> elektřiny brutto</a:t>
            </a:r>
          </a:p>
        </c:rich>
      </c:tx>
      <c:layout>
        <c:manualLayout>
          <c:xMode val="edge"/>
          <c:yMode val="edge"/>
          <c:x val="4.0136994367674676E-3"/>
          <c:y val="4.9382645351149286E-2"/>
        </c:manualLayout>
      </c:layout>
      <c:overlay val="0"/>
    </c:title>
    <c:autoTitleDeleted val="0"/>
    <c:plotArea>
      <c:layout/>
      <c:doughnutChart>
        <c:varyColors val="1"/>
        <c:ser>
          <c:idx val="2"/>
          <c:order val="0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2-7F0E-4205-908D-EB66A0F4FB01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3-7F0E-4205-908D-EB66A0F4FB01}"/>
              </c:ext>
            </c:extLst>
          </c:dPt>
          <c:dPt>
            <c:idx val="2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4-7F0E-4205-908D-EB66A0F4FB01}"/>
              </c:ext>
            </c:extLst>
          </c:dPt>
          <c:dPt>
            <c:idx val="3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5-7F0E-4205-908D-EB66A0F4FB01}"/>
              </c:ext>
            </c:extLst>
          </c:dPt>
          <c:dPt>
            <c:idx val="4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6-7F0E-4205-908D-EB66A0F4FB01}"/>
              </c:ext>
            </c:extLst>
          </c:dPt>
          <c:dPt>
            <c:idx val="5"/>
            <c:bubble3D val="0"/>
            <c:spPr>
              <a:solidFill>
                <a:srgbClr val="F0948F"/>
              </a:solidFill>
            </c:spPr>
            <c:extLst>
              <c:ext xmlns:c16="http://schemas.microsoft.com/office/drawing/2014/chart" uri="{C3380CC4-5D6E-409C-BE32-E72D297353CC}">
                <c16:uniqueId val="{00000007-7F0E-4205-908D-EB66A0F4FB01}"/>
              </c:ext>
            </c:extLst>
          </c:dPt>
          <c:dPt>
            <c:idx val="6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8-7F0E-4205-908D-EB66A0F4FB01}"/>
              </c:ext>
            </c:extLst>
          </c:dPt>
          <c:dPt>
            <c:idx val="7"/>
            <c:bubble3D val="0"/>
            <c:spPr>
              <a:solidFill>
                <a:srgbClr val="F7C9C7"/>
              </a:solidFill>
            </c:spPr>
            <c:extLst>
              <c:ext xmlns:c16="http://schemas.microsoft.com/office/drawing/2014/chart" uri="{C3380CC4-5D6E-409C-BE32-E72D297353CC}">
                <c16:uniqueId val="{00000001-9FDD-4ACF-960D-971C2C9C1A30}"/>
              </c:ext>
            </c:extLst>
          </c:dPt>
          <c:cat>
            <c:strRef>
              <c:f>'7.2'!$J$19:$J$26</c:f>
              <c:strCache>
                <c:ptCount val="8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  <c:pt idx="4">
                  <c:v>VE</c:v>
                </c:pt>
                <c:pt idx="5">
                  <c:v>PVE</c:v>
                </c:pt>
                <c:pt idx="6">
                  <c:v>VTE</c:v>
                </c:pt>
                <c:pt idx="7">
                  <c:v>FVE</c:v>
                </c:pt>
              </c:strCache>
            </c:strRef>
          </c:cat>
          <c:val>
            <c:numRef>
              <c:f>'7.2'!$K$19:$K$26</c:f>
              <c:numCache>
                <c:formatCode>General</c:formatCode>
                <c:ptCount val="8"/>
                <c:pt idx="0">
                  <c:v>4431810.57</c:v>
                </c:pt>
                <c:pt idx="1">
                  <c:v>70012.549999999988</c:v>
                </c:pt>
                <c:pt idx="2">
                  <c:v>0</c:v>
                </c:pt>
                <c:pt idx="3">
                  <c:v>71378.15499999997</c:v>
                </c:pt>
                <c:pt idx="4">
                  <c:v>27623.815702587734</c:v>
                </c:pt>
                <c:pt idx="5">
                  <c:v>0</c:v>
                </c:pt>
                <c:pt idx="6">
                  <c:v>0</c:v>
                </c:pt>
                <c:pt idx="7">
                  <c:v>176649.69677631184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DD-4ACF-960D-971C2C9C1A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 kraje na</a:t>
            </a:r>
            <a:r>
              <a:rPr lang="cs-CZ" sz="1000" baseline="0">
                <a:solidFill>
                  <a:srgbClr val="233060"/>
                </a:solidFill>
              </a:rPr>
              <a:t> spotřebě elektřiny </a:t>
            </a:r>
            <a:r>
              <a:rPr lang="cs-CZ" sz="1000">
                <a:solidFill>
                  <a:srgbClr val="233060"/>
                </a:solidFill>
              </a:rPr>
              <a:t>v ČR</a:t>
            </a:r>
          </a:p>
        </c:rich>
      </c:tx>
      <c:layout>
        <c:manualLayout>
          <c:xMode val="edge"/>
          <c:yMode val="edge"/>
          <c:x val="1.3578302712160995E-3"/>
          <c:y val="4.5197740112994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1833536585365854"/>
          <c:y val="0.24277456647398843"/>
          <c:w val="0.60309247967479673"/>
          <c:h val="0.58782273603082846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'7.2'!$H$19:$H$22</c:f>
              <c:strCache>
                <c:ptCount val="4"/>
                <c:pt idx="0">
                  <c:v>VO z vvn</c:v>
                </c:pt>
                <c:pt idx="1">
                  <c:v>VO z vn</c:v>
                </c:pt>
                <c:pt idx="2">
                  <c:v>MOP</c:v>
                </c:pt>
                <c:pt idx="3">
                  <c:v>MOO</c:v>
                </c:pt>
              </c:strCache>
            </c:strRef>
          </c:cat>
          <c:val>
            <c:numRef>
              <c:f>'7.2'!$I$19:$I$22</c:f>
              <c:numCache>
                <c:formatCode>0.0%</c:formatCode>
                <c:ptCount val="4"/>
                <c:pt idx="0">
                  <c:v>1.7254511990203458E-2</c:v>
                </c:pt>
                <c:pt idx="1">
                  <c:v>4.8733397549730537E-2</c:v>
                </c:pt>
                <c:pt idx="2">
                  <c:v>6.7806991505494213E-2</c:v>
                </c:pt>
                <c:pt idx="3">
                  <c:v>7.4981292121379411E-2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C5-4471-A36C-966CE23462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3148928"/>
        <c:axId val="163150464"/>
      </c:barChart>
      <c:catAx>
        <c:axId val="163148928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3150464"/>
        <c:crosses val="autoZero"/>
        <c:auto val="1"/>
        <c:lblAlgn val="ctr"/>
        <c:lblOffset val="100"/>
        <c:noMultiLvlLbl val="0"/>
      </c:catAx>
      <c:valAx>
        <c:axId val="163150464"/>
        <c:scaling>
          <c:orientation val="minMax"/>
          <c:max val="1"/>
        </c:scaling>
        <c:delete val="0"/>
        <c:axPos val="t"/>
        <c:majorGridlines/>
        <c:numFmt formatCode="0%" sourceLinked="0"/>
        <c:majorTickMark val="out"/>
        <c:minorTickMark val="none"/>
        <c:tickLblPos val="high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3148928"/>
        <c:crosses val="autoZero"/>
        <c:crossBetween val="between"/>
        <c:majorUnit val="0.2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 kraje na instalovaném výkonu v ČR</a:t>
            </a:r>
          </a:p>
        </c:rich>
      </c:tx>
      <c:layout>
        <c:manualLayout>
          <c:xMode val="edge"/>
          <c:yMode val="edge"/>
          <c:x val="3.5346543220558897E-3"/>
          <c:y val="3.0534351145038167E-2"/>
        </c:manualLayout>
      </c:layout>
      <c:overlay val="0"/>
      <c:spPr>
        <a:solidFill>
          <a:sysClr val="window" lastClr="FFFFFF"/>
        </a:solidFill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'7.2'!$H$31:$H$38</c:f>
              <c:strCache>
                <c:ptCount val="8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  <c:pt idx="4">
                  <c:v>VE</c:v>
                </c:pt>
                <c:pt idx="5">
                  <c:v>PVE</c:v>
                </c:pt>
                <c:pt idx="6">
                  <c:v>VTE</c:v>
                </c:pt>
                <c:pt idx="7">
                  <c:v>FVE</c:v>
                </c:pt>
              </c:strCache>
            </c:strRef>
          </c:cat>
          <c:val>
            <c:numRef>
              <c:f>'7.2'!$I$31:$I$38</c:f>
              <c:numCache>
                <c:formatCode>0.0%</c:formatCode>
                <c:ptCount val="8"/>
                <c:pt idx="0">
                  <c:v>0.51771744132535669</c:v>
                </c:pt>
                <c:pt idx="1">
                  <c:v>2.4470943861939681E-2</c:v>
                </c:pt>
                <c:pt idx="2">
                  <c:v>0</c:v>
                </c:pt>
                <c:pt idx="3">
                  <c:v>5.1328752332225135E-2</c:v>
                </c:pt>
                <c:pt idx="4">
                  <c:v>0.15798864644321031</c:v>
                </c:pt>
                <c:pt idx="5">
                  <c:v>0</c:v>
                </c:pt>
                <c:pt idx="6">
                  <c:v>2.6674709269342764E-5</c:v>
                </c:pt>
                <c:pt idx="7">
                  <c:v>9.1421768426604239E-2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16-4B87-83BD-B7ED3E774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3170944"/>
        <c:axId val="163172736"/>
      </c:barChart>
      <c:catAx>
        <c:axId val="16317094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3172736"/>
        <c:crosses val="autoZero"/>
        <c:auto val="1"/>
        <c:lblAlgn val="ctr"/>
        <c:lblOffset val="100"/>
        <c:noMultiLvlLbl val="0"/>
      </c:catAx>
      <c:valAx>
        <c:axId val="163172736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3170944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Výroba elektřiny brutto (GWh)</a:t>
            </a:r>
          </a:p>
        </c:rich>
      </c:tx>
      <c:layout>
        <c:manualLayout>
          <c:xMode val="edge"/>
          <c:yMode val="edge"/>
          <c:x val="4.965132496513253E-3"/>
          <c:y val="3.56341189674522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605417322834645"/>
          <c:y val="0.16035353535353536"/>
          <c:w val="0.71861249343832012"/>
          <c:h val="0.7277553310886644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'7.2'!$J$31</c:f>
              <c:strCache>
                <c:ptCount val="1"/>
                <c:pt idx="0">
                  <c:v>JE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'7.2'!$K$30:$M$30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'7.2'!$K$31:$M$31</c:f>
              <c:numCache>
                <c:formatCode>#\ ##0.0</c:formatCode>
                <c:ptCount val="3"/>
                <c:pt idx="0">
                  <c:v>1264018.48</c:v>
                </c:pt>
                <c:pt idx="1">
                  <c:v>1617109.12</c:v>
                </c:pt>
                <c:pt idx="2">
                  <c:v>1550682.97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86-45EA-96D7-EF75C9511AA9}"/>
            </c:ext>
          </c:extLst>
        </c:ser>
        <c:ser>
          <c:idx val="1"/>
          <c:order val="1"/>
          <c:tx>
            <c:strRef>
              <c:f>'7.2'!$J$32</c:f>
              <c:strCache>
                <c:ptCount val="1"/>
                <c:pt idx="0">
                  <c:v>PE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'7.2'!$K$30:$M$30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'7.2'!$K$32:$M$32</c:f>
              <c:numCache>
                <c:formatCode>#\ ##0.0</c:formatCode>
                <c:ptCount val="3"/>
                <c:pt idx="0">
                  <c:v>30058.970999999998</c:v>
                </c:pt>
                <c:pt idx="1">
                  <c:v>22919.361000000001</c:v>
                </c:pt>
                <c:pt idx="2">
                  <c:v>17034.218000000001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86-45EA-96D7-EF75C9511AA9}"/>
            </c:ext>
          </c:extLst>
        </c:ser>
        <c:ser>
          <c:idx val="2"/>
          <c:order val="2"/>
          <c:tx>
            <c:strRef>
              <c:f>'7.2'!$J$33</c:f>
              <c:strCache>
                <c:ptCount val="1"/>
                <c:pt idx="0">
                  <c:v>PPE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'7.2'!$K$30:$M$30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'7.2'!$K$33:$M$33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86-45EA-96D7-EF75C9511AA9}"/>
            </c:ext>
          </c:extLst>
        </c:ser>
        <c:ser>
          <c:idx val="3"/>
          <c:order val="3"/>
          <c:tx>
            <c:strRef>
              <c:f>'7.2'!$J$34</c:f>
              <c:strCache>
                <c:ptCount val="1"/>
                <c:pt idx="0">
                  <c:v>PSE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'7.2'!$K$30:$M$30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'7.2'!$K$34:$M$34</c:f>
              <c:numCache>
                <c:formatCode>#\ ##0.0</c:formatCode>
                <c:ptCount val="3"/>
                <c:pt idx="0">
                  <c:v>25972.068999999981</c:v>
                </c:pt>
                <c:pt idx="1">
                  <c:v>23776.587</c:v>
                </c:pt>
                <c:pt idx="2">
                  <c:v>21629.498999999996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F86-45EA-96D7-EF75C9511AA9}"/>
            </c:ext>
          </c:extLst>
        </c:ser>
        <c:ser>
          <c:idx val="4"/>
          <c:order val="4"/>
          <c:tx>
            <c:strRef>
              <c:f>'7.2'!$J$35</c:f>
              <c:strCache>
                <c:ptCount val="1"/>
                <c:pt idx="0">
                  <c:v>VE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'7.2'!$K$30:$M$30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'7.2'!$K$35:$M$35</c:f>
              <c:numCache>
                <c:formatCode>#\ ##0.0</c:formatCode>
                <c:ptCount val="3"/>
                <c:pt idx="0">
                  <c:v>10470.635196347213</c:v>
                </c:pt>
                <c:pt idx="1">
                  <c:v>8290.5444515235977</c:v>
                </c:pt>
                <c:pt idx="2">
                  <c:v>8862.6360547169206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F86-45EA-96D7-EF75C9511AA9}"/>
            </c:ext>
          </c:extLst>
        </c:ser>
        <c:ser>
          <c:idx val="5"/>
          <c:order val="5"/>
          <c:tx>
            <c:strRef>
              <c:f>'7.2'!$J$36</c:f>
              <c:strCache>
                <c:ptCount val="1"/>
                <c:pt idx="0">
                  <c:v>PVE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cat>
            <c:strRef>
              <c:f>'7.2'!$K$30:$M$30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'7.2'!$K$36:$M$36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F86-45EA-96D7-EF75C9511AA9}"/>
            </c:ext>
          </c:extLst>
        </c:ser>
        <c:ser>
          <c:idx val="6"/>
          <c:order val="6"/>
          <c:tx>
            <c:strRef>
              <c:f>'7.2'!$J$37</c:f>
              <c:strCache>
                <c:ptCount val="1"/>
                <c:pt idx="0">
                  <c:v>VTE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strRef>
              <c:f>'7.2'!$K$30:$M$30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'7.2'!$K$37:$M$37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F86-45EA-96D7-EF75C9511AA9}"/>
            </c:ext>
          </c:extLst>
        </c:ser>
        <c:ser>
          <c:idx val="7"/>
          <c:order val="7"/>
          <c:tx>
            <c:strRef>
              <c:f>'7.2'!$J$38</c:f>
              <c:strCache>
                <c:ptCount val="1"/>
                <c:pt idx="0">
                  <c:v>FVE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cat>
            <c:strRef>
              <c:f>'7.2'!$K$30:$M$30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'7.2'!$K$38:$M$38</c:f>
              <c:numCache>
                <c:formatCode>#\ ##0.0</c:formatCode>
                <c:ptCount val="3"/>
                <c:pt idx="0">
                  <c:v>54701.880111591418</c:v>
                </c:pt>
                <c:pt idx="1">
                  <c:v>62713.474990808143</c:v>
                </c:pt>
                <c:pt idx="2">
                  <c:v>59234.341673912284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F86-45EA-96D7-EF75C9511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3242752"/>
        <c:axId val="163244288"/>
      </c:barChart>
      <c:catAx>
        <c:axId val="163242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3244288"/>
        <c:crosses val="autoZero"/>
        <c:auto val="1"/>
        <c:lblAlgn val="ctr"/>
        <c:lblOffset val="100"/>
        <c:noMultiLvlLbl val="0"/>
      </c:catAx>
      <c:valAx>
        <c:axId val="163244288"/>
        <c:scaling>
          <c:orientation val="minMax"/>
          <c:max val="1800000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3242752"/>
        <c:crosses val="autoZero"/>
        <c:crossBetween val="between"/>
        <c:majorUnit val="300000"/>
        <c:dispUnits>
          <c:builtInUnit val="thousands"/>
        </c:dispUnits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 kraje na</a:t>
            </a:r>
            <a:r>
              <a:rPr lang="cs-CZ" sz="1000" baseline="0">
                <a:solidFill>
                  <a:srgbClr val="233060"/>
                </a:solidFill>
              </a:rPr>
              <a:t> výrobě elektřiny brutto </a:t>
            </a:r>
            <a:r>
              <a:rPr lang="cs-CZ" sz="1000">
                <a:solidFill>
                  <a:srgbClr val="233060"/>
                </a:solidFill>
              </a:rPr>
              <a:t>v ČR</a:t>
            </a:r>
          </a:p>
        </c:rich>
      </c:tx>
      <c:layout>
        <c:manualLayout>
          <c:xMode val="edge"/>
          <c:yMode val="edge"/>
          <c:x val="2.2827968155071047E-3"/>
          <c:y val="3.0543530543530543E-2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'7.2'!$L$19:$L$26</c:f>
              <c:strCache>
                <c:ptCount val="8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  <c:pt idx="4">
                  <c:v>VE</c:v>
                </c:pt>
                <c:pt idx="5">
                  <c:v>PVE</c:v>
                </c:pt>
                <c:pt idx="6">
                  <c:v>VTE</c:v>
                </c:pt>
                <c:pt idx="7">
                  <c:v>FVE</c:v>
                </c:pt>
              </c:strCache>
            </c:strRef>
          </c:cat>
          <c:val>
            <c:numRef>
              <c:f>'7.2'!$M$19:$M$26</c:f>
              <c:numCache>
                <c:formatCode>0.0%</c:formatCode>
                <c:ptCount val="8"/>
                <c:pt idx="0">
                  <c:v>0.5563772385607727</c:v>
                </c:pt>
                <c:pt idx="1">
                  <c:v>1.1487804389600457E-2</c:v>
                </c:pt>
                <c:pt idx="2">
                  <c:v>0</c:v>
                </c:pt>
                <c:pt idx="3">
                  <c:v>8.0277296556104785E-2</c:v>
                </c:pt>
                <c:pt idx="4">
                  <c:v>8.4824648591949547E-2</c:v>
                </c:pt>
                <c:pt idx="5">
                  <c:v>0</c:v>
                </c:pt>
                <c:pt idx="6">
                  <c:v>0</c:v>
                </c:pt>
                <c:pt idx="7">
                  <c:v>9.4503126976859933E-2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51-40A8-BA60-4652B0E19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3261056"/>
        <c:axId val="163287424"/>
      </c:barChart>
      <c:catAx>
        <c:axId val="16326105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3287424"/>
        <c:crosses val="autoZero"/>
        <c:auto val="1"/>
        <c:lblAlgn val="ctr"/>
        <c:lblOffset val="100"/>
        <c:noMultiLvlLbl val="0"/>
      </c:catAx>
      <c:valAx>
        <c:axId val="163287424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3261056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'4.3'!$A$21</c:f>
              <c:strCache>
                <c:ptCount val="1"/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87B3-48D0-8367-8B643A1071AB}"/>
            </c:ext>
          </c:extLst>
        </c:ser>
        <c:ser>
          <c:idx val="1"/>
          <c:order val="1"/>
          <c:tx>
            <c:strRef>
              <c:f>'4.3'!$A$22</c:f>
              <c:strCache>
                <c:ptCount val="1"/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87B3-48D0-8367-8B643A1071AB}"/>
            </c:ext>
          </c:extLst>
        </c:ser>
        <c:ser>
          <c:idx val="2"/>
          <c:order val="2"/>
          <c:tx>
            <c:strRef>
              <c:f>'4.3'!$A$23</c:f>
              <c:strCache>
                <c:ptCount val="1"/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87B3-48D0-8367-8B643A1071AB}"/>
            </c:ext>
          </c:extLst>
        </c:ser>
        <c:ser>
          <c:idx val="3"/>
          <c:order val="3"/>
          <c:tx>
            <c:strRef>
              <c:f>'4.3'!$A$24</c:f>
              <c:strCache>
                <c:ptCount val="1"/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87B3-48D0-8367-8B643A1071AB}"/>
            </c:ext>
          </c:extLst>
        </c:ser>
        <c:ser>
          <c:idx val="4"/>
          <c:order val="4"/>
          <c:tx>
            <c:strRef>
              <c:f>'4.3'!$A$25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87B3-48D0-8367-8B643A1071AB}"/>
            </c:ext>
          </c:extLst>
        </c:ser>
        <c:ser>
          <c:idx val="5"/>
          <c:order val="5"/>
          <c:tx>
            <c:strRef>
              <c:f>'4.3'!$A$26</c:f>
              <c:strCache>
                <c:ptCount val="1"/>
              </c:strCache>
            </c:strRef>
          </c:tx>
          <c:spPr>
            <a:solidFill>
              <a:srgbClr val="F0948F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'4.3'!$B$26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87B3-48D0-8367-8B643A1071AB}"/>
            </c:ext>
          </c:extLst>
        </c:ser>
        <c:ser>
          <c:idx val="6"/>
          <c:order val="6"/>
          <c:tx>
            <c:strRef>
              <c:f>'4.3'!$A$27</c:f>
              <c:strCache>
                <c:ptCount val="1"/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'4.3'!$B$27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6-87B3-48D0-8367-8B643A1071AB}"/>
            </c:ext>
          </c:extLst>
        </c:ser>
        <c:ser>
          <c:idx val="7"/>
          <c:order val="7"/>
          <c:tx>
            <c:strRef>
              <c:f>'4.3'!$A$28</c:f>
              <c:strCache>
                <c:ptCount val="1"/>
              </c:strCache>
            </c:strRef>
          </c:tx>
          <c:spPr>
            <a:solidFill>
              <a:srgbClr val="F7C9C7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7-87B3-48D0-8367-8B643A107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3734272"/>
        <c:axId val="163735808"/>
      </c:barChart>
      <c:catAx>
        <c:axId val="163734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3735808"/>
        <c:crosses val="autoZero"/>
        <c:auto val="1"/>
        <c:lblAlgn val="ctr"/>
        <c:lblOffset val="100"/>
        <c:noMultiLvlLbl val="0"/>
      </c:catAx>
      <c:valAx>
        <c:axId val="16373580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63734272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 technologií na v</a:t>
            </a:r>
            <a:r>
              <a:rPr lang="en-US" sz="1000">
                <a:solidFill>
                  <a:srgbClr val="233060"/>
                </a:solidFill>
              </a:rPr>
              <a:t>ýrob</a:t>
            </a:r>
            <a:r>
              <a:rPr lang="cs-CZ" sz="1000">
                <a:solidFill>
                  <a:srgbClr val="233060"/>
                </a:solidFill>
              </a:rPr>
              <a:t>ě</a:t>
            </a:r>
            <a:r>
              <a:rPr lang="en-US" sz="1000">
                <a:solidFill>
                  <a:srgbClr val="233060"/>
                </a:solidFill>
              </a:rPr>
              <a:t> elektřiny brutto</a:t>
            </a:r>
          </a:p>
        </c:rich>
      </c:tx>
      <c:layout>
        <c:manualLayout>
          <c:xMode val="edge"/>
          <c:yMode val="edge"/>
          <c:x val="5.5355547673921262E-3"/>
          <c:y val="5.6565656565656569E-2"/>
        </c:manualLayout>
      </c:layout>
      <c:overlay val="0"/>
    </c:title>
    <c:autoTitleDeleted val="0"/>
    <c:plotArea>
      <c:layout/>
      <c:doughnutChart>
        <c:varyColors val="1"/>
        <c:ser>
          <c:idx val="2"/>
          <c:order val="0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2-4AC6-4336-88F6-6365B596215D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3-4AC6-4336-88F6-6365B596215D}"/>
              </c:ext>
            </c:extLst>
          </c:dPt>
          <c:dPt>
            <c:idx val="2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4-4AC6-4336-88F6-6365B596215D}"/>
              </c:ext>
            </c:extLst>
          </c:dPt>
          <c:dPt>
            <c:idx val="3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5-4AC6-4336-88F6-6365B596215D}"/>
              </c:ext>
            </c:extLst>
          </c:dPt>
          <c:dPt>
            <c:idx val="4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6-4AC6-4336-88F6-6365B596215D}"/>
              </c:ext>
            </c:extLst>
          </c:dPt>
          <c:dPt>
            <c:idx val="5"/>
            <c:bubble3D val="0"/>
            <c:spPr>
              <a:solidFill>
                <a:srgbClr val="F0948F"/>
              </a:solidFill>
            </c:spPr>
            <c:extLst>
              <c:ext xmlns:c16="http://schemas.microsoft.com/office/drawing/2014/chart" uri="{C3380CC4-5D6E-409C-BE32-E72D297353CC}">
                <c16:uniqueId val="{00000007-4AC6-4336-88F6-6365B596215D}"/>
              </c:ext>
            </c:extLst>
          </c:dPt>
          <c:dPt>
            <c:idx val="6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8-4AC6-4336-88F6-6365B596215D}"/>
              </c:ext>
            </c:extLst>
          </c:dPt>
          <c:dPt>
            <c:idx val="7"/>
            <c:bubble3D val="0"/>
            <c:spPr>
              <a:solidFill>
                <a:srgbClr val="F7C9C7"/>
              </a:solidFill>
            </c:spPr>
            <c:extLst>
              <c:ext xmlns:c16="http://schemas.microsoft.com/office/drawing/2014/chart" uri="{C3380CC4-5D6E-409C-BE32-E72D297353CC}">
                <c16:uniqueId val="{00000001-2AD1-478A-A293-EAD69AEBB642}"/>
              </c:ext>
            </c:extLst>
          </c:dPt>
          <c:cat>
            <c:strRef>
              <c:f>'7.3'!$J$19:$J$26</c:f>
              <c:strCache>
                <c:ptCount val="8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  <c:pt idx="4">
                  <c:v>VE</c:v>
                </c:pt>
                <c:pt idx="5">
                  <c:v>PVE</c:v>
                </c:pt>
                <c:pt idx="6">
                  <c:v>VTE</c:v>
                </c:pt>
                <c:pt idx="7">
                  <c:v>FVE</c:v>
                </c:pt>
              </c:strCache>
            </c:strRef>
          </c:cat>
          <c:val>
            <c:numRef>
              <c:f>'7.3'!$K$19:$K$26</c:f>
              <c:numCache>
                <c:formatCode>General</c:formatCode>
                <c:ptCount val="8"/>
                <c:pt idx="0">
                  <c:v>0</c:v>
                </c:pt>
                <c:pt idx="1">
                  <c:v>100923.817</c:v>
                </c:pt>
                <c:pt idx="2">
                  <c:v>1366.8810000000001</c:v>
                </c:pt>
                <c:pt idx="3">
                  <c:v>81685.001999999993</c:v>
                </c:pt>
                <c:pt idx="4">
                  <c:v>12464.02778094713</c:v>
                </c:pt>
                <c:pt idx="5">
                  <c:v>0</c:v>
                </c:pt>
                <c:pt idx="6">
                  <c:v>3213.3457905222749</c:v>
                </c:pt>
                <c:pt idx="7">
                  <c:v>315421.03560536669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D1-478A-A293-EAD69AEBB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V</a:t>
            </a:r>
            <a:r>
              <a:rPr lang="en-US" sz="1000">
                <a:solidFill>
                  <a:srgbClr val="233060"/>
                </a:solidFill>
              </a:rPr>
              <a:t>ýro</a:t>
            </a:r>
            <a:r>
              <a:rPr lang="cs-CZ" sz="1000">
                <a:solidFill>
                  <a:srgbClr val="233060"/>
                </a:solidFill>
              </a:rPr>
              <a:t>ba</a:t>
            </a:r>
            <a:r>
              <a:rPr lang="en-US" sz="1000">
                <a:solidFill>
                  <a:srgbClr val="233060"/>
                </a:solidFill>
              </a:rPr>
              <a:t> elektřiny brutto </a:t>
            </a:r>
            <a:r>
              <a:rPr lang="cs-CZ" sz="1000">
                <a:solidFill>
                  <a:srgbClr val="233060"/>
                </a:solidFill>
              </a:rPr>
              <a:t>- PSE (GWh)</a:t>
            </a:r>
            <a:endParaRPr lang="en-US" sz="1000">
              <a:solidFill>
                <a:srgbClr val="233060"/>
              </a:solidFill>
            </a:endParaRPr>
          </a:p>
        </c:rich>
      </c:tx>
      <c:layout>
        <c:manualLayout>
          <c:xMode val="edge"/>
          <c:yMode val="edge"/>
          <c:x val="1.6103535353535574E-3"/>
          <c:y val="3.8648221005815947E-3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7.5215117036474391E-2"/>
          <c:y val="0.15246856825179611"/>
          <c:w val="0.85187582939016504"/>
          <c:h val="0.7239864864864864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'4.2'!$A$22</c:f>
              <c:strCache>
                <c:ptCount val="1"/>
                <c:pt idx="0">
                  <c:v>Biomasa</c:v>
                </c:pt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bg1"/>
              </a:bgClr>
            </a:patt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485-4DC3-B8D7-6D21BF598BD1}"/>
              </c:ext>
            </c:extLst>
          </c:dPt>
          <c:cat>
            <c:strRef>
              <c:f>'4.2'!$B$5:$D$5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'4.2'!$B$22:$D$22</c:f>
              <c:numCache>
                <c:formatCode>#\ ##0.0</c:formatCode>
                <c:ptCount val="3"/>
                <c:pt idx="0">
                  <c:v>0.113417</c:v>
                </c:pt>
                <c:pt idx="1">
                  <c:v>6.9291999999999992E-2</c:v>
                </c:pt>
                <c:pt idx="2">
                  <c:v>7.0487999999999995E-2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85-4DC3-B8D7-6D21BF598BD1}"/>
            </c:ext>
          </c:extLst>
        </c:ser>
        <c:ser>
          <c:idx val="1"/>
          <c:order val="1"/>
          <c:tx>
            <c:strRef>
              <c:f>'4.2'!$A$23</c:f>
              <c:strCache>
                <c:ptCount val="1"/>
                <c:pt idx="0">
                  <c:v>Bioplyn</c:v>
                </c:pt>
              </c:strCache>
            </c:strRef>
          </c:tx>
          <c:spPr>
            <a:pattFill prst="ltUpDiag">
              <a:fgClr>
                <a:schemeClr val="accent5"/>
              </a:fgClr>
              <a:bgClr>
                <a:schemeClr val="bg1"/>
              </a:bgClr>
            </a:pattFill>
          </c:spPr>
          <c:invertIfNegative val="0"/>
          <c:cat>
            <c:strRef>
              <c:f>'4.2'!$B$5:$D$5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'4.2'!$B$23:$D$23</c:f>
              <c:numCache>
                <c:formatCode>#\ ##0.0</c:formatCode>
                <c:ptCount val="3"/>
                <c:pt idx="0">
                  <c:v>213.63036099999985</c:v>
                </c:pt>
                <c:pt idx="1">
                  <c:v>214.32668700000028</c:v>
                </c:pt>
                <c:pt idx="2">
                  <c:v>201.19892499999992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85-4DC3-B8D7-6D21BF598BD1}"/>
            </c:ext>
          </c:extLst>
        </c:ser>
        <c:ser>
          <c:idx val="2"/>
          <c:order val="2"/>
          <c:tx>
            <c:strRef>
              <c:f>'4.2'!$A$24</c:f>
              <c:strCache>
                <c:ptCount val="1"/>
                <c:pt idx="0">
                  <c:v>Černé uhlí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485-4DC3-B8D7-6D21BF598BD1}"/>
              </c:ext>
            </c:extLst>
          </c:dPt>
          <c:cat>
            <c:strRef>
              <c:f>'4.2'!$B$5:$D$5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'4.2'!$B$24:$D$24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485-4DC3-B8D7-6D21BF598BD1}"/>
            </c:ext>
          </c:extLst>
        </c:ser>
        <c:ser>
          <c:idx val="3"/>
          <c:order val="3"/>
          <c:tx>
            <c:strRef>
              <c:f>'4.2'!$A$25</c:f>
              <c:strCache>
                <c:ptCount val="1"/>
                <c:pt idx="0">
                  <c:v>Hnědé uhlí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'4.2'!$B$5:$D$5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'4.2'!$B$25:$D$25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485-4DC3-B8D7-6D21BF598BD1}"/>
            </c:ext>
          </c:extLst>
        </c:ser>
        <c:ser>
          <c:idx val="4"/>
          <c:order val="4"/>
          <c:tx>
            <c:strRef>
              <c:f>'4.2'!$A$26</c:f>
              <c:strCache>
                <c:ptCount val="1"/>
                <c:pt idx="0">
                  <c:v>Koks</c:v>
                </c:pt>
              </c:strCache>
            </c:strRef>
          </c:tx>
          <c:spPr>
            <a:solidFill>
              <a:srgbClr val="D0D0D0"/>
            </a:solidFill>
          </c:spPr>
          <c:invertIfNegative val="0"/>
          <c:cat>
            <c:strRef>
              <c:f>'4.2'!$B$5:$D$5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'4.2'!$B$26:$D$26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485-4DC3-B8D7-6D21BF598BD1}"/>
            </c:ext>
          </c:extLst>
        </c:ser>
        <c:ser>
          <c:idx val="5"/>
          <c:order val="5"/>
          <c:tx>
            <c:strRef>
              <c:f>'4.2'!$A$27</c:f>
              <c:strCache>
                <c:ptCount val="1"/>
                <c:pt idx="0">
                  <c:v>Odpadní teplo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cat>
            <c:strRef>
              <c:f>'4.2'!$B$5:$D$5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'4.2'!$B$27:$D$27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485-4DC3-B8D7-6D21BF598BD1}"/>
            </c:ext>
          </c:extLst>
        </c:ser>
        <c:ser>
          <c:idx val="6"/>
          <c:order val="6"/>
          <c:tx>
            <c:strRef>
              <c:f>'4.2'!$A$28</c:f>
              <c:strCache>
                <c:ptCount val="1"/>
                <c:pt idx="0">
                  <c:v>Ostatní kapalná paliva</c:v>
                </c:pt>
              </c:strCache>
            </c:strRef>
          </c:tx>
          <c:spPr>
            <a:solidFill>
              <a:srgbClr val="646363"/>
            </a:solidFill>
          </c:spPr>
          <c:invertIfNegative val="0"/>
          <c:cat>
            <c:strRef>
              <c:f>'4.2'!$B$5:$D$5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'4.2'!$B$28:$D$28</c:f>
              <c:numCache>
                <c:formatCode>#\ ##0.0</c:formatCode>
                <c:ptCount val="3"/>
                <c:pt idx="0">
                  <c:v>0.15330799999999997</c:v>
                </c:pt>
                <c:pt idx="1">
                  <c:v>4.5357999999999989E-2</c:v>
                </c:pt>
                <c:pt idx="2">
                  <c:v>0.19567999999999994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485-4DC3-B8D7-6D21BF598BD1}"/>
            </c:ext>
          </c:extLst>
        </c:ser>
        <c:ser>
          <c:idx val="7"/>
          <c:order val="7"/>
          <c:tx>
            <c:strRef>
              <c:f>'4.2'!$A$29</c:f>
              <c:strCache>
                <c:ptCount val="1"/>
                <c:pt idx="0">
                  <c:v>Ostatní pevná paliva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cat>
            <c:strRef>
              <c:f>'4.2'!$B$5:$D$5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'4.2'!$B$29:$D$29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485-4DC3-B8D7-6D21BF598BD1}"/>
            </c:ext>
          </c:extLst>
        </c:ser>
        <c:ser>
          <c:idx val="8"/>
          <c:order val="8"/>
          <c:tx>
            <c:strRef>
              <c:f>'4.2'!$A$30</c:f>
              <c:strCache>
                <c:ptCount val="1"/>
                <c:pt idx="0">
                  <c:v>Ostatní plyny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'4.2'!$B$5:$D$5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'4.2'!$B$30:$D$30</c:f>
              <c:numCache>
                <c:formatCode>#\ ##0.0</c:formatCode>
                <c:ptCount val="3"/>
                <c:pt idx="0">
                  <c:v>19.716760999999998</c:v>
                </c:pt>
                <c:pt idx="1">
                  <c:v>19.842074000000007</c:v>
                </c:pt>
                <c:pt idx="2">
                  <c:v>18.668661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485-4DC3-B8D7-6D21BF598BD1}"/>
            </c:ext>
          </c:extLst>
        </c:ser>
        <c:ser>
          <c:idx val="9"/>
          <c:order val="9"/>
          <c:tx>
            <c:strRef>
              <c:f>'4.2'!$A$31</c:f>
              <c:strCache>
                <c:ptCount val="1"/>
                <c:pt idx="0">
                  <c:v>Ostatní</c:v>
                </c:pt>
              </c:strCache>
            </c:strRef>
          </c:tx>
          <c:spPr>
            <a:solidFill>
              <a:srgbClr val="9D9D9C"/>
            </a:solidFill>
          </c:spPr>
          <c:invertIfNegative val="0"/>
          <c:cat>
            <c:strRef>
              <c:f>'4.2'!$B$5:$D$5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'4.2'!$B$31:$D$31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485-4DC3-B8D7-6D21BF598BD1}"/>
            </c:ext>
          </c:extLst>
        </c:ser>
        <c:ser>
          <c:idx val="10"/>
          <c:order val="10"/>
          <c:tx>
            <c:strRef>
              <c:f>'4.2'!$A$32</c:f>
              <c:strCache>
                <c:ptCount val="1"/>
                <c:pt idx="0">
                  <c:v>Topné oleje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'4.2'!$B$5:$D$5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'4.2'!$B$32:$D$32</c:f>
              <c:numCache>
                <c:formatCode>#\ ##0.0</c:formatCode>
                <c:ptCount val="3"/>
                <c:pt idx="0">
                  <c:v>0.63030400000000009</c:v>
                </c:pt>
                <c:pt idx="1">
                  <c:v>0.57542599999999977</c:v>
                </c:pt>
                <c:pt idx="2">
                  <c:v>0.56372800000000001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485-4DC3-B8D7-6D21BF598BD1}"/>
            </c:ext>
          </c:extLst>
        </c:ser>
        <c:ser>
          <c:idx val="11"/>
          <c:order val="11"/>
          <c:tx>
            <c:strRef>
              <c:f>'4.2'!$A$33</c:f>
              <c:strCache>
                <c:ptCount val="1"/>
                <c:pt idx="0">
                  <c:v>Zemní plyn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'4.2'!$B$5:$D$5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'4.2'!$B$33:$D$33</c:f>
              <c:numCache>
                <c:formatCode>#\ ##0.0</c:formatCode>
                <c:ptCount val="3"/>
                <c:pt idx="0">
                  <c:v>89.053107000000068</c:v>
                </c:pt>
                <c:pt idx="1">
                  <c:v>61.173805999999949</c:v>
                </c:pt>
                <c:pt idx="2">
                  <c:v>49.117594000000068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1485-4DC3-B8D7-6D21BF598B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4659840"/>
        <c:axId val="158200576"/>
      </c:barChart>
      <c:catAx>
        <c:axId val="1546598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58200576"/>
        <c:crosses val="autoZero"/>
        <c:auto val="1"/>
        <c:lblAlgn val="ctr"/>
        <c:lblOffset val="100"/>
        <c:noMultiLvlLbl val="0"/>
      </c:catAx>
      <c:valAx>
        <c:axId val="158200576"/>
        <c:scaling>
          <c:orientation val="minMax"/>
          <c:max val="400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54659840"/>
        <c:crosses val="autoZero"/>
        <c:crossBetween val="between"/>
        <c:majorUnit val="100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 kraje na</a:t>
            </a:r>
            <a:r>
              <a:rPr lang="cs-CZ" sz="1000" baseline="0">
                <a:solidFill>
                  <a:srgbClr val="233060"/>
                </a:solidFill>
              </a:rPr>
              <a:t> spotřebě elektřiny </a:t>
            </a:r>
            <a:r>
              <a:rPr lang="cs-CZ" sz="1000">
                <a:solidFill>
                  <a:srgbClr val="233060"/>
                </a:solidFill>
              </a:rPr>
              <a:t>v ČR</a:t>
            </a:r>
          </a:p>
        </c:rich>
      </c:tx>
      <c:layout>
        <c:manualLayout>
          <c:xMode val="edge"/>
          <c:yMode val="edge"/>
          <c:x val="1.0959383753501486E-3"/>
          <c:y val="5.273069679849341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1833536585365854"/>
          <c:y val="0.24277456647398843"/>
          <c:w val="0.60309247967479673"/>
          <c:h val="0.58782273603082846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'7.3'!$H$19:$H$22</c:f>
              <c:strCache>
                <c:ptCount val="4"/>
                <c:pt idx="0">
                  <c:v>VO z vvn</c:v>
                </c:pt>
                <c:pt idx="1">
                  <c:v>VO z vn</c:v>
                </c:pt>
                <c:pt idx="2">
                  <c:v>MOP</c:v>
                </c:pt>
                <c:pt idx="3">
                  <c:v>MOO</c:v>
                </c:pt>
              </c:strCache>
            </c:strRef>
          </c:cat>
          <c:val>
            <c:numRef>
              <c:f>'7.3'!$I$19:$I$22</c:f>
              <c:numCache>
                <c:formatCode>0.0%</c:formatCode>
                <c:ptCount val="4"/>
                <c:pt idx="0">
                  <c:v>7.2822750764774971E-2</c:v>
                </c:pt>
                <c:pt idx="1">
                  <c:v>0.10841165703526168</c:v>
                </c:pt>
                <c:pt idx="2">
                  <c:v>8.7045310147820118E-2</c:v>
                </c:pt>
                <c:pt idx="3">
                  <c:v>0.10484748672378848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5E-45F7-878B-86769153A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0774784"/>
        <c:axId val="160780672"/>
      </c:barChart>
      <c:catAx>
        <c:axId val="160774784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0780672"/>
        <c:crosses val="autoZero"/>
        <c:auto val="1"/>
        <c:lblAlgn val="ctr"/>
        <c:lblOffset val="100"/>
        <c:noMultiLvlLbl val="0"/>
      </c:catAx>
      <c:valAx>
        <c:axId val="160780672"/>
        <c:scaling>
          <c:orientation val="minMax"/>
          <c:max val="1"/>
        </c:scaling>
        <c:delete val="0"/>
        <c:axPos val="t"/>
        <c:majorGridlines/>
        <c:numFmt formatCode="0%" sourceLinked="0"/>
        <c:majorTickMark val="out"/>
        <c:minorTickMark val="none"/>
        <c:tickLblPos val="high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0774784"/>
        <c:crosses val="autoZero"/>
        <c:crossBetween val="between"/>
        <c:majorUnit val="0.2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 kraje na instalovaném výkonu v ČR</a:t>
            </a:r>
          </a:p>
        </c:rich>
      </c:tx>
      <c:layout>
        <c:manualLayout>
          <c:xMode val="edge"/>
          <c:yMode val="edge"/>
          <c:x val="3.5346543220558897E-3"/>
          <c:y val="3.0534351145038167E-2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'7.3'!$H$31:$H$38</c:f>
              <c:strCache>
                <c:ptCount val="8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  <c:pt idx="4">
                  <c:v>VE</c:v>
                </c:pt>
                <c:pt idx="5">
                  <c:v>PVE</c:v>
                </c:pt>
                <c:pt idx="6">
                  <c:v>VTE</c:v>
                </c:pt>
                <c:pt idx="7">
                  <c:v>FVE</c:v>
                </c:pt>
              </c:strCache>
            </c:strRef>
          </c:cat>
          <c:val>
            <c:numRef>
              <c:f>'7.3'!$I$31:$I$38</c:f>
              <c:numCache>
                <c:formatCode>0.0%</c:formatCode>
                <c:ptCount val="8"/>
                <c:pt idx="0">
                  <c:v>0</c:v>
                </c:pt>
                <c:pt idx="1">
                  <c:v>2.562228737957524E-2</c:v>
                </c:pt>
                <c:pt idx="2">
                  <c:v>8.6915065277981512E-2</c:v>
                </c:pt>
                <c:pt idx="3">
                  <c:v>7.9786283286065268E-2</c:v>
                </c:pt>
                <c:pt idx="4">
                  <c:v>3.1240555611422732E-2</c:v>
                </c:pt>
                <c:pt idx="5">
                  <c:v>0</c:v>
                </c:pt>
                <c:pt idx="6">
                  <c:v>2.2527605556592677E-2</c:v>
                </c:pt>
                <c:pt idx="7">
                  <c:v>0.15847166900056106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F8-4618-9E99-7D4FC4F05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0809344"/>
        <c:axId val="160810880"/>
      </c:barChart>
      <c:catAx>
        <c:axId val="16080934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0810880"/>
        <c:crosses val="autoZero"/>
        <c:auto val="1"/>
        <c:lblAlgn val="ctr"/>
        <c:lblOffset val="100"/>
        <c:noMultiLvlLbl val="0"/>
      </c:catAx>
      <c:valAx>
        <c:axId val="160810880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0809344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Výroba elektřiny brutto (GWh)</a:t>
            </a:r>
          </a:p>
        </c:rich>
      </c:tx>
      <c:layout>
        <c:manualLayout>
          <c:xMode val="edge"/>
          <c:yMode val="edge"/>
          <c:x val="4.965132496513253E-3"/>
          <c:y val="3.054353054353054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602729658792652"/>
          <c:y val="0.16035353535353536"/>
          <c:w val="0.76397270341207346"/>
          <c:h val="0.7277553310886644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'7.3'!$J$31</c:f>
              <c:strCache>
                <c:ptCount val="1"/>
                <c:pt idx="0">
                  <c:v>JE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'7.3'!$K$30:$M$30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'7.3'!$K$31:$M$31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6C-492C-BE38-F6DCFCBEF146}"/>
            </c:ext>
          </c:extLst>
        </c:ser>
        <c:ser>
          <c:idx val="1"/>
          <c:order val="1"/>
          <c:tx>
            <c:strRef>
              <c:f>'7.3'!$J$32</c:f>
              <c:strCache>
                <c:ptCount val="1"/>
                <c:pt idx="0">
                  <c:v>PE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'7.3'!$K$30:$M$30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'7.3'!$K$32:$M$32</c:f>
              <c:numCache>
                <c:formatCode>#\ ##0.0</c:formatCode>
                <c:ptCount val="3"/>
                <c:pt idx="0">
                  <c:v>37997.546000000002</c:v>
                </c:pt>
                <c:pt idx="1">
                  <c:v>31213.652999999998</c:v>
                </c:pt>
                <c:pt idx="2">
                  <c:v>31712.618000000002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6C-492C-BE38-F6DCFCBEF146}"/>
            </c:ext>
          </c:extLst>
        </c:ser>
        <c:ser>
          <c:idx val="2"/>
          <c:order val="2"/>
          <c:tx>
            <c:strRef>
              <c:f>'7.3'!$J$33</c:f>
              <c:strCache>
                <c:ptCount val="1"/>
                <c:pt idx="0">
                  <c:v>PPE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'7.3'!$K$30:$M$30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'7.3'!$K$33:$M$33</c:f>
              <c:numCache>
                <c:formatCode>#\ ##0.0</c:formatCode>
                <c:ptCount val="3"/>
                <c:pt idx="0">
                  <c:v>1344.7</c:v>
                </c:pt>
                <c:pt idx="1">
                  <c:v>2.31</c:v>
                </c:pt>
                <c:pt idx="2">
                  <c:v>19.870999999999999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6C-492C-BE38-F6DCFCBEF146}"/>
            </c:ext>
          </c:extLst>
        </c:ser>
        <c:ser>
          <c:idx val="3"/>
          <c:order val="3"/>
          <c:tx>
            <c:strRef>
              <c:f>'7.3'!$J$34</c:f>
              <c:strCache>
                <c:ptCount val="1"/>
                <c:pt idx="0">
                  <c:v>PSE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'7.3'!$K$30:$M$30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'7.3'!$K$34:$M$34</c:f>
              <c:numCache>
                <c:formatCode>#\ ##0.0</c:formatCode>
                <c:ptCount val="3"/>
                <c:pt idx="0">
                  <c:v>28930.560999999983</c:v>
                </c:pt>
                <c:pt idx="1">
                  <c:v>27943.730999999996</c:v>
                </c:pt>
                <c:pt idx="2">
                  <c:v>24810.710000000017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6C-492C-BE38-F6DCFCBEF146}"/>
            </c:ext>
          </c:extLst>
        </c:ser>
        <c:ser>
          <c:idx val="4"/>
          <c:order val="4"/>
          <c:tx>
            <c:strRef>
              <c:f>'7.3'!$J$35</c:f>
              <c:strCache>
                <c:ptCount val="1"/>
                <c:pt idx="0">
                  <c:v>VE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'7.3'!$K$30:$M$30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'7.3'!$K$35:$M$35</c:f>
              <c:numCache>
                <c:formatCode>#\ ##0.0</c:formatCode>
                <c:ptCount val="3"/>
                <c:pt idx="0">
                  <c:v>4938.3628869042323</c:v>
                </c:pt>
                <c:pt idx="1">
                  <c:v>4235.1515044097987</c:v>
                </c:pt>
                <c:pt idx="2">
                  <c:v>3290.513389633099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26C-492C-BE38-F6DCFCBEF146}"/>
            </c:ext>
          </c:extLst>
        </c:ser>
        <c:ser>
          <c:idx val="5"/>
          <c:order val="5"/>
          <c:tx>
            <c:strRef>
              <c:f>'7.3'!$J$36</c:f>
              <c:strCache>
                <c:ptCount val="1"/>
                <c:pt idx="0">
                  <c:v>PVE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cat>
            <c:strRef>
              <c:f>'7.3'!$K$30:$M$30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'7.3'!$K$36:$M$36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26C-492C-BE38-F6DCFCBEF146}"/>
            </c:ext>
          </c:extLst>
        </c:ser>
        <c:ser>
          <c:idx val="6"/>
          <c:order val="6"/>
          <c:tx>
            <c:strRef>
              <c:f>'7.3'!$J$37</c:f>
              <c:strCache>
                <c:ptCount val="1"/>
                <c:pt idx="0">
                  <c:v>VTE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strRef>
              <c:f>'7.3'!$K$30:$M$30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'7.3'!$K$37:$M$37</c:f>
              <c:numCache>
                <c:formatCode>#\ ##0.0</c:formatCode>
                <c:ptCount val="3"/>
                <c:pt idx="0">
                  <c:v>1470.4737930673489</c:v>
                </c:pt>
                <c:pt idx="1">
                  <c:v>1018.7943366337093</c:v>
                </c:pt>
                <c:pt idx="2">
                  <c:v>724.07766082121668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26C-492C-BE38-F6DCFCBEF146}"/>
            </c:ext>
          </c:extLst>
        </c:ser>
        <c:ser>
          <c:idx val="7"/>
          <c:order val="7"/>
          <c:tx>
            <c:strRef>
              <c:f>'7.3'!$J$38</c:f>
              <c:strCache>
                <c:ptCount val="1"/>
                <c:pt idx="0">
                  <c:v>FVE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cat>
            <c:strRef>
              <c:f>'7.3'!$K$30:$M$30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'7.3'!$K$38:$M$38</c:f>
              <c:numCache>
                <c:formatCode>#\ ##0.0</c:formatCode>
                <c:ptCount val="3"/>
                <c:pt idx="0">
                  <c:v>99322.169060171931</c:v>
                </c:pt>
                <c:pt idx="1">
                  <c:v>110015.86830995804</c:v>
                </c:pt>
                <c:pt idx="2">
                  <c:v>106082.99823523674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26C-492C-BE38-F6DCFCBEF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4698368"/>
        <c:axId val="164712448"/>
      </c:barChart>
      <c:catAx>
        <c:axId val="164698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4712448"/>
        <c:crosses val="autoZero"/>
        <c:auto val="1"/>
        <c:lblAlgn val="ctr"/>
        <c:lblOffset val="100"/>
        <c:noMultiLvlLbl val="0"/>
      </c:catAx>
      <c:valAx>
        <c:axId val="164712448"/>
        <c:scaling>
          <c:orientation val="minMax"/>
          <c:max val="20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4698368"/>
        <c:crosses val="autoZero"/>
        <c:crossBetween val="between"/>
        <c:majorUnit val="50000"/>
        <c:dispUnits>
          <c:builtInUnit val="thousands"/>
        </c:dispUnits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 kraje na</a:t>
            </a:r>
            <a:r>
              <a:rPr lang="cs-CZ" sz="1000" baseline="0">
                <a:solidFill>
                  <a:srgbClr val="233060"/>
                </a:solidFill>
              </a:rPr>
              <a:t> výrobě elektřiny brutto </a:t>
            </a:r>
            <a:r>
              <a:rPr lang="cs-CZ" sz="1000">
                <a:solidFill>
                  <a:srgbClr val="233060"/>
                </a:solidFill>
              </a:rPr>
              <a:t>v ČR</a:t>
            </a:r>
          </a:p>
        </c:rich>
      </c:tx>
      <c:layout>
        <c:manualLayout>
          <c:xMode val="edge"/>
          <c:yMode val="edge"/>
          <c:x val="2.2827968155071047E-3"/>
          <c:y val="3.0543530543530543E-2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'7.3'!$L$19:$L$26</c:f>
              <c:strCache>
                <c:ptCount val="8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  <c:pt idx="4">
                  <c:v>VE</c:v>
                </c:pt>
                <c:pt idx="5">
                  <c:v>PVE</c:v>
                </c:pt>
                <c:pt idx="6">
                  <c:v>VTE</c:v>
                </c:pt>
                <c:pt idx="7">
                  <c:v>FVE</c:v>
                </c:pt>
              </c:strCache>
            </c:strRef>
          </c:cat>
          <c:val>
            <c:numRef>
              <c:f>'7.3'!$M$19:$M$26</c:f>
              <c:numCache>
                <c:formatCode>0.0%</c:formatCode>
                <c:ptCount val="8"/>
                <c:pt idx="0">
                  <c:v>0</c:v>
                </c:pt>
                <c:pt idx="1">
                  <c:v>1.6559789179908933E-2</c:v>
                </c:pt>
                <c:pt idx="2">
                  <c:v>2.6587179264545529E-3</c:v>
                </c:pt>
                <c:pt idx="3">
                  <c:v>9.1869159825439792E-2</c:v>
                </c:pt>
                <c:pt idx="4">
                  <c:v>3.827337931667766E-2</c:v>
                </c:pt>
                <c:pt idx="5">
                  <c:v>0</c:v>
                </c:pt>
                <c:pt idx="6">
                  <c:v>2.3840670389109052E-2</c:v>
                </c:pt>
                <c:pt idx="7">
                  <c:v>0.16874228896487878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AD-42D7-93C1-F95C0F737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4737408"/>
        <c:axId val="164738944"/>
      </c:barChart>
      <c:catAx>
        <c:axId val="16473740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4738944"/>
        <c:crosses val="autoZero"/>
        <c:auto val="1"/>
        <c:lblAlgn val="ctr"/>
        <c:lblOffset val="100"/>
        <c:noMultiLvlLbl val="0"/>
      </c:catAx>
      <c:valAx>
        <c:axId val="164738944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4737408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'4.3'!$A$21</c:f>
              <c:strCache>
                <c:ptCount val="1"/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F0A2-42F5-B244-C6EAAA85500F}"/>
            </c:ext>
          </c:extLst>
        </c:ser>
        <c:ser>
          <c:idx val="1"/>
          <c:order val="1"/>
          <c:tx>
            <c:strRef>
              <c:f>'4.3'!$A$22</c:f>
              <c:strCache>
                <c:ptCount val="1"/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F0A2-42F5-B244-C6EAAA85500F}"/>
            </c:ext>
          </c:extLst>
        </c:ser>
        <c:ser>
          <c:idx val="2"/>
          <c:order val="2"/>
          <c:tx>
            <c:strRef>
              <c:f>'4.3'!$A$23</c:f>
              <c:strCache>
                <c:ptCount val="1"/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F0A2-42F5-B244-C6EAAA85500F}"/>
            </c:ext>
          </c:extLst>
        </c:ser>
        <c:ser>
          <c:idx val="3"/>
          <c:order val="3"/>
          <c:tx>
            <c:strRef>
              <c:f>'4.3'!$A$24</c:f>
              <c:strCache>
                <c:ptCount val="1"/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F0A2-42F5-B244-C6EAAA85500F}"/>
            </c:ext>
          </c:extLst>
        </c:ser>
        <c:ser>
          <c:idx val="4"/>
          <c:order val="4"/>
          <c:tx>
            <c:strRef>
              <c:f>'4.3'!$A$25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F0A2-42F5-B244-C6EAAA85500F}"/>
            </c:ext>
          </c:extLst>
        </c:ser>
        <c:ser>
          <c:idx val="5"/>
          <c:order val="5"/>
          <c:tx>
            <c:strRef>
              <c:f>'4.3'!$A$26</c:f>
              <c:strCache>
                <c:ptCount val="1"/>
              </c:strCache>
            </c:strRef>
          </c:tx>
          <c:spPr>
            <a:solidFill>
              <a:srgbClr val="F0948F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'4.3'!$B$26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F0A2-42F5-B244-C6EAAA85500F}"/>
            </c:ext>
          </c:extLst>
        </c:ser>
        <c:ser>
          <c:idx val="6"/>
          <c:order val="6"/>
          <c:tx>
            <c:strRef>
              <c:f>'4.3'!$A$27</c:f>
              <c:strCache>
                <c:ptCount val="1"/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'4.3'!$B$27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6-F0A2-42F5-B244-C6EAAA85500F}"/>
            </c:ext>
          </c:extLst>
        </c:ser>
        <c:ser>
          <c:idx val="7"/>
          <c:order val="7"/>
          <c:tx>
            <c:strRef>
              <c:f>'4.3'!$A$28</c:f>
              <c:strCache>
                <c:ptCount val="1"/>
              </c:strCache>
            </c:strRef>
          </c:tx>
          <c:spPr>
            <a:solidFill>
              <a:srgbClr val="F7C9C7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7-F0A2-42F5-B244-C6EAAA855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4788480"/>
        <c:axId val="164790272"/>
      </c:barChart>
      <c:catAx>
        <c:axId val="1647884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4790272"/>
        <c:crosses val="autoZero"/>
        <c:auto val="1"/>
        <c:lblAlgn val="ctr"/>
        <c:lblOffset val="100"/>
        <c:noMultiLvlLbl val="0"/>
      </c:catAx>
      <c:valAx>
        <c:axId val="16479027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64788480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 technologií na v</a:t>
            </a:r>
            <a:r>
              <a:rPr lang="en-US" sz="1000">
                <a:solidFill>
                  <a:srgbClr val="233060"/>
                </a:solidFill>
              </a:rPr>
              <a:t>ýrob</a:t>
            </a:r>
            <a:r>
              <a:rPr lang="cs-CZ" sz="1000">
                <a:solidFill>
                  <a:srgbClr val="233060"/>
                </a:solidFill>
              </a:rPr>
              <a:t>ě</a:t>
            </a:r>
            <a:r>
              <a:rPr lang="en-US" sz="1000">
                <a:solidFill>
                  <a:srgbClr val="233060"/>
                </a:solidFill>
              </a:rPr>
              <a:t> elektřiny brutto</a:t>
            </a:r>
          </a:p>
        </c:rich>
      </c:tx>
      <c:layout>
        <c:manualLayout>
          <c:xMode val="edge"/>
          <c:yMode val="edge"/>
          <c:x val="5.5355547673921262E-3"/>
          <c:y val="4.9689440993788817E-2"/>
        </c:manualLayout>
      </c:layout>
      <c:overlay val="0"/>
    </c:title>
    <c:autoTitleDeleted val="0"/>
    <c:plotArea>
      <c:layout/>
      <c:doughnutChart>
        <c:varyColors val="1"/>
        <c:ser>
          <c:idx val="2"/>
          <c:order val="0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2-CDBA-4E9B-B410-46D35594A20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3-CDBA-4E9B-B410-46D35594A204}"/>
              </c:ext>
            </c:extLst>
          </c:dPt>
          <c:dPt>
            <c:idx val="2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4-CDBA-4E9B-B410-46D35594A204}"/>
              </c:ext>
            </c:extLst>
          </c:dPt>
          <c:dPt>
            <c:idx val="3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5-CDBA-4E9B-B410-46D35594A204}"/>
              </c:ext>
            </c:extLst>
          </c:dPt>
          <c:dPt>
            <c:idx val="4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6-CDBA-4E9B-B410-46D35594A204}"/>
              </c:ext>
            </c:extLst>
          </c:dPt>
          <c:dPt>
            <c:idx val="5"/>
            <c:bubble3D val="0"/>
            <c:spPr>
              <a:solidFill>
                <a:srgbClr val="F0948F"/>
              </a:solidFill>
            </c:spPr>
            <c:extLst>
              <c:ext xmlns:c16="http://schemas.microsoft.com/office/drawing/2014/chart" uri="{C3380CC4-5D6E-409C-BE32-E72D297353CC}">
                <c16:uniqueId val="{00000007-CDBA-4E9B-B410-46D35594A204}"/>
              </c:ext>
            </c:extLst>
          </c:dPt>
          <c:dPt>
            <c:idx val="6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8-CDBA-4E9B-B410-46D35594A204}"/>
              </c:ext>
            </c:extLst>
          </c:dPt>
          <c:dPt>
            <c:idx val="7"/>
            <c:bubble3D val="0"/>
            <c:spPr>
              <a:solidFill>
                <a:srgbClr val="F7C9C7"/>
              </a:solidFill>
            </c:spPr>
            <c:extLst>
              <c:ext xmlns:c16="http://schemas.microsoft.com/office/drawing/2014/chart" uri="{C3380CC4-5D6E-409C-BE32-E72D297353CC}">
                <c16:uniqueId val="{00000001-A951-4467-A71C-BD21FEA2FD71}"/>
              </c:ext>
            </c:extLst>
          </c:dPt>
          <c:cat>
            <c:strRef>
              <c:f>'7.4'!$J$19:$J$26</c:f>
              <c:strCache>
                <c:ptCount val="8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  <c:pt idx="4">
                  <c:v>VE</c:v>
                </c:pt>
                <c:pt idx="5">
                  <c:v>PVE</c:v>
                </c:pt>
                <c:pt idx="6">
                  <c:v>VTE</c:v>
                </c:pt>
                <c:pt idx="7">
                  <c:v>FVE</c:v>
                </c:pt>
              </c:strCache>
            </c:strRef>
          </c:cat>
          <c:val>
            <c:numRef>
              <c:f>'7.4'!$K$19:$K$26</c:f>
              <c:numCache>
                <c:formatCode>General</c:formatCode>
                <c:ptCount val="8"/>
                <c:pt idx="0">
                  <c:v>0</c:v>
                </c:pt>
                <c:pt idx="1">
                  <c:v>268449.37599999999</c:v>
                </c:pt>
                <c:pt idx="2">
                  <c:v>28488.14</c:v>
                </c:pt>
                <c:pt idx="3">
                  <c:v>14933.148000000001</c:v>
                </c:pt>
                <c:pt idx="4">
                  <c:v>3588.1322436779706</c:v>
                </c:pt>
                <c:pt idx="5">
                  <c:v>0</c:v>
                </c:pt>
                <c:pt idx="6">
                  <c:v>24198.518559999997</c:v>
                </c:pt>
                <c:pt idx="7">
                  <c:v>31555.334878030597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51-4467-A71C-BD21FEA2FD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 kraje na</a:t>
            </a:r>
            <a:r>
              <a:rPr lang="cs-CZ" sz="1000" baseline="0">
                <a:solidFill>
                  <a:srgbClr val="233060"/>
                </a:solidFill>
              </a:rPr>
              <a:t> spotřebě elektřiny </a:t>
            </a:r>
            <a:r>
              <a:rPr lang="cs-CZ" sz="1000">
                <a:solidFill>
                  <a:srgbClr val="233060"/>
                </a:solidFill>
              </a:rPr>
              <a:t>v ČR</a:t>
            </a:r>
          </a:p>
        </c:rich>
      </c:tx>
      <c:layout>
        <c:manualLayout>
          <c:xMode val="edge"/>
          <c:yMode val="edge"/>
          <c:x val="1.0959383753501486E-3"/>
          <c:y val="4.624277456647398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1833536585365854"/>
          <c:y val="0.24277456647398843"/>
          <c:w val="0.61599898373983741"/>
          <c:h val="0.58782273603082846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'7.4'!$H$19:$H$22</c:f>
              <c:strCache>
                <c:ptCount val="4"/>
                <c:pt idx="0">
                  <c:v>VO z vvn</c:v>
                </c:pt>
                <c:pt idx="1">
                  <c:v>VO z vn</c:v>
                </c:pt>
                <c:pt idx="2">
                  <c:v>MOP</c:v>
                </c:pt>
                <c:pt idx="3">
                  <c:v>MOO</c:v>
                </c:pt>
              </c:strCache>
            </c:strRef>
          </c:cat>
          <c:val>
            <c:numRef>
              <c:f>'7.4'!$I$19:$I$22</c:f>
              <c:numCache>
                <c:formatCode>0.0%</c:formatCode>
                <c:ptCount val="4"/>
                <c:pt idx="0">
                  <c:v>1.628169358123006E-2</c:v>
                </c:pt>
                <c:pt idx="1">
                  <c:v>2.2309681523163691E-2</c:v>
                </c:pt>
                <c:pt idx="2">
                  <c:v>3.0215327881282766E-2</c:v>
                </c:pt>
                <c:pt idx="3">
                  <c:v>2.3519940576728508E-2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9F-4313-9312-6CDAAD347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3969280"/>
        <c:axId val="164073472"/>
      </c:barChart>
      <c:catAx>
        <c:axId val="163969280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4073472"/>
        <c:crosses val="autoZero"/>
        <c:auto val="1"/>
        <c:lblAlgn val="ctr"/>
        <c:lblOffset val="100"/>
        <c:noMultiLvlLbl val="0"/>
      </c:catAx>
      <c:valAx>
        <c:axId val="164073472"/>
        <c:scaling>
          <c:orientation val="minMax"/>
          <c:max val="1"/>
        </c:scaling>
        <c:delete val="0"/>
        <c:axPos val="t"/>
        <c:majorGridlines/>
        <c:numFmt formatCode="0%" sourceLinked="0"/>
        <c:majorTickMark val="out"/>
        <c:minorTickMark val="none"/>
        <c:tickLblPos val="high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3969280"/>
        <c:crosses val="autoZero"/>
        <c:crossBetween val="between"/>
        <c:majorUnit val="0.2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 kraje na instalovaném výkonu v ČR</a:t>
            </a:r>
          </a:p>
        </c:rich>
      </c:tx>
      <c:layout>
        <c:manualLayout>
          <c:xMode val="edge"/>
          <c:yMode val="edge"/>
          <c:x val="3.5346543220558897E-3"/>
          <c:y val="3.0534351145038167E-2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'7.4'!$H$31:$H$38</c:f>
              <c:strCache>
                <c:ptCount val="8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  <c:pt idx="4">
                  <c:v>VE</c:v>
                </c:pt>
                <c:pt idx="5">
                  <c:v>PVE</c:v>
                </c:pt>
                <c:pt idx="6">
                  <c:v>VTE</c:v>
                </c:pt>
                <c:pt idx="7">
                  <c:v>FVE</c:v>
                </c:pt>
              </c:strCache>
            </c:strRef>
          </c:cat>
          <c:val>
            <c:numRef>
              <c:f>'7.4'!$I$31:$I$38</c:f>
              <c:numCache>
                <c:formatCode>0.0%</c:formatCode>
                <c:ptCount val="8"/>
                <c:pt idx="0">
                  <c:v>0</c:v>
                </c:pt>
                <c:pt idx="1">
                  <c:v>6.2588006987086345E-2</c:v>
                </c:pt>
                <c:pt idx="2">
                  <c:v>0.29338418659234267</c:v>
                </c:pt>
                <c:pt idx="3">
                  <c:v>1.6739447446233714E-2</c:v>
                </c:pt>
                <c:pt idx="4">
                  <c:v>6.9011882543352889E-3</c:v>
                </c:pt>
                <c:pt idx="5">
                  <c:v>0</c:v>
                </c:pt>
                <c:pt idx="6">
                  <c:v>0.19057746037481937</c:v>
                </c:pt>
                <c:pt idx="7">
                  <c:v>1.8546619351532598E-2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1A-4890-939B-ABF29DD9F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4085760"/>
        <c:axId val="164087296"/>
      </c:barChart>
      <c:catAx>
        <c:axId val="16408576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4087296"/>
        <c:crosses val="autoZero"/>
        <c:auto val="1"/>
        <c:lblAlgn val="ctr"/>
        <c:lblOffset val="100"/>
        <c:noMultiLvlLbl val="0"/>
      </c:catAx>
      <c:valAx>
        <c:axId val="164087296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4085760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Výroba elektřiny brutto (GWh)</a:t>
            </a:r>
          </a:p>
        </c:rich>
      </c:tx>
      <c:layout>
        <c:manualLayout>
          <c:xMode val="edge"/>
          <c:yMode val="edge"/>
          <c:x val="4.965132496513253E-3"/>
          <c:y val="3.054353054353054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6653912236874"/>
          <c:y val="0.16035353535353536"/>
          <c:w val="0.75767005027985956"/>
          <c:h val="0.7277553310886644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'7.4'!$J$31</c:f>
              <c:strCache>
                <c:ptCount val="1"/>
                <c:pt idx="0">
                  <c:v>JE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'7.4'!$K$30:$M$30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'7.4'!$K$31:$M$31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BE-448F-B36B-569B052EA3A9}"/>
            </c:ext>
          </c:extLst>
        </c:ser>
        <c:ser>
          <c:idx val="1"/>
          <c:order val="1"/>
          <c:tx>
            <c:strRef>
              <c:f>'7.4'!$J$32</c:f>
              <c:strCache>
                <c:ptCount val="1"/>
                <c:pt idx="0">
                  <c:v>PE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'7.4'!$K$30:$M$30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'7.4'!$K$32:$M$32</c:f>
              <c:numCache>
                <c:formatCode>#\ ##0.0</c:formatCode>
                <c:ptCount val="3"/>
                <c:pt idx="0">
                  <c:v>101600.93099999998</c:v>
                </c:pt>
                <c:pt idx="1">
                  <c:v>109241.23199999999</c:v>
                </c:pt>
                <c:pt idx="2">
                  <c:v>57607.212999999996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BE-448F-B36B-569B052EA3A9}"/>
            </c:ext>
          </c:extLst>
        </c:ser>
        <c:ser>
          <c:idx val="2"/>
          <c:order val="2"/>
          <c:tx>
            <c:strRef>
              <c:f>'7.4'!$J$33</c:f>
              <c:strCache>
                <c:ptCount val="1"/>
                <c:pt idx="0">
                  <c:v>PPE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'7.4'!$K$30:$M$30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'7.4'!$K$33:$M$33</c:f>
              <c:numCache>
                <c:formatCode>#\ ##0.0</c:formatCode>
                <c:ptCount val="3"/>
                <c:pt idx="0">
                  <c:v>1327.07</c:v>
                </c:pt>
                <c:pt idx="1">
                  <c:v>8365.5400000000009</c:v>
                </c:pt>
                <c:pt idx="2">
                  <c:v>18795.53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BE-448F-B36B-569B052EA3A9}"/>
            </c:ext>
          </c:extLst>
        </c:ser>
        <c:ser>
          <c:idx val="3"/>
          <c:order val="3"/>
          <c:tx>
            <c:strRef>
              <c:f>'7.4'!$J$34</c:f>
              <c:strCache>
                <c:ptCount val="1"/>
                <c:pt idx="0">
                  <c:v>PSE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'7.4'!$K$30:$M$30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'7.4'!$K$34:$M$34</c:f>
              <c:numCache>
                <c:formatCode>#\ ##0.0</c:formatCode>
                <c:ptCount val="3"/>
                <c:pt idx="0">
                  <c:v>5851.4539999999988</c:v>
                </c:pt>
                <c:pt idx="1">
                  <c:v>5027.478000000001</c:v>
                </c:pt>
                <c:pt idx="2">
                  <c:v>4054.2159999999999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BBE-448F-B36B-569B052EA3A9}"/>
            </c:ext>
          </c:extLst>
        </c:ser>
        <c:ser>
          <c:idx val="4"/>
          <c:order val="4"/>
          <c:tx>
            <c:strRef>
              <c:f>'7.4'!$J$35</c:f>
              <c:strCache>
                <c:ptCount val="1"/>
                <c:pt idx="0">
                  <c:v>VE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'7.4'!$K$30:$M$30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'7.4'!$K$35:$M$35</c:f>
              <c:numCache>
                <c:formatCode>#\ ##0.0</c:formatCode>
                <c:ptCount val="3"/>
                <c:pt idx="0">
                  <c:v>1566.0057805478889</c:v>
                </c:pt>
                <c:pt idx="1">
                  <c:v>1237.4968733500632</c:v>
                </c:pt>
                <c:pt idx="2">
                  <c:v>784.62958978001859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BBE-448F-B36B-569B052EA3A9}"/>
            </c:ext>
          </c:extLst>
        </c:ser>
        <c:ser>
          <c:idx val="5"/>
          <c:order val="5"/>
          <c:tx>
            <c:strRef>
              <c:f>'7.4'!$J$36</c:f>
              <c:strCache>
                <c:ptCount val="1"/>
                <c:pt idx="0">
                  <c:v>PVE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cat>
            <c:strRef>
              <c:f>'7.4'!$K$30:$M$30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'7.4'!$K$36:$M$36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BBE-448F-B36B-569B052EA3A9}"/>
            </c:ext>
          </c:extLst>
        </c:ser>
        <c:ser>
          <c:idx val="6"/>
          <c:order val="6"/>
          <c:tx>
            <c:strRef>
              <c:f>'7.4'!$J$37</c:f>
              <c:strCache>
                <c:ptCount val="1"/>
                <c:pt idx="0">
                  <c:v>VTE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strRef>
              <c:f>'7.4'!$K$30:$M$30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'7.4'!$K$37:$M$37</c:f>
              <c:numCache>
                <c:formatCode>#\ ##0.0</c:formatCode>
                <c:ptCount val="3"/>
                <c:pt idx="0">
                  <c:v>10002.17281</c:v>
                </c:pt>
                <c:pt idx="1">
                  <c:v>6948.6527499999993</c:v>
                </c:pt>
                <c:pt idx="2">
                  <c:v>7247.6930000000002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BBE-448F-B36B-569B052EA3A9}"/>
            </c:ext>
          </c:extLst>
        </c:ser>
        <c:ser>
          <c:idx val="7"/>
          <c:order val="7"/>
          <c:tx>
            <c:strRef>
              <c:f>'7.4'!$J$38</c:f>
              <c:strCache>
                <c:ptCount val="1"/>
                <c:pt idx="0">
                  <c:v>FVE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cat>
            <c:strRef>
              <c:f>'7.4'!$K$30:$M$30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'7.4'!$K$38:$M$38</c:f>
              <c:numCache>
                <c:formatCode>#\ ##0.0</c:formatCode>
                <c:ptCount val="3"/>
                <c:pt idx="0">
                  <c:v>9539.8815608240657</c:v>
                </c:pt>
                <c:pt idx="1">
                  <c:v>11282.027468200416</c:v>
                </c:pt>
                <c:pt idx="2">
                  <c:v>10733.425849006115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BBE-448F-B36B-569B052EA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4145024"/>
        <c:axId val="164146560"/>
      </c:barChart>
      <c:catAx>
        <c:axId val="164145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4146560"/>
        <c:crosses val="autoZero"/>
        <c:auto val="1"/>
        <c:lblAlgn val="ctr"/>
        <c:lblOffset val="100"/>
        <c:noMultiLvlLbl val="0"/>
      </c:catAx>
      <c:valAx>
        <c:axId val="164146560"/>
        <c:scaling>
          <c:orientation val="minMax"/>
          <c:max val="150000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4145024"/>
        <c:crosses val="autoZero"/>
        <c:crossBetween val="between"/>
        <c:majorUnit val="50000"/>
        <c:dispUnits>
          <c:builtInUnit val="thousands"/>
        </c:dispUnits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 kraje na</a:t>
            </a:r>
            <a:r>
              <a:rPr lang="cs-CZ" sz="1000" baseline="0">
                <a:solidFill>
                  <a:srgbClr val="233060"/>
                </a:solidFill>
              </a:rPr>
              <a:t> výrobě elektřiny brutto </a:t>
            </a:r>
            <a:r>
              <a:rPr lang="cs-CZ" sz="1000">
                <a:solidFill>
                  <a:srgbClr val="233060"/>
                </a:solidFill>
              </a:rPr>
              <a:t>v ČR</a:t>
            </a:r>
          </a:p>
        </c:rich>
      </c:tx>
      <c:layout>
        <c:manualLayout>
          <c:xMode val="edge"/>
          <c:yMode val="edge"/>
          <c:x val="2.2827968155071047E-3"/>
          <c:y val="3.0543530543530543E-2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'7.4'!$L$19:$L$26</c:f>
              <c:strCache>
                <c:ptCount val="8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  <c:pt idx="4">
                  <c:v>VE</c:v>
                </c:pt>
                <c:pt idx="5">
                  <c:v>PVE</c:v>
                </c:pt>
                <c:pt idx="6">
                  <c:v>VTE</c:v>
                </c:pt>
                <c:pt idx="7">
                  <c:v>FVE</c:v>
                </c:pt>
              </c:strCache>
            </c:strRef>
          </c:cat>
          <c:val>
            <c:numRef>
              <c:f>'7.4'!$M$19:$M$26</c:f>
              <c:numCache>
                <c:formatCode>0.0%</c:formatCode>
                <c:ptCount val="8"/>
                <c:pt idx="0">
                  <c:v>0</c:v>
                </c:pt>
                <c:pt idx="1">
                  <c:v>4.404773029975774E-2</c:v>
                </c:pt>
                <c:pt idx="2">
                  <c:v>5.5412233039560138E-2</c:v>
                </c:pt>
                <c:pt idx="3">
                  <c:v>1.6794952888768328E-2</c:v>
                </c:pt>
                <c:pt idx="4">
                  <c:v>1.1018103362270673E-2</c:v>
                </c:pt>
                <c:pt idx="5">
                  <c:v>0</c:v>
                </c:pt>
                <c:pt idx="6">
                  <c:v>0.17953527024551286</c:v>
                </c:pt>
                <c:pt idx="7">
                  <c:v>1.6881307317226878E-2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72-42B7-BEBD-AD50FFA8D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4507648"/>
        <c:axId val="164509184"/>
      </c:barChart>
      <c:catAx>
        <c:axId val="16450764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4509184"/>
        <c:crosses val="autoZero"/>
        <c:auto val="1"/>
        <c:lblAlgn val="ctr"/>
        <c:lblOffset val="100"/>
        <c:noMultiLvlLbl val="0"/>
      </c:catAx>
      <c:valAx>
        <c:axId val="164509184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4507648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V</a:t>
            </a:r>
            <a:r>
              <a:rPr lang="en-US" sz="1000">
                <a:solidFill>
                  <a:srgbClr val="233060"/>
                </a:solidFill>
              </a:rPr>
              <a:t>ýro</a:t>
            </a:r>
            <a:r>
              <a:rPr lang="cs-CZ" sz="1000">
                <a:solidFill>
                  <a:srgbClr val="233060"/>
                </a:solidFill>
              </a:rPr>
              <a:t>ba</a:t>
            </a:r>
            <a:r>
              <a:rPr lang="en-US" sz="1000">
                <a:solidFill>
                  <a:srgbClr val="233060"/>
                </a:solidFill>
              </a:rPr>
              <a:t> elektřiny brutto </a:t>
            </a:r>
            <a:r>
              <a:rPr lang="cs-CZ" sz="1000">
                <a:solidFill>
                  <a:srgbClr val="233060"/>
                </a:solidFill>
              </a:rPr>
              <a:t>- PPE (GWh)</a:t>
            </a:r>
            <a:endParaRPr lang="en-US" sz="1000">
              <a:solidFill>
                <a:srgbClr val="233060"/>
              </a:solidFill>
            </a:endParaRPr>
          </a:p>
        </c:rich>
      </c:tx>
      <c:layout>
        <c:manualLayout>
          <c:xMode val="edge"/>
          <c:yMode val="edge"/>
          <c:x val="1.1916666666666892E-3"/>
          <c:y val="3.8648221005815947E-3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9630597072597707E-2"/>
          <c:y val="0.16604622819021553"/>
          <c:w val="0.79941840567197997"/>
          <c:h val="0.7104088265480671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'4.2'!$A$8</c:f>
              <c:strCache>
                <c:ptCount val="1"/>
                <c:pt idx="0">
                  <c:v>Biomasa</c:v>
                </c:pt>
              </c:strCache>
            </c:strRef>
          </c:tx>
          <c:spPr>
            <a:pattFill prst="ltUpDiag">
              <a:fgClr>
                <a:schemeClr val="accent2"/>
              </a:fgClr>
              <a:bgClr>
                <a:schemeClr val="bg1"/>
              </a:bgClr>
            </a:patt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485-4DC3-B8D7-6D21BF598BD1}"/>
              </c:ext>
            </c:extLst>
          </c:dPt>
          <c:cat>
            <c:strRef>
              <c:f>'4.2'!$B$5:$D$5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'4.2'!$B$8:$D$8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85-4DC3-B8D7-6D21BF598BD1}"/>
            </c:ext>
          </c:extLst>
        </c:ser>
        <c:ser>
          <c:idx val="1"/>
          <c:order val="1"/>
          <c:tx>
            <c:strRef>
              <c:f>'4.2'!$A$9</c:f>
              <c:strCache>
                <c:ptCount val="1"/>
                <c:pt idx="0">
                  <c:v>Bioplyn</c:v>
                </c:pt>
              </c:strCache>
            </c:strRef>
          </c:tx>
          <c:spPr>
            <a:pattFill prst="ltUpDiag">
              <a:fgClr>
                <a:schemeClr val="accent5"/>
              </a:fgClr>
              <a:bgClr>
                <a:schemeClr val="bg1"/>
              </a:bgClr>
            </a:pattFill>
          </c:spPr>
          <c:invertIfNegative val="0"/>
          <c:cat>
            <c:strRef>
              <c:f>'4.2'!$B$5:$D$5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'4.2'!$B$9:$D$9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85-4DC3-B8D7-6D21BF598BD1}"/>
            </c:ext>
          </c:extLst>
        </c:ser>
        <c:ser>
          <c:idx val="2"/>
          <c:order val="2"/>
          <c:tx>
            <c:strRef>
              <c:f>'4.2'!$A$10</c:f>
              <c:strCache>
                <c:ptCount val="1"/>
                <c:pt idx="0">
                  <c:v>Černé uhlí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485-4DC3-B8D7-6D21BF598BD1}"/>
              </c:ext>
            </c:extLst>
          </c:dPt>
          <c:cat>
            <c:strRef>
              <c:f>'4.2'!$B$5:$D$5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'4.2'!$B$10:$D$10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485-4DC3-B8D7-6D21BF598BD1}"/>
            </c:ext>
          </c:extLst>
        </c:ser>
        <c:ser>
          <c:idx val="3"/>
          <c:order val="3"/>
          <c:tx>
            <c:strRef>
              <c:f>'4.2'!$A$11</c:f>
              <c:strCache>
                <c:ptCount val="1"/>
                <c:pt idx="0">
                  <c:v>Hnědé uhlí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'4.2'!$B$5:$D$5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'4.2'!$B$11:$D$11</c:f>
              <c:numCache>
                <c:formatCode>#\ ##0.0</c:formatCode>
                <c:ptCount val="3"/>
                <c:pt idx="0">
                  <c:v>0.59677000000000002</c:v>
                </c:pt>
                <c:pt idx="1">
                  <c:v>8.7500000000000008E-3</c:v>
                </c:pt>
                <c:pt idx="2">
                  <c:v>3.1586399999999997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485-4DC3-B8D7-6D21BF598BD1}"/>
            </c:ext>
          </c:extLst>
        </c:ser>
        <c:ser>
          <c:idx val="4"/>
          <c:order val="4"/>
          <c:tx>
            <c:strRef>
              <c:f>'4.2'!$A$12</c:f>
              <c:strCache>
                <c:ptCount val="1"/>
                <c:pt idx="0">
                  <c:v>Koks</c:v>
                </c:pt>
              </c:strCache>
            </c:strRef>
          </c:tx>
          <c:spPr>
            <a:solidFill>
              <a:srgbClr val="D0D0D0"/>
            </a:solidFill>
          </c:spPr>
          <c:invertIfNegative val="0"/>
          <c:cat>
            <c:strRef>
              <c:f>'4.2'!$B$5:$D$5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'4.2'!$B$12:$D$12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485-4DC3-B8D7-6D21BF598BD1}"/>
            </c:ext>
          </c:extLst>
        </c:ser>
        <c:ser>
          <c:idx val="5"/>
          <c:order val="5"/>
          <c:tx>
            <c:strRef>
              <c:f>'4.2'!$A$13</c:f>
              <c:strCache>
                <c:ptCount val="1"/>
                <c:pt idx="0">
                  <c:v>Odpadní teplo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cat>
            <c:strRef>
              <c:f>'4.2'!$B$5:$D$5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'4.2'!$B$13:$D$13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485-4DC3-B8D7-6D21BF598BD1}"/>
            </c:ext>
          </c:extLst>
        </c:ser>
        <c:ser>
          <c:idx val="6"/>
          <c:order val="6"/>
          <c:tx>
            <c:strRef>
              <c:f>'4.2'!$A$14</c:f>
              <c:strCache>
                <c:ptCount val="1"/>
                <c:pt idx="0">
                  <c:v>Ostatní kapalná paliva</c:v>
                </c:pt>
              </c:strCache>
            </c:strRef>
          </c:tx>
          <c:spPr>
            <a:solidFill>
              <a:srgbClr val="646363"/>
            </a:solidFill>
          </c:spPr>
          <c:invertIfNegative val="0"/>
          <c:cat>
            <c:strRef>
              <c:f>'4.2'!$B$5:$D$5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'4.2'!$B$14:$D$14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485-4DC3-B8D7-6D21BF598BD1}"/>
            </c:ext>
          </c:extLst>
        </c:ser>
        <c:ser>
          <c:idx val="7"/>
          <c:order val="7"/>
          <c:tx>
            <c:strRef>
              <c:f>'4.2'!$A$15</c:f>
              <c:strCache>
                <c:ptCount val="1"/>
                <c:pt idx="0">
                  <c:v>Ostatní pevná paliva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cat>
            <c:strRef>
              <c:f>'4.2'!$B$5:$D$5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'4.2'!$B$15:$D$15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485-4DC3-B8D7-6D21BF598BD1}"/>
            </c:ext>
          </c:extLst>
        </c:ser>
        <c:ser>
          <c:idx val="8"/>
          <c:order val="8"/>
          <c:tx>
            <c:strRef>
              <c:f>'4.2'!$A$16</c:f>
              <c:strCache>
                <c:ptCount val="1"/>
                <c:pt idx="0">
                  <c:v>Ostatní plyny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'4.2'!$B$5:$D$5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'4.2'!$B$16:$D$16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485-4DC3-B8D7-6D21BF598BD1}"/>
            </c:ext>
          </c:extLst>
        </c:ser>
        <c:ser>
          <c:idx val="9"/>
          <c:order val="9"/>
          <c:tx>
            <c:strRef>
              <c:f>'4.2'!$A$17</c:f>
              <c:strCache>
                <c:ptCount val="1"/>
                <c:pt idx="0">
                  <c:v>Ostatní</c:v>
                </c:pt>
              </c:strCache>
            </c:strRef>
          </c:tx>
          <c:spPr>
            <a:solidFill>
              <a:srgbClr val="9D9D9C"/>
            </a:solidFill>
          </c:spPr>
          <c:invertIfNegative val="0"/>
          <c:cat>
            <c:strRef>
              <c:f>'4.2'!$B$5:$D$5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'4.2'!$B$17:$D$17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485-4DC3-B8D7-6D21BF598BD1}"/>
            </c:ext>
          </c:extLst>
        </c:ser>
        <c:ser>
          <c:idx val="10"/>
          <c:order val="10"/>
          <c:tx>
            <c:strRef>
              <c:f>'4.2'!$A$18</c:f>
              <c:strCache>
                <c:ptCount val="1"/>
                <c:pt idx="0">
                  <c:v>Topné oleje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strRef>
              <c:f>'4.2'!$B$5:$D$5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'4.2'!$B$18:$D$18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485-4DC3-B8D7-6D21BF598BD1}"/>
            </c:ext>
          </c:extLst>
        </c:ser>
        <c:ser>
          <c:idx val="11"/>
          <c:order val="11"/>
          <c:tx>
            <c:strRef>
              <c:f>'4.2'!$A$19</c:f>
              <c:strCache>
                <c:ptCount val="1"/>
                <c:pt idx="0">
                  <c:v>Zemní plyn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'4.2'!$B$5:$D$5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'4.2'!$B$19:$D$19</c:f>
              <c:numCache>
                <c:formatCode>#\ ##0.0</c:formatCode>
                <c:ptCount val="3"/>
                <c:pt idx="0">
                  <c:v>140.19579000000002</c:v>
                </c:pt>
                <c:pt idx="1">
                  <c:v>125.67473000000001</c:v>
                </c:pt>
                <c:pt idx="2">
                  <c:v>244.47815100000003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1485-4DC3-B8D7-6D21BF598B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4795392"/>
        <c:axId val="154801280"/>
      </c:barChart>
      <c:catAx>
        <c:axId val="1547953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54801280"/>
        <c:crosses val="autoZero"/>
        <c:auto val="1"/>
        <c:lblAlgn val="ctr"/>
        <c:lblOffset val="100"/>
        <c:noMultiLvlLbl val="0"/>
      </c:catAx>
      <c:valAx>
        <c:axId val="154801280"/>
        <c:scaling>
          <c:orientation val="minMax"/>
          <c:max val="300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54795392"/>
        <c:crosses val="autoZero"/>
        <c:crossBetween val="between"/>
        <c:majorUnit val="100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'4.3'!$A$21</c:f>
              <c:strCache>
                <c:ptCount val="1"/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1360-4733-8BA5-07993BD86454}"/>
            </c:ext>
          </c:extLst>
        </c:ser>
        <c:ser>
          <c:idx val="1"/>
          <c:order val="1"/>
          <c:tx>
            <c:strRef>
              <c:f>'4.3'!$A$22</c:f>
              <c:strCache>
                <c:ptCount val="1"/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1360-4733-8BA5-07993BD86454}"/>
            </c:ext>
          </c:extLst>
        </c:ser>
        <c:ser>
          <c:idx val="2"/>
          <c:order val="2"/>
          <c:tx>
            <c:strRef>
              <c:f>'4.3'!$A$23</c:f>
              <c:strCache>
                <c:ptCount val="1"/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1360-4733-8BA5-07993BD86454}"/>
            </c:ext>
          </c:extLst>
        </c:ser>
        <c:ser>
          <c:idx val="3"/>
          <c:order val="3"/>
          <c:tx>
            <c:strRef>
              <c:f>'4.3'!$A$24</c:f>
              <c:strCache>
                <c:ptCount val="1"/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1360-4733-8BA5-07993BD86454}"/>
            </c:ext>
          </c:extLst>
        </c:ser>
        <c:ser>
          <c:idx val="4"/>
          <c:order val="4"/>
          <c:tx>
            <c:strRef>
              <c:f>'4.3'!$A$25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1360-4733-8BA5-07993BD86454}"/>
            </c:ext>
          </c:extLst>
        </c:ser>
        <c:ser>
          <c:idx val="5"/>
          <c:order val="5"/>
          <c:tx>
            <c:strRef>
              <c:f>'4.3'!$A$26</c:f>
              <c:strCache>
                <c:ptCount val="1"/>
              </c:strCache>
            </c:strRef>
          </c:tx>
          <c:spPr>
            <a:solidFill>
              <a:srgbClr val="F0948F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'4.3'!$B$26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1360-4733-8BA5-07993BD86454}"/>
            </c:ext>
          </c:extLst>
        </c:ser>
        <c:ser>
          <c:idx val="6"/>
          <c:order val="6"/>
          <c:tx>
            <c:strRef>
              <c:f>'4.3'!$A$27</c:f>
              <c:strCache>
                <c:ptCount val="1"/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'4.3'!$B$27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6-1360-4733-8BA5-07993BD86454}"/>
            </c:ext>
          </c:extLst>
        </c:ser>
        <c:ser>
          <c:idx val="7"/>
          <c:order val="7"/>
          <c:tx>
            <c:strRef>
              <c:f>'4.3'!$A$28</c:f>
              <c:strCache>
                <c:ptCount val="1"/>
              </c:strCache>
            </c:strRef>
          </c:tx>
          <c:spPr>
            <a:solidFill>
              <a:srgbClr val="F7C9C7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7-1360-4733-8BA5-07993BD86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4562816"/>
        <c:axId val="164564352"/>
      </c:barChart>
      <c:catAx>
        <c:axId val="1645628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4564352"/>
        <c:crosses val="autoZero"/>
        <c:auto val="1"/>
        <c:lblAlgn val="ctr"/>
        <c:lblOffset val="100"/>
        <c:noMultiLvlLbl val="0"/>
      </c:catAx>
      <c:valAx>
        <c:axId val="16456435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64562816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 technologií na v</a:t>
            </a:r>
            <a:r>
              <a:rPr lang="en-US" sz="1000">
                <a:solidFill>
                  <a:srgbClr val="233060"/>
                </a:solidFill>
              </a:rPr>
              <a:t>ýrob</a:t>
            </a:r>
            <a:r>
              <a:rPr lang="cs-CZ" sz="1000">
                <a:solidFill>
                  <a:srgbClr val="233060"/>
                </a:solidFill>
              </a:rPr>
              <a:t>ě</a:t>
            </a:r>
            <a:r>
              <a:rPr lang="en-US" sz="1000">
                <a:solidFill>
                  <a:srgbClr val="233060"/>
                </a:solidFill>
              </a:rPr>
              <a:t> elektřiny brutto</a:t>
            </a:r>
          </a:p>
        </c:rich>
      </c:tx>
      <c:layout>
        <c:manualLayout>
          <c:xMode val="edge"/>
          <c:yMode val="edge"/>
          <c:x val="5.5355547673921262E-3"/>
          <c:y val="4.8484848484848485E-2"/>
        </c:manualLayout>
      </c:layout>
      <c:overlay val="0"/>
    </c:title>
    <c:autoTitleDeleted val="0"/>
    <c:plotArea>
      <c:layout/>
      <c:doughnutChart>
        <c:varyColors val="1"/>
        <c:ser>
          <c:idx val="2"/>
          <c:order val="0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2-680C-4634-9B55-2A6ABDEA6CB9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3-680C-4634-9B55-2A6ABDEA6CB9}"/>
              </c:ext>
            </c:extLst>
          </c:dPt>
          <c:dPt>
            <c:idx val="2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4-680C-4634-9B55-2A6ABDEA6CB9}"/>
              </c:ext>
            </c:extLst>
          </c:dPt>
          <c:dPt>
            <c:idx val="3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5-680C-4634-9B55-2A6ABDEA6CB9}"/>
              </c:ext>
            </c:extLst>
          </c:dPt>
          <c:dPt>
            <c:idx val="4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6-680C-4634-9B55-2A6ABDEA6CB9}"/>
              </c:ext>
            </c:extLst>
          </c:dPt>
          <c:dPt>
            <c:idx val="5"/>
            <c:bubble3D val="0"/>
            <c:spPr>
              <a:solidFill>
                <a:srgbClr val="F0948F"/>
              </a:solidFill>
            </c:spPr>
            <c:extLst>
              <c:ext xmlns:c16="http://schemas.microsoft.com/office/drawing/2014/chart" uri="{C3380CC4-5D6E-409C-BE32-E72D297353CC}">
                <c16:uniqueId val="{00000007-680C-4634-9B55-2A6ABDEA6CB9}"/>
              </c:ext>
            </c:extLst>
          </c:dPt>
          <c:dPt>
            <c:idx val="6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8-680C-4634-9B55-2A6ABDEA6CB9}"/>
              </c:ext>
            </c:extLst>
          </c:dPt>
          <c:dPt>
            <c:idx val="7"/>
            <c:bubble3D val="0"/>
            <c:spPr>
              <a:solidFill>
                <a:srgbClr val="F7C9C7"/>
              </a:solidFill>
            </c:spPr>
            <c:extLst>
              <c:ext xmlns:c16="http://schemas.microsoft.com/office/drawing/2014/chart" uri="{C3380CC4-5D6E-409C-BE32-E72D297353CC}">
                <c16:uniqueId val="{00000001-3AED-45A8-BBA5-C93868B0A734}"/>
              </c:ext>
            </c:extLst>
          </c:dPt>
          <c:cat>
            <c:strRef>
              <c:f>'7.5'!$J$19:$J$26</c:f>
              <c:strCache>
                <c:ptCount val="8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  <c:pt idx="4">
                  <c:v>VE</c:v>
                </c:pt>
                <c:pt idx="5">
                  <c:v>PVE</c:v>
                </c:pt>
                <c:pt idx="6">
                  <c:v>VTE</c:v>
                </c:pt>
                <c:pt idx="7">
                  <c:v>FVE</c:v>
                </c:pt>
              </c:strCache>
            </c:strRef>
          </c:cat>
          <c:val>
            <c:numRef>
              <c:f>'7.5'!$K$19:$K$26</c:f>
              <c:numCache>
                <c:formatCode>General</c:formatCode>
                <c:ptCount val="8"/>
                <c:pt idx="0">
                  <c:v>3533667.28</c:v>
                </c:pt>
                <c:pt idx="1">
                  <c:v>10607.339</c:v>
                </c:pt>
                <c:pt idx="2">
                  <c:v>0</c:v>
                </c:pt>
                <c:pt idx="3">
                  <c:v>115788.97500000003</c:v>
                </c:pt>
                <c:pt idx="4">
                  <c:v>12549.664245994874</c:v>
                </c:pt>
                <c:pt idx="5">
                  <c:v>161869.09999999998</c:v>
                </c:pt>
                <c:pt idx="6">
                  <c:v>4177.8704423833897</c:v>
                </c:pt>
                <c:pt idx="7">
                  <c:v>100318.1235523862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ED-45A8-BBA5-C93868B0A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 kraje na</a:t>
            </a:r>
            <a:r>
              <a:rPr lang="cs-CZ" sz="1000" baseline="0">
                <a:solidFill>
                  <a:srgbClr val="233060"/>
                </a:solidFill>
              </a:rPr>
              <a:t> spotřebě elektřiny </a:t>
            </a:r>
            <a:r>
              <a:rPr lang="cs-CZ" sz="1000">
                <a:solidFill>
                  <a:srgbClr val="233060"/>
                </a:solidFill>
              </a:rPr>
              <a:t>v ČR</a:t>
            </a:r>
          </a:p>
        </c:rich>
      </c:tx>
      <c:layout>
        <c:manualLayout>
          <c:xMode val="edge"/>
          <c:yMode val="edge"/>
          <c:x val="1.0959383753501486E-3"/>
          <c:y val="4.5197740112994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1833536585365854"/>
          <c:y val="0.24277456647398843"/>
          <c:w val="0.59018597560975605"/>
          <c:h val="0.58782273603082846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'7.5'!$H$19:$H$22</c:f>
              <c:strCache>
                <c:ptCount val="4"/>
                <c:pt idx="0">
                  <c:v>VO z vvn</c:v>
                </c:pt>
                <c:pt idx="1">
                  <c:v>VO z vn</c:v>
                </c:pt>
                <c:pt idx="2">
                  <c:v>MOP</c:v>
                </c:pt>
                <c:pt idx="3">
                  <c:v>MOO</c:v>
                </c:pt>
              </c:strCache>
            </c:strRef>
          </c:cat>
          <c:val>
            <c:numRef>
              <c:f>'7.5'!$I$19:$I$22</c:f>
              <c:numCache>
                <c:formatCode>0.0%</c:formatCode>
                <c:ptCount val="4"/>
                <c:pt idx="0">
                  <c:v>3.852667959316497E-2</c:v>
                </c:pt>
                <c:pt idx="1">
                  <c:v>5.3145904288321014E-2</c:v>
                </c:pt>
                <c:pt idx="2">
                  <c:v>6.0687709501651491E-2</c:v>
                </c:pt>
                <c:pt idx="3">
                  <c:v>4.8851535868383596E-2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46-46C7-889A-49F3940C2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5129216"/>
        <c:axId val="165131008"/>
      </c:barChart>
      <c:catAx>
        <c:axId val="165129216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5131008"/>
        <c:crosses val="autoZero"/>
        <c:auto val="1"/>
        <c:lblAlgn val="ctr"/>
        <c:lblOffset val="100"/>
        <c:noMultiLvlLbl val="0"/>
      </c:catAx>
      <c:valAx>
        <c:axId val="165131008"/>
        <c:scaling>
          <c:orientation val="minMax"/>
          <c:max val="1"/>
        </c:scaling>
        <c:delete val="0"/>
        <c:axPos val="t"/>
        <c:majorGridlines/>
        <c:numFmt formatCode="0%" sourceLinked="0"/>
        <c:majorTickMark val="out"/>
        <c:minorTickMark val="none"/>
        <c:tickLblPos val="high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5129216"/>
        <c:crosses val="autoZero"/>
        <c:crossBetween val="between"/>
        <c:majorUnit val="0.2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 kraje na instalovaném výkonu v ČR</a:t>
            </a:r>
          </a:p>
        </c:rich>
      </c:tx>
      <c:layout>
        <c:manualLayout>
          <c:xMode val="edge"/>
          <c:yMode val="edge"/>
          <c:x val="3.5346543220558897E-3"/>
          <c:y val="3.0534351145038167E-2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'7.5'!$H$31:$H$38</c:f>
              <c:strCache>
                <c:ptCount val="8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  <c:pt idx="4">
                  <c:v>VE</c:v>
                </c:pt>
                <c:pt idx="5">
                  <c:v>PVE</c:v>
                </c:pt>
                <c:pt idx="6">
                  <c:v>VTE</c:v>
                </c:pt>
                <c:pt idx="7">
                  <c:v>FVE</c:v>
                </c:pt>
              </c:strCache>
            </c:strRef>
          </c:cat>
          <c:val>
            <c:numRef>
              <c:f>'7.5'!$I$31:$I$38</c:f>
              <c:numCache>
                <c:formatCode>0.0%</c:formatCode>
                <c:ptCount val="8"/>
                <c:pt idx="0">
                  <c:v>0.48228255867464337</c:v>
                </c:pt>
                <c:pt idx="1">
                  <c:v>1.7126781677316621E-3</c:v>
                </c:pt>
                <c:pt idx="2">
                  <c:v>0</c:v>
                </c:pt>
                <c:pt idx="3">
                  <c:v>7.7604357810562449E-2</c:v>
                </c:pt>
                <c:pt idx="4">
                  <c:v>1.5603208520299115E-2</c:v>
                </c:pt>
                <c:pt idx="5">
                  <c:v>0.40546308151941957</c:v>
                </c:pt>
                <c:pt idx="6">
                  <c:v>3.1862940222229935E-2</c:v>
                </c:pt>
                <c:pt idx="7">
                  <c:v>5.1925856569890565E-2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F8-46C5-AF9F-777A29063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5184256"/>
        <c:axId val="165185792"/>
      </c:barChart>
      <c:catAx>
        <c:axId val="16518425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5185792"/>
        <c:crosses val="autoZero"/>
        <c:auto val="1"/>
        <c:lblAlgn val="ctr"/>
        <c:lblOffset val="100"/>
        <c:noMultiLvlLbl val="0"/>
      </c:catAx>
      <c:valAx>
        <c:axId val="165185792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5184256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Výroba elektřiny brutto (GWh)</a:t>
            </a:r>
          </a:p>
        </c:rich>
      </c:tx>
      <c:layout>
        <c:manualLayout>
          <c:xMode val="edge"/>
          <c:yMode val="edge"/>
          <c:x val="4.965132496513253E-3"/>
          <c:y val="3.054353054353054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763525527051054"/>
          <c:y val="0.16035353535353536"/>
          <c:w val="0.71634323935314537"/>
          <c:h val="0.7277553310886644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'7.5'!$J$31</c:f>
              <c:strCache>
                <c:ptCount val="1"/>
                <c:pt idx="0">
                  <c:v>JE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'7.5'!$K$30:$M$30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'7.5'!$K$31:$M$31</c:f>
              <c:numCache>
                <c:formatCode>#\ ##0.0</c:formatCode>
                <c:ptCount val="3"/>
                <c:pt idx="0">
                  <c:v>1298848.2</c:v>
                </c:pt>
                <c:pt idx="1">
                  <c:v>1120964.43</c:v>
                </c:pt>
                <c:pt idx="2">
                  <c:v>1113854.6499999999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27-4949-B55F-8A450F4DAB9C}"/>
            </c:ext>
          </c:extLst>
        </c:ser>
        <c:ser>
          <c:idx val="1"/>
          <c:order val="1"/>
          <c:tx>
            <c:strRef>
              <c:f>'7.5'!$J$32</c:f>
              <c:strCache>
                <c:ptCount val="1"/>
                <c:pt idx="0">
                  <c:v>PE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'7.5'!$K$30:$M$30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'7.5'!$K$32:$M$32</c:f>
              <c:numCache>
                <c:formatCode>#\ ##0.0</c:formatCode>
                <c:ptCount val="3"/>
                <c:pt idx="0">
                  <c:v>3972.2980000000002</c:v>
                </c:pt>
                <c:pt idx="1">
                  <c:v>3922.259</c:v>
                </c:pt>
                <c:pt idx="2">
                  <c:v>2712.7820000000002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27-4949-B55F-8A450F4DAB9C}"/>
            </c:ext>
          </c:extLst>
        </c:ser>
        <c:ser>
          <c:idx val="2"/>
          <c:order val="2"/>
          <c:tx>
            <c:strRef>
              <c:f>'7.5'!$J$33</c:f>
              <c:strCache>
                <c:ptCount val="1"/>
                <c:pt idx="0">
                  <c:v>PPE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'7.5'!$K$30:$M$30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'7.5'!$K$33:$M$33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27-4949-B55F-8A450F4DAB9C}"/>
            </c:ext>
          </c:extLst>
        </c:ser>
        <c:ser>
          <c:idx val="3"/>
          <c:order val="3"/>
          <c:tx>
            <c:strRef>
              <c:f>'7.5'!$J$34</c:f>
              <c:strCache>
                <c:ptCount val="1"/>
                <c:pt idx="0">
                  <c:v>PSE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'7.5'!$K$30:$M$30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'7.5'!$K$34:$M$34</c:f>
              <c:numCache>
                <c:formatCode>#\ ##0.0</c:formatCode>
                <c:ptCount val="3"/>
                <c:pt idx="0">
                  <c:v>40825.989000000001</c:v>
                </c:pt>
                <c:pt idx="1">
                  <c:v>38404.122999999992</c:v>
                </c:pt>
                <c:pt idx="2">
                  <c:v>36558.863000000034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527-4949-B55F-8A450F4DAB9C}"/>
            </c:ext>
          </c:extLst>
        </c:ser>
        <c:ser>
          <c:idx val="4"/>
          <c:order val="4"/>
          <c:tx>
            <c:strRef>
              <c:f>'7.5'!$J$35</c:f>
              <c:strCache>
                <c:ptCount val="1"/>
                <c:pt idx="0">
                  <c:v>VE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'7.5'!$K$30:$M$30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'7.5'!$K$35:$M$35</c:f>
              <c:numCache>
                <c:formatCode>#\ ##0.0</c:formatCode>
                <c:ptCount val="3"/>
                <c:pt idx="0">
                  <c:v>5930.8842952879286</c:v>
                </c:pt>
                <c:pt idx="1">
                  <c:v>3302.9166263152629</c:v>
                </c:pt>
                <c:pt idx="2">
                  <c:v>3315.8633243916825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527-4949-B55F-8A450F4DAB9C}"/>
            </c:ext>
          </c:extLst>
        </c:ser>
        <c:ser>
          <c:idx val="5"/>
          <c:order val="5"/>
          <c:tx>
            <c:strRef>
              <c:f>'7.5'!$J$36</c:f>
              <c:strCache>
                <c:ptCount val="1"/>
                <c:pt idx="0">
                  <c:v>PVE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cat>
            <c:strRef>
              <c:f>'7.5'!$K$30:$M$30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'7.5'!$K$36:$M$36</c:f>
              <c:numCache>
                <c:formatCode>#\ ##0.0</c:formatCode>
                <c:ptCount val="3"/>
                <c:pt idx="0">
                  <c:v>52847.74</c:v>
                </c:pt>
                <c:pt idx="1">
                  <c:v>55944.91</c:v>
                </c:pt>
                <c:pt idx="2">
                  <c:v>53076.45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527-4949-B55F-8A450F4DAB9C}"/>
            </c:ext>
          </c:extLst>
        </c:ser>
        <c:ser>
          <c:idx val="6"/>
          <c:order val="6"/>
          <c:tx>
            <c:strRef>
              <c:f>'7.5'!$J$37</c:f>
              <c:strCache>
                <c:ptCount val="1"/>
                <c:pt idx="0">
                  <c:v>VTE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strRef>
              <c:f>'7.5'!$K$30:$M$30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'7.5'!$K$37:$M$37</c:f>
              <c:numCache>
                <c:formatCode>#\ ##0.0</c:formatCode>
                <c:ptCount val="3"/>
                <c:pt idx="0">
                  <c:v>1874.6259414714436</c:v>
                </c:pt>
                <c:pt idx="1">
                  <c:v>1212.7973447528209</c:v>
                </c:pt>
                <c:pt idx="2">
                  <c:v>1090.4471561591254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527-4949-B55F-8A450F4DAB9C}"/>
            </c:ext>
          </c:extLst>
        </c:ser>
        <c:ser>
          <c:idx val="7"/>
          <c:order val="7"/>
          <c:tx>
            <c:strRef>
              <c:f>'7.5'!$J$38</c:f>
              <c:strCache>
                <c:ptCount val="1"/>
                <c:pt idx="0">
                  <c:v>FVE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cat>
            <c:strRef>
              <c:f>'7.5'!$K$30:$M$30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'7.5'!$K$38:$M$38</c:f>
              <c:numCache>
                <c:formatCode>#\ ##0.0</c:formatCode>
                <c:ptCount val="3"/>
                <c:pt idx="0">
                  <c:v>31210.991283581665</c:v>
                </c:pt>
                <c:pt idx="1">
                  <c:v>35599.069324235395</c:v>
                </c:pt>
                <c:pt idx="2">
                  <c:v>33508.062944569145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527-4949-B55F-8A450F4DA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5493376"/>
        <c:axId val="165507456"/>
      </c:barChart>
      <c:catAx>
        <c:axId val="16549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5507456"/>
        <c:crosses val="autoZero"/>
        <c:auto val="1"/>
        <c:lblAlgn val="ctr"/>
        <c:lblOffset val="100"/>
        <c:noMultiLvlLbl val="0"/>
      </c:catAx>
      <c:valAx>
        <c:axId val="165507456"/>
        <c:scaling>
          <c:orientation val="minMax"/>
          <c:max val="1500000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5493376"/>
        <c:crosses val="autoZero"/>
        <c:crossBetween val="between"/>
        <c:majorUnit val="500000"/>
        <c:dispUnits>
          <c:builtInUnit val="thousands"/>
        </c:dispUnits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 kraje na</a:t>
            </a:r>
            <a:r>
              <a:rPr lang="cs-CZ" sz="1000" baseline="0">
                <a:solidFill>
                  <a:srgbClr val="233060"/>
                </a:solidFill>
              </a:rPr>
              <a:t> výrobě elektřiny brutto </a:t>
            </a:r>
            <a:r>
              <a:rPr lang="cs-CZ" sz="1000">
                <a:solidFill>
                  <a:srgbClr val="233060"/>
                </a:solidFill>
              </a:rPr>
              <a:t>v ČR</a:t>
            </a:r>
          </a:p>
        </c:rich>
      </c:tx>
      <c:layout>
        <c:manualLayout>
          <c:xMode val="edge"/>
          <c:yMode val="edge"/>
          <c:x val="2.2827968155071047E-3"/>
          <c:y val="3.0543530543530543E-2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'7.5'!$L$19:$L$26</c:f>
              <c:strCache>
                <c:ptCount val="8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  <c:pt idx="4">
                  <c:v>VE</c:v>
                </c:pt>
                <c:pt idx="5">
                  <c:v>PVE</c:v>
                </c:pt>
                <c:pt idx="6">
                  <c:v>VTE</c:v>
                </c:pt>
                <c:pt idx="7">
                  <c:v>FVE</c:v>
                </c:pt>
              </c:strCache>
            </c:strRef>
          </c:cat>
          <c:val>
            <c:numRef>
              <c:f>'7.5'!$M$19:$M$26</c:f>
              <c:numCache>
                <c:formatCode>0.0%</c:formatCode>
                <c:ptCount val="8"/>
                <c:pt idx="0">
                  <c:v>0.44362276143922741</c:v>
                </c:pt>
                <c:pt idx="1">
                  <c:v>1.7404741796460796E-3</c:v>
                </c:pt>
                <c:pt idx="2">
                  <c:v>0</c:v>
                </c:pt>
                <c:pt idx="3">
                  <c:v>0.1302250791436457</c:v>
                </c:pt>
                <c:pt idx="4">
                  <c:v>3.8536343822832081E-2</c:v>
                </c:pt>
                <c:pt idx="5">
                  <c:v>0.46810907837928145</c:v>
                </c:pt>
                <c:pt idx="6">
                  <c:v>3.0996736311119134E-2</c:v>
                </c:pt>
                <c:pt idx="7">
                  <c:v>5.3667662844371009E-2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0A-4915-8CEF-5B7527EF3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5532416"/>
        <c:axId val="165533952"/>
      </c:barChart>
      <c:catAx>
        <c:axId val="16553241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5533952"/>
        <c:crosses val="autoZero"/>
        <c:auto val="1"/>
        <c:lblAlgn val="ctr"/>
        <c:lblOffset val="100"/>
        <c:noMultiLvlLbl val="0"/>
      </c:catAx>
      <c:valAx>
        <c:axId val="165533952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5532416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'4.3'!$A$21</c:f>
              <c:strCache>
                <c:ptCount val="1"/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94EC-4C66-B648-C19493422A47}"/>
            </c:ext>
          </c:extLst>
        </c:ser>
        <c:ser>
          <c:idx val="1"/>
          <c:order val="1"/>
          <c:tx>
            <c:strRef>
              <c:f>'4.3'!$A$22</c:f>
              <c:strCache>
                <c:ptCount val="1"/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94EC-4C66-B648-C19493422A47}"/>
            </c:ext>
          </c:extLst>
        </c:ser>
        <c:ser>
          <c:idx val="2"/>
          <c:order val="2"/>
          <c:tx>
            <c:strRef>
              <c:f>'4.3'!$A$23</c:f>
              <c:strCache>
                <c:ptCount val="1"/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94EC-4C66-B648-C19493422A47}"/>
            </c:ext>
          </c:extLst>
        </c:ser>
        <c:ser>
          <c:idx val="3"/>
          <c:order val="3"/>
          <c:tx>
            <c:strRef>
              <c:f>'4.3'!$A$24</c:f>
              <c:strCache>
                <c:ptCount val="1"/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94EC-4C66-B648-C19493422A47}"/>
            </c:ext>
          </c:extLst>
        </c:ser>
        <c:ser>
          <c:idx val="4"/>
          <c:order val="4"/>
          <c:tx>
            <c:strRef>
              <c:f>'4.3'!$A$25</c:f>
              <c:strCache>
                <c:ptCount val="1"/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94EC-4C66-B648-C19493422A47}"/>
            </c:ext>
          </c:extLst>
        </c:ser>
        <c:ser>
          <c:idx val="5"/>
          <c:order val="5"/>
          <c:tx>
            <c:strRef>
              <c:f>'4.3'!$A$26</c:f>
              <c:strCache>
                <c:ptCount val="1"/>
              </c:strCache>
            </c:strRef>
          </c:tx>
          <c:spPr>
            <a:solidFill>
              <a:srgbClr val="F0948F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'4.3'!$B$26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94EC-4C66-B648-C19493422A47}"/>
            </c:ext>
          </c:extLst>
        </c:ser>
        <c:ser>
          <c:idx val="6"/>
          <c:order val="6"/>
          <c:tx>
            <c:strRef>
              <c:f>'4.3'!$A$27</c:f>
              <c:strCache>
                <c:ptCount val="1"/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'4.3'!$B$27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6-94EC-4C66-B648-C19493422A47}"/>
            </c:ext>
          </c:extLst>
        </c:ser>
        <c:ser>
          <c:idx val="7"/>
          <c:order val="7"/>
          <c:tx>
            <c:strRef>
              <c:f>'4.3'!$A$28</c:f>
              <c:strCache>
                <c:ptCount val="1"/>
              </c:strCache>
            </c:strRef>
          </c:tx>
          <c:spPr>
            <a:solidFill>
              <a:srgbClr val="F7C9C7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7-94EC-4C66-B648-C19493422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5440"/>
        <c:axId val="165331328"/>
      </c:barChart>
      <c:catAx>
        <c:axId val="165325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31328"/>
        <c:crosses val="autoZero"/>
        <c:auto val="1"/>
        <c:lblAlgn val="ctr"/>
        <c:lblOffset val="100"/>
        <c:noMultiLvlLbl val="0"/>
      </c:catAx>
      <c:valAx>
        <c:axId val="16533132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65325440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 technologií na v</a:t>
            </a:r>
            <a:r>
              <a:rPr lang="en-US" sz="1000">
                <a:solidFill>
                  <a:srgbClr val="233060"/>
                </a:solidFill>
              </a:rPr>
              <a:t>ýrob</a:t>
            </a:r>
            <a:r>
              <a:rPr lang="cs-CZ" sz="1000">
                <a:solidFill>
                  <a:srgbClr val="233060"/>
                </a:solidFill>
              </a:rPr>
              <a:t>ě</a:t>
            </a:r>
            <a:r>
              <a:rPr lang="en-US" sz="1000">
                <a:solidFill>
                  <a:srgbClr val="233060"/>
                </a:solidFill>
              </a:rPr>
              <a:t> elektřiny brutto</a:t>
            </a:r>
          </a:p>
        </c:rich>
      </c:tx>
      <c:layout>
        <c:manualLayout>
          <c:xMode val="edge"/>
          <c:yMode val="edge"/>
          <c:x val="5.5355547673921262E-3"/>
          <c:y val="4.9689440993788817E-2"/>
        </c:manualLayout>
      </c:layout>
      <c:overlay val="0"/>
    </c:title>
    <c:autoTitleDeleted val="0"/>
    <c:plotArea>
      <c:layout/>
      <c:doughnutChart>
        <c:varyColors val="1"/>
        <c:ser>
          <c:idx val="2"/>
          <c:order val="0"/>
          <c:dPt>
            <c:idx val="1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2-4780-46BC-9DD0-B733C6927750}"/>
              </c:ext>
            </c:extLst>
          </c:dPt>
          <c:dPt>
            <c:idx val="2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3-4780-46BC-9DD0-B733C6927750}"/>
              </c:ext>
            </c:extLst>
          </c:dPt>
          <c:dPt>
            <c:idx val="3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4-4780-46BC-9DD0-B733C6927750}"/>
              </c:ext>
            </c:extLst>
          </c:dPt>
          <c:dPt>
            <c:idx val="4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4780-46BC-9DD0-B733C6927750}"/>
              </c:ext>
            </c:extLst>
          </c:dPt>
          <c:dPt>
            <c:idx val="5"/>
            <c:bubble3D val="0"/>
            <c:spPr>
              <a:solidFill>
                <a:srgbClr val="F0948F"/>
              </a:solidFill>
            </c:spPr>
            <c:extLst>
              <c:ext xmlns:c16="http://schemas.microsoft.com/office/drawing/2014/chart" uri="{C3380CC4-5D6E-409C-BE32-E72D297353CC}">
                <c16:uniqueId val="{00000006-4780-46BC-9DD0-B733C6927750}"/>
              </c:ext>
            </c:extLst>
          </c:dPt>
          <c:dPt>
            <c:idx val="6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7-4780-46BC-9DD0-B733C6927750}"/>
              </c:ext>
            </c:extLst>
          </c:dPt>
          <c:dPt>
            <c:idx val="7"/>
            <c:bubble3D val="0"/>
            <c:spPr>
              <a:solidFill>
                <a:srgbClr val="F7C9C7"/>
              </a:solidFill>
            </c:spPr>
            <c:extLst>
              <c:ext xmlns:c16="http://schemas.microsoft.com/office/drawing/2014/chart" uri="{C3380CC4-5D6E-409C-BE32-E72D297353CC}">
                <c16:uniqueId val="{00000001-925D-4284-BF6F-791FE5549DCA}"/>
              </c:ext>
            </c:extLst>
          </c:dPt>
          <c:cat>
            <c:strRef>
              <c:f>'7.6'!$J$19:$J$26</c:f>
              <c:strCache>
                <c:ptCount val="8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  <c:pt idx="4">
                  <c:v>VE</c:v>
                </c:pt>
                <c:pt idx="5">
                  <c:v>PVE</c:v>
                </c:pt>
                <c:pt idx="6">
                  <c:v>VTE</c:v>
                </c:pt>
                <c:pt idx="7">
                  <c:v>FVE</c:v>
                </c:pt>
              </c:strCache>
            </c:strRef>
          </c:cat>
          <c:val>
            <c:numRef>
              <c:f>'7.6'!$K$19:$K$26</c:f>
              <c:numCache>
                <c:formatCode>General</c:formatCode>
                <c:ptCount val="8"/>
                <c:pt idx="0">
                  <c:v>0</c:v>
                </c:pt>
                <c:pt idx="1">
                  <c:v>86343.945000000007</c:v>
                </c:pt>
                <c:pt idx="2">
                  <c:v>0</c:v>
                </c:pt>
                <c:pt idx="3">
                  <c:v>79034.904999999984</c:v>
                </c:pt>
                <c:pt idx="4">
                  <c:v>14271.581524576988</c:v>
                </c:pt>
                <c:pt idx="5">
                  <c:v>0</c:v>
                </c:pt>
                <c:pt idx="6">
                  <c:v>3422.8047697359543</c:v>
                </c:pt>
                <c:pt idx="7">
                  <c:v>103451.31377973282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5D-4284-BF6F-791FE5549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 kraje na</a:t>
            </a:r>
            <a:r>
              <a:rPr lang="cs-CZ" sz="1000" baseline="0">
                <a:solidFill>
                  <a:srgbClr val="233060"/>
                </a:solidFill>
              </a:rPr>
              <a:t> spotřebě elektřiny </a:t>
            </a:r>
            <a:r>
              <a:rPr lang="cs-CZ" sz="1000">
                <a:solidFill>
                  <a:srgbClr val="233060"/>
                </a:solidFill>
              </a:rPr>
              <a:t>v ČR</a:t>
            </a:r>
          </a:p>
        </c:rich>
      </c:tx>
      <c:layout>
        <c:manualLayout>
          <c:xMode val="edge"/>
          <c:yMode val="edge"/>
          <c:x val="1.0959383753501486E-3"/>
          <c:y val="4.624277456647398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1833536585365854"/>
          <c:y val="0.24277456647398843"/>
          <c:w val="0.60309247967479673"/>
          <c:h val="0.58782273603082846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'7.6'!$H$19:$H$22</c:f>
              <c:strCache>
                <c:ptCount val="4"/>
                <c:pt idx="0">
                  <c:v>VO z vvn</c:v>
                </c:pt>
                <c:pt idx="1">
                  <c:v>VO z vn</c:v>
                </c:pt>
                <c:pt idx="2">
                  <c:v>MOP</c:v>
                </c:pt>
                <c:pt idx="3">
                  <c:v>MOO</c:v>
                </c:pt>
              </c:strCache>
            </c:strRef>
          </c:cat>
          <c:val>
            <c:numRef>
              <c:f>'7.6'!$I$19:$I$22</c:f>
              <c:numCache>
                <c:formatCode>0.0%</c:formatCode>
                <c:ptCount val="4"/>
                <c:pt idx="0">
                  <c:v>7.4750109691047784E-2</c:v>
                </c:pt>
                <c:pt idx="1">
                  <c:v>5.4804634547360266E-2</c:v>
                </c:pt>
                <c:pt idx="2">
                  <c:v>6.1895219978185048E-2</c:v>
                </c:pt>
                <c:pt idx="3">
                  <c:v>5.8637339140427208E-2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A4-48F9-897C-BDE40650C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5450496"/>
        <c:axId val="165452032"/>
      </c:barChart>
      <c:catAx>
        <c:axId val="165450496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5452032"/>
        <c:crosses val="autoZero"/>
        <c:auto val="1"/>
        <c:lblAlgn val="ctr"/>
        <c:lblOffset val="100"/>
        <c:noMultiLvlLbl val="0"/>
      </c:catAx>
      <c:valAx>
        <c:axId val="165452032"/>
        <c:scaling>
          <c:orientation val="minMax"/>
          <c:max val="1"/>
        </c:scaling>
        <c:delete val="0"/>
        <c:axPos val="t"/>
        <c:majorGridlines/>
        <c:numFmt formatCode="0%" sourceLinked="0"/>
        <c:majorTickMark val="out"/>
        <c:minorTickMark val="none"/>
        <c:tickLblPos val="high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5450496"/>
        <c:crosses val="autoZero"/>
        <c:crossBetween val="between"/>
        <c:majorUnit val="0.2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 kraje na instalovaném výkonu v ČR</a:t>
            </a:r>
          </a:p>
        </c:rich>
      </c:tx>
      <c:layout>
        <c:manualLayout>
          <c:xMode val="edge"/>
          <c:yMode val="edge"/>
          <c:x val="3.5346543220558897E-3"/>
          <c:y val="3.0543530543530543E-2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'7.6'!$H$31:$H$38</c:f>
              <c:strCache>
                <c:ptCount val="8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  <c:pt idx="4">
                  <c:v>VE</c:v>
                </c:pt>
                <c:pt idx="5">
                  <c:v>PVE</c:v>
                </c:pt>
                <c:pt idx="6">
                  <c:v>VTE</c:v>
                </c:pt>
                <c:pt idx="7">
                  <c:v>FVE</c:v>
                </c:pt>
              </c:strCache>
            </c:strRef>
          </c:cat>
          <c:val>
            <c:numRef>
              <c:f>'7.6'!$I$31:$I$38</c:f>
              <c:numCache>
                <c:formatCode>0.0%</c:formatCode>
                <c:ptCount val="8"/>
                <c:pt idx="0">
                  <c:v>0</c:v>
                </c:pt>
                <c:pt idx="1">
                  <c:v>2.1189329951191396E-2</c:v>
                </c:pt>
                <c:pt idx="2">
                  <c:v>0</c:v>
                </c:pt>
                <c:pt idx="3">
                  <c:v>6.1416743154092839E-2</c:v>
                </c:pt>
                <c:pt idx="4">
                  <c:v>2.8002946741078685E-2</c:v>
                </c:pt>
                <c:pt idx="5">
                  <c:v>0</c:v>
                </c:pt>
                <c:pt idx="6">
                  <c:v>2.7270889021512579E-2</c:v>
                </c:pt>
                <c:pt idx="7">
                  <c:v>5.6211494592445101E-2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AB-4485-895E-7E9A6B690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5808384"/>
        <c:axId val="165814272"/>
      </c:barChart>
      <c:catAx>
        <c:axId val="16580838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5814272"/>
        <c:crosses val="autoZero"/>
        <c:auto val="1"/>
        <c:lblAlgn val="ctr"/>
        <c:lblOffset val="100"/>
        <c:noMultiLvlLbl val="0"/>
      </c:catAx>
      <c:valAx>
        <c:axId val="165814272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5808384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'4.6'!$A$22</c:f>
              <c:strCache>
                <c:ptCount val="1"/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bg1"/>
              </a:bgClr>
            </a:pattFill>
          </c:spPr>
          <c:invertIfNegative val="0"/>
          <c:cat>
            <c:numRef>
              <c:f>'4.6'!$B$21</c:f>
              <c:numCache>
                <c:formatCode>General</c:formatCode>
                <c:ptCount val="1"/>
              </c:numCache>
            </c:numRef>
          </c:cat>
          <c:val>
            <c:numRef>
              <c:f>'4.6'!$B$22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B89F-4B03-8886-BA312F9DD110}"/>
            </c:ext>
          </c:extLst>
        </c:ser>
        <c:ser>
          <c:idx val="1"/>
          <c:order val="1"/>
          <c:tx>
            <c:strRef>
              <c:f>'4.6'!$A$23</c:f>
              <c:strCache>
                <c:ptCount val="1"/>
              </c:strCache>
            </c:strRef>
          </c:tx>
          <c:spPr>
            <a:pattFill prst="ltUpDiag">
              <a:fgClr>
                <a:schemeClr val="accent5"/>
              </a:fgClr>
              <a:bgClr>
                <a:schemeClr val="bg1"/>
              </a:bgClr>
            </a:pattFill>
          </c:spPr>
          <c:invertIfNegative val="0"/>
          <c:cat>
            <c:numRef>
              <c:f>'4.6'!$B$21</c:f>
              <c:numCache>
                <c:formatCode>General</c:formatCode>
                <c:ptCount val="1"/>
              </c:numCache>
            </c:numRef>
          </c:cat>
          <c:val>
            <c:numRef>
              <c:f>'4.6'!$B$23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B89F-4B03-8886-BA312F9DD110}"/>
            </c:ext>
          </c:extLst>
        </c:ser>
        <c:ser>
          <c:idx val="2"/>
          <c:order val="2"/>
          <c:tx>
            <c:strRef>
              <c:f>'4.6'!$A$24</c:f>
              <c:strCache>
                <c:ptCount val="1"/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numRef>
              <c:f>'4.6'!$B$21</c:f>
              <c:numCache>
                <c:formatCode>General</c:formatCode>
                <c:ptCount val="1"/>
              </c:numCache>
            </c:numRef>
          </c:cat>
          <c:val>
            <c:numRef>
              <c:f>'4.6'!$B$24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B89F-4B03-8886-BA312F9DD110}"/>
            </c:ext>
          </c:extLst>
        </c:ser>
        <c:ser>
          <c:idx val="3"/>
          <c:order val="3"/>
          <c:tx>
            <c:strRef>
              <c:f>'4.6'!$A$25</c:f>
              <c:strCache>
                <c:ptCount val="1"/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numRef>
              <c:f>'4.6'!$B$21</c:f>
              <c:numCache>
                <c:formatCode>General</c:formatCode>
                <c:ptCount val="1"/>
              </c:numCache>
            </c:numRef>
          </c:cat>
          <c:val>
            <c:numRef>
              <c:f>'4.6'!$B$25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B89F-4B03-8886-BA312F9DD110}"/>
            </c:ext>
          </c:extLst>
        </c:ser>
        <c:ser>
          <c:idx val="4"/>
          <c:order val="4"/>
          <c:tx>
            <c:strRef>
              <c:f>'4.6'!$A$26</c:f>
              <c:strCache>
                <c:ptCount val="1"/>
              </c:strCache>
            </c:strRef>
          </c:tx>
          <c:spPr>
            <a:solidFill>
              <a:srgbClr val="D0D0D0"/>
            </a:solidFill>
          </c:spPr>
          <c:invertIfNegative val="0"/>
          <c:cat>
            <c:numRef>
              <c:f>'4.6'!$B$21</c:f>
              <c:numCache>
                <c:formatCode>General</c:formatCode>
                <c:ptCount val="1"/>
              </c:numCache>
            </c:numRef>
          </c:cat>
          <c:val>
            <c:numRef>
              <c:f>'4.6'!$B$26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B89F-4B03-8886-BA312F9DD110}"/>
            </c:ext>
          </c:extLst>
        </c:ser>
        <c:ser>
          <c:idx val="5"/>
          <c:order val="5"/>
          <c:tx>
            <c:strRef>
              <c:f>'4.6'!$A$27</c:f>
              <c:strCache>
                <c:ptCount val="1"/>
              </c:strCache>
            </c:strRef>
          </c:tx>
          <c:spPr>
            <a:solidFill>
              <a:srgbClr val="F7C9C7"/>
            </a:solidFill>
          </c:spPr>
          <c:invertIfNegative val="0"/>
          <c:cat>
            <c:numRef>
              <c:f>'4.6'!$B$21</c:f>
              <c:numCache>
                <c:formatCode>General</c:formatCode>
                <c:ptCount val="1"/>
              </c:numCache>
            </c:numRef>
          </c:cat>
          <c:val>
            <c:numRef>
              <c:f>'4.6'!$B$27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B89F-4B03-8886-BA312F9DD110}"/>
            </c:ext>
          </c:extLst>
        </c:ser>
        <c:ser>
          <c:idx val="6"/>
          <c:order val="6"/>
          <c:tx>
            <c:strRef>
              <c:f>'4.6'!$A$28</c:f>
              <c:strCache>
                <c:ptCount val="1"/>
              </c:strCache>
            </c:strRef>
          </c:tx>
          <c:spPr>
            <a:solidFill>
              <a:srgbClr val="646363"/>
            </a:solidFill>
          </c:spPr>
          <c:invertIfNegative val="0"/>
          <c:cat>
            <c:numRef>
              <c:f>'4.6'!$B$21</c:f>
              <c:numCache>
                <c:formatCode>General</c:formatCode>
                <c:ptCount val="1"/>
              </c:numCache>
            </c:numRef>
          </c:cat>
          <c:val>
            <c:numRef>
              <c:f>'4.6'!$B$28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6-B89F-4B03-8886-BA312F9DD110}"/>
            </c:ext>
          </c:extLst>
        </c:ser>
        <c:ser>
          <c:idx val="7"/>
          <c:order val="7"/>
          <c:tx>
            <c:strRef>
              <c:f>'4.6'!$A$29</c:f>
              <c:strCache>
                <c:ptCount val="1"/>
              </c:strCache>
            </c:strRef>
          </c:tx>
          <c:spPr>
            <a:solidFill>
              <a:srgbClr val="F0948F"/>
            </a:solidFill>
          </c:spPr>
          <c:invertIfNegative val="0"/>
          <c:cat>
            <c:numRef>
              <c:f>'4.6'!$B$21</c:f>
              <c:numCache>
                <c:formatCode>General</c:formatCode>
                <c:ptCount val="1"/>
              </c:numCache>
            </c:numRef>
          </c:cat>
          <c:val>
            <c:numRef>
              <c:f>'4.6'!$B$29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7-B89F-4B03-8886-BA312F9DD110}"/>
            </c:ext>
          </c:extLst>
        </c:ser>
        <c:ser>
          <c:idx val="8"/>
          <c:order val="8"/>
          <c:tx>
            <c:strRef>
              <c:f>'4.6'!$A$30</c:f>
              <c:strCache>
                <c:ptCount val="1"/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'4.6'!$B$21</c:f>
              <c:numCache>
                <c:formatCode>General</c:formatCode>
                <c:ptCount val="1"/>
              </c:numCache>
            </c:numRef>
          </c:cat>
          <c:val>
            <c:numRef>
              <c:f>'4.6'!$B$30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8-B89F-4B03-8886-BA312F9DD110}"/>
            </c:ext>
          </c:extLst>
        </c:ser>
        <c:ser>
          <c:idx val="9"/>
          <c:order val="9"/>
          <c:tx>
            <c:strRef>
              <c:f>'4.6'!$A$31</c:f>
              <c:strCache>
                <c:ptCount val="1"/>
              </c:strCache>
            </c:strRef>
          </c:tx>
          <c:spPr>
            <a:solidFill>
              <a:srgbClr val="9D9D9C"/>
            </a:solidFill>
          </c:spPr>
          <c:invertIfNegative val="0"/>
          <c:cat>
            <c:numRef>
              <c:f>'4.6'!$B$21</c:f>
              <c:numCache>
                <c:formatCode>General</c:formatCode>
                <c:ptCount val="1"/>
              </c:numCache>
            </c:numRef>
          </c:cat>
          <c:val>
            <c:numRef>
              <c:f>'4.6'!$B$31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9-B89F-4B03-8886-BA312F9DD110}"/>
            </c:ext>
          </c:extLst>
        </c:ser>
        <c:ser>
          <c:idx val="10"/>
          <c:order val="10"/>
          <c:tx>
            <c:strRef>
              <c:f>'4.6'!$A$32</c:f>
              <c:strCache>
                <c:ptCount val="1"/>
              </c:strCache>
            </c:strRef>
          </c:tx>
          <c:spPr>
            <a:solidFill>
              <a:schemeClr val="tx1"/>
            </a:solidFill>
          </c:spPr>
          <c:invertIfNegative val="0"/>
          <c:cat>
            <c:numRef>
              <c:f>'4.6'!$B$21</c:f>
              <c:numCache>
                <c:formatCode>General</c:formatCode>
                <c:ptCount val="1"/>
              </c:numCache>
            </c:numRef>
          </c:cat>
          <c:val>
            <c:numRef>
              <c:f>'4.6'!$B$32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A-B89F-4B03-8886-BA312F9DD110}"/>
            </c:ext>
          </c:extLst>
        </c:ser>
        <c:ser>
          <c:idx val="11"/>
          <c:order val="11"/>
          <c:tx>
            <c:strRef>
              <c:f>'4.6'!$A$33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'4.6'!$B$21</c:f>
              <c:numCache>
                <c:formatCode>General</c:formatCode>
                <c:ptCount val="1"/>
              </c:numCache>
            </c:numRef>
          </c:cat>
          <c:val>
            <c:numRef>
              <c:f>'4.6'!$B$33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B-B89F-4B03-8886-BA312F9DD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855680"/>
        <c:axId val="158285824"/>
      </c:barChart>
      <c:catAx>
        <c:axId val="1548556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8285824"/>
        <c:crosses val="autoZero"/>
        <c:auto val="1"/>
        <c:lblAlgn val="ctr"/>
        <c:lblOffset val="100"/>
        <c:noMultiLvlLbl val="0"/>
      </c:catAx>
      <c:valAx>
        <c:axId val="15828582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54855680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Výroba elektřiny brutto (GWh)</a:t>
            </a:r>
          </a:p>
        </c:rich>
      </c:tx>
      <c:layout>
        <c:manualLayout>
          <c:xMode val="edge"/>
          <c:yMode val="edge"/>
          <c:x val="4.965132496513253E-3"/>
          <c:y val="3.054353054353054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6653912236874"/>
          <c:y val="0.16035353535353536"/>
          <c:w val="0.74696054559445124"/>
          <c:h val="0.7277553310886644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'7.6'!$J$31</c:f>
              <c:strCache>
                <c:ptCount val="1"/>
                <c:pt idx="0">
                  <c:v>JE</c:v>
                </c:pt>
              </c:strCache>
            </c:strRef>
          </c:tx>
          <c:invertIfNegative val="0"/>
          <c:cat>
            <c:strRef>
              <c:f>'7.6'!$K$30:$M$30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'7.6'!$K$31:$M$31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CF-4713-A545-F1841698FB4D}"/>
            </c:ext>
          </c:extLst>
        </c:ser>
        <c:ser>
          <c:idx val="1"/>
          <c:order val="1"/>
          <c:tx>
            <c:strRef>
              <c:f>'7.6'!$J$32</c:f>
              <c:strCache>
                <c:ptCount val="1"/>
                <c:pt idx="0">
                  <c:v>PE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'7.6'!$K$30:$M$30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'7.6'!$K$32:$M$32</c:f>
              <c:numCache>
                <c:formatCode>#\ ##0.0</c:formatCode>
                <c:ptCount val="3"/>
                <c:pt idx="0">
                  <c:v>29258.698000000004</c:v>
                </c:pt>
                <c:pt idx="1">
                  <c:v>29363.184999999998</c:v>
                </c:pt>
                <c:pt idx="2">
                  <c:v>27722.062000000002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CF-4713-A545-F1841698FB4D}"/>
            </c:ext>
          </c:extLst>
        </c:ser>
        <c:ser>
          <c:idx val="2"/>
          <c:order val="2"/>
          <c:tx>
            <c:strRef>
              <c:f>'7.6'!$J$33</c:f>
              <c:strCache>
                <c:ptCount val="1"/>
                <c:pt idx="0">
                  <c:v>PPE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'7.6'!$K$30:$M$30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'7.6'!$K$33:$M$33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CF-4713-A545-F1841698FB4D}"/>
            </c:ext>
          </c:extLst>
        </c:ser>
        <c:ser>
          <c:idx val="3"/>
          <c:order val="3"/>
          <c:tx>
            <c:strRef>
              <c:f>'7.6'!$J$34</c:f>
              <c:strCache>
                <c:ptCount val="1"/>
                <c:pt idx="0">
                  <c:v>PSE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'7.6'!$K$30:$M$30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'7.6'!$K$34:$M$34</c:f>
              <c:numCache>
                <c:formatCode>#\ ##0.0</c:formatCode>
                <c:ptCount val="3"/>
                <c:pt idx="0">
                  <c:v>29151.025999999994</c:v>
                </c:pt>
                <c:pt idx="1">
                  <c:v>25236.446000000007</c:v>
                </c:pt>
                <c:pt idx="2">
                  <c:v>24647.432999999986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CF-4713-A545-F1841698FB4D}"/>
            </c:ext>
          </c:extLst>
        </c:ser>
        <c:ser>
          <c:idx val="4"/>
          <c:order val="4"/>
          <c:tx>
            <c:strRef>
              <c:f>'7.6'!$J$35</c:f>
              <c:strCache>
                <c:ptCount val="1"/>
                <c:pt idx="0">
                  <c:v>VE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'7.6'!$K$30:$M$30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'7.6'!$K$35:$M$35</c:f>
              <c:numCache>
                <c:formatCode>#\ ##0.0</c:formatCode>
                <c:ptCount val="3"/>
                <c:pt idx="0">
                  <c:v>6281.1936765123255</c:v>
                </c:pt>
                <c:pt idx="1">
                  <c:v>4880.0229651854288</c:v>
                </c:pt>
                <c:pt idx="2">
                  <c:v>3110.3648828792338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ACF-4713-A545-F1841698FB4D}"/>
            </c:ext>
          </c:extLst>
        </c:ser>
        <c:ser>
          <c:idx val="5"/>
          <c:order val="5"/>
          <c:tx>
            <c:strRef>
              <c:f>'7.6'!$J$36</c:f>
              <c:strCache>
                <c:ptCount val="1"/>
                <c:pt idx="0">
                  <c:v>PVE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cat>
            <c:strRef>
              <c:f>'7.6'!$K$30:$M$30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'7.6'!$K$36:$M$36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ACF-4713-A545-F1841698FB4D}"/>
            </c:ext>
          </c:extLst>
        </c:ser>
        <c:ser>
          <c:idx val="6"/>
          <c:order val="6"/>
          <c:tx>
            <c:strRef>
              <c:f>'7.6'!$J$37</c:f>
              <c:strCache>
                <c:ptCount val="1"/>
                <c:pt idx="0">
                  <c:v>VTE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strRef>
              <c:f>'7.6'!$K$30:$M$30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'7.6'!$K$37:$M$37</c:f>
              <c:numCache>
                <c:formatCode>#\ ##0.0</c:formatCode>
                <c:ptCount val="3"/>
                <c:pt idx="0">
                  <c:v>1559.0836916808187</c:v>
                </c:pt>
                <c:pt idx="1">
                  <c:v>1084.7744757822497</c:v>
                </c:pt>
                <c:pt idx="2">
                  <c:v>778.9466022728858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ACF-4713-A545-F1841698FB4D}"/>
            </c:ext>
          </c:extLst>
        </c:ser>
        <c:ser>
          <c:idx val="7"/>
          <c:order val="7"/>
          <c:tx>
            <c:strRef>
              <c:f>'7.6'!$J$38</c:f>
              <c:strCache>
                <c:ptCount val="1"/>
                <c:pt idx="0">
                  <c:v>FVE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cat>
            <c:strRef>
              <c:f>'7.6'!$K$30:$M$30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'7.6'!$K$38:$M$38</c:f>
              <c:numCache>
                <c:formatCode>#\ ##0.0</c:formatCode>
                <c:ptCount val="3"/>
                <c:pt idx="0">
                  <c:v>32281.381239340015</c:v>
                </c:pt>
                <c:pt idx="1">
                  <c:v>36512.168788249859</c:v>
                </c:pt>
                <c:pt idx="2">
                  <c:v>34657.763752142964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ACF-4713-A545-F1841698FB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5867904"/>
        <c:axId val="165869440"/>
      </c:barChart>
      <c:catAx>
        <c:axId val="165867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5869440"/>
        <c:crosses val="autoZero"/>
        <c:auto val="1"/>
        <c:lblAlgn val="ctr"/>
        <c:lblOffset val="100"/>
        <c:noMultiLvlLbl val="0"/>
      </c:catAx>
      <c:valAx>
        <c:axId val="165869440"/>
        <c:scaling>
          <c:orientation val="minMax"/>
          <c:max val="10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5867904"/>
        <c:crosses val="autoZero"/>
        <c:crossBetween val="between"/>
        <c:majorUnit val="20000"/>
        <c:dispUnits>
          <c:builtInUnit val="thousands"/>
        </c:dispUnits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 kraje na</a:t>
            </a:r>
            <a:r>
              <a:rPr lang="cs-CZ" sz="1000" baseline="0">
                <a:solidFill>
                  <a:srgbClr val="233060"/>
                </a:solidFill>
              </a:rPr>
              <a:t> výrobě elektřiny brutto </a:t>
            </a:r>
            <a:r>
              <a:rPr lang="cs-CZ" sz="1000">
                <a:solidFill>
                  <a:srgbClr val="233060"/>
                </a:solidFill>
              </a:rPr>
              <a:t>v ČR</a:t>
            </a:r>
          </a:p>
        </c:rich>
      </c:tx>
      <c:layout>
        <c:manualLayout>
          <c:xMode val="edge"/>
          <c:yMode val="edge"/>
          <c:x val="2.2827968155071047E-3"/>
          <c:y val="3.0543530543530543E-2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'7.6'!$L$19:$L$26</c:f>
              <c:strCache>
                <c:ptCount val="8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  <c:pt idx="4">
                  <c:v>VE</c:v>
                </c:pt>
                <c:pt idx="5">
                  <c:v>PVE</c:v>
                </c:pt>
                <c:pt idx="6">
                  <c:v>VTE</c:v>
                </c:pt>
                <c:pt idx="7">
                  <c:v>FVE</c:v>
                </c:pt>
              </c:strCache>
            </c:strRef>
          </c:cat>
          <c:val>
            <c:numRef>
              <c:f>'7.6'!$M$19:$M$26</c:f>
              <c:numCache>
                <c:formatCode>0.0%</c:formatCode>
                <c:ptCount val="8"/>
                <c:pt idx="0">
                  <c:v>0</c:v>
                </c:pt>
                <c:pt idx="1">
                  <c:v>1.416749354774852E-2</c:v>
                </c:pt>
                <c:pt idx="2">
                  <c:v>0</c:v>
                </c:pt>
                <c:pt idx="3">
                  <c:v>8.8888659380010171E-2</c:v>
                </c:pt>
                <c:pt idx="4">
                  <c:v>4.3823847534582204E-2</c:v>
                </c:pt>
                <c:pt idx="5">
                  <c:v>0</c:v>
                </c:pt>
                <c:pt idx="6">
                  <c:v>2.539470248182726E-2</c:v>
                </c:pt>
                <c:pt idx="7">
                  <c:v>5.5343840495966613E-2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BE-4123-832D-06FECF190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5587200"/>
        <c:axId val="165593088"/>
      </c:barChart>
      <c:catAx>
        <c:axId val="16558720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5593088"/>
        <c:crosses val="autoZero"/>
        <c:auto val="1"/>
        <c:lblAlgn val="ctr"/>
        <c:lblOffset val="100"/>
        <c:noMultiLvlLbl val="0"/>
      </c:catAx>
      <c:valAx>
        <c:axId val="165593088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5587200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'4.3'!$A$21</c:f>
              <c:strCache>
                <c:ptCount val="1"/>
              </c:strCache>
            </c:strRef>
          </c:tx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1430-4313-A28C-8CE7768F31D5}"/>
            </c:ext>
          </c:extLst>
        </c:ser>
        <c:ser>
          <c:idx val="1"/>
          <c:order val="1"/>
          <c:tx>
            <c:strRef>
              <c:f>'4.3'!$A$22</c:f>
              <c:strCache>
                <c:ptCount val="1"/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1430-4313-A28C-8CE7768F31D5}"/>
            </c:ext>
          </c:extLst>
        </c:ser>
        <c:ser>
          <c:idx val="2"/>
          <c:order val="2"/>
          <c:tx>
            <c:strRef>
              <c:f>'4.3'!$A$23</c:f>
              <c:strCache>
                <c:ptCount val="1"/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1430-4313-A28C-8CE7768F31D5}"/>
            </c:ext>
          </c:extLst>
        </c:ser>
        <c:ser>
          <c:idx val="3"/>
          <c:order val="3"/>
          <c:tx>
            <c:strRef>
              <c:f>'4.3'!$A$24</c:f>
              <c:strCache>
                <c:ptCount val="1"/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1430-4313-A28C-8CE7768F31D5}"/>
            </c:ext>
          </c:extLst>
        </c:ser>
        <c:ser>
          <c:idx val="4"/>
          <c:order val="4"/>
          <c:tx>
            <c:strRef>
              <c:f>'4.3'!$A$25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1430-4313-A28C-8CE7768F31D5}"/>
            </c:ext>
          </c:extLst>
        </c:ser>
        <c:ser>
          <c:idx val="5"/>
          <c:order val="5"/>
          <c:tx>
            <c:strRef>
              <c:f>'4.3'!$A$26</c:f>
              <c:strCache>
                <c:ptCount val="1"/>
              </c:strCache>
            </c:strRef>
          </c:tx>
          <c:spPr>
            <a:solidFill>
              <a:srgbClr val="F0948F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'4.3'!$B$26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1430-4313-A28C-8CE7768F31D5}"/>
            </c:ext>
          </c:extLst>
        </c:ser>
        <c:ser>
          <c:idx val="6"/>
          <c:order val="6"/>
          <c:tx>
            <c:strRef>
              <c:f>'4.3'!$A$27</c:f>
              <c:strCache>
                <c:ptCount val="1"/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'4.3'!$B$27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6-1430-4313-A28C-8CE7768F31D5}"/>
            </c:ext>
          </c:extLst>
        </c:ser>
        <c:ser>
          <c:idx val="7"/>
          <c:order val="7"/>
          <c:tx>
            <c:strRef>
              <c:f>'4.3'!$A$28</c:f>
              <c:strCache>
                <c:ptCount val="1"/>
              </c:strCache>
            </c:strRef>
          </c:tx>
          <c:spPr>
            <a:solidFill>
              <a:srgbClr val="F7C9C7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7-1430-4313-A28C-8CE7768F3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650816"/>
        <c:axId val="165652352"/>
      </c:barChart>
      <c:catAx>
        <c:axId val="1656508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652352"/>
        <c:crosses val="autoZero"/>
        <c:auto val="1"/>
        <c:lblAlgn val="ctr"/>
        <c:lblOffset val="100"/>
        <c:noMultiLvlLbl val="0"/>
      </c:catAx>
      <c:valAx>
        <c:axId val="16565235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65650816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 technologií na v</a:t>
            </a:r>
            <a:r>
              <a:rPr lang="en-US" sz="1000">
                <a:solidFill>
                  <a:srgbClr val="233060"/>
                </a:solidFill>
              </a:rPr>
              <a:t>ýrob</a:t>
            </a:r>
            <a:r>
              <a:rPr lang="cs-CZ" sz="1000">
                <a:solidFill>
                  <a:srgbClr val="233060"/>
                </a:solidFill>
              </a:rPr>
              <a:t>ě</a:t>
            </a:r>
            <a:r>
              <a:rPr lang="en-US" sz="1000">
                <a:solidFill>
                  <a:srgbClr val="233060"/>
                </a:solidFill>
              </a:rPr>
              <a:t> elektřiny brutto</a:t>
            </a:r>
          </a:p>
        </c:rich>
      </c:tx>
      <c:layout>
        <c:manualLayout>
          <c:xMode val="edge"/>
          <c:yMode val="edge"/>
          <c:x val="5.5355547673921262E-3"/>
          <c:y val="4.9689440993788817E-2"/>
        </c:manualLayout>
      </c:layout>
      <c:overlay val="0"/>
    </c:title>
    <c:autoTitleDeleted val="0"/>
    <c:plotArea>
      <c:layout/>
      <c:doughnutChart>
        <c:varyColors val="1"/>
        <c:ser>
          <c:idx val="2"/>
          <c:order val="0"/>
          <c:dPt>
            <c:idx val="1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2-9EC2-4D2F-9038-D38118ADCCF5}"/>
              </c:ext>
            </c:extLst>
          </c:dPt>
          <c:dPt>
            <c:idx val="2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3-9EC2-4D2F-9038-D38118ADCCF5}"/>
              </c:ext>
            </c:extLst>
          </c:dPt>
          <c:dPt>
            <c:idx val="3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4-9EC2-4D2F-9038-D38118ADCCF5}"/>
              </c:ext>
            </c:extLst>
          </c:dPt>
          <c:dPt>
            <c:idx val="4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9EC2-4D2F-9038-D38118ADCCF5}"/>
              </c:ext>
            </c:extLst>
          </c:dPt>
          <c:dPt>
            <c:idx val="5"/>
            <c:bubble3D val="0"/>
            <c:spPr>
              <a:solidFill>
                <a:srgbClr val="F0948F"/>
              </a:solidFill>
            </c:spPr>
            <c:extLst>
              <c:ext xmlns:c16="http://schemas.microsoft.com/office/drawing/2014/chart" uri="{C3380CC4-5D6E-409C-BE32-E72D297353CC}">
                <c16:uniqueId val="{00000006-9EC2-4D2F-9038-D38118ADCCF5}"/>
              </c:ext>
            </c:extLst>
          </c:dPt>
          <c:dPt>
            <c:idx val="6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7-9EC2-4D2F-9038-D38118ADCCF5}"/>
              </c:ext>
            </c:extLst>
          </c:dPt>
          <c:dPt>
            <c:idx val="7"/>
            <c:bubble3D val="0"/>
            <c:spPr>
              <a:solidFill>
                <a:srgbClr val="F7C9C7"/>
              </a:solidFill>
            </c:spPr>
            <c:extLst>
              <c:ext xmlns:c16="http://schemas.microsoft.com/office/drawing/2014/chart" uri="{C3380CC4-5D6E-409C-BE32-E72D297353CC}">
                <c16:uniqueId val="{00000001-C05E-4F29-A4F3-90E31EE88F27}"/>
              </c:ext>
            </c:extLst>
          </c:dPt>
          <c:cat>
            <c:strRef>
              <c:f>'7.7'!$J$19:$J$26</c:f>
              <c:strCache>
                <c:ptCount val="8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  <c:pt idx="4">
                  <c:v>VE</c:v>
                </c:pt>
                <c:pt idx="5">
                  <c:v>PVE</c:v>
                </c:pt>
                <c:pt idx="6">
                  <c:v>VTE</c:v>
                </c:pt>
                <c:pt idx="7">
                  <c:v>FVE</c:v>
                </c:pt>
              </c:strCache>
            </c:strRef>
          </c:cat>
          <c:val>
            <c:numRef>
              <c:f>'7.7'!$K$19:$K$26</c:f>
              <c:numCache>
                <c:formatCode>General</c:formatCode>
                <c:ptCount val="8"/>
                <c:pt idx="0">
                  <c:v>0</c:v>
                </c:pt>
                <c:pt idx="1">
                  <c:v>8435.1669999999995</c:v>
                </c:pt>
                <c:pt idx="2">
                  <c:v>0</c:v>
                </c:pt>
                <c:pt idx="3">
                  <c:v>24108.955000000005</c:v>
                </c:pt>
                <c:pt idx="4">
                  <c:v>9927.4456721509905</c:v>
                </c:pt>
                <c:pt idx="5">
                  <c:v>0</c:v>
                </c:pt>
                <c:pt idx="6">
                  <c:v>14283.202791153197</c:v>
                </c:pt>
                <c:pt idx="7">
                  <c:v>78346.88404067856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5E-4F29-A4F3-90E31EE88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 kraje na</a:t>
            </a:r>
            <a:r>
              <a:rPr lang="cs-CZ" sz="1000" baseline="0">
                <a:solidFill>
                  <a:srgbClr val="233060"/>
                </a:solidFill>
              </a:rPr>
              <a:t> spotřebě elektřiny </a:t>
            </a:r>
            <a:r>
              <a:rPr lang="cs-CZ" sz="1000">
                <a:solidFill>
                  <a:srgbClr val="233060"/>
                </a:solidFill>
              </a:rPr>
              <a:t>v ČR</a:t>
            </a:r>
          </a:p>
        </c:rich>
      </c:tx>
      <c:layout>
        <c:manualLayout>
          <c:xMode val="edge"/>
          <c:yMode val="edge"/>
          <c:x val="1.0959383753501486E-3"/>
          <c:y val="4.624277456647398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1833536585365854"/>
          <c:y val="0.24277456647398843"/>
          <c:w val="0.61599898373983741"/>
          <c:h val="0.58782273603082846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'7.7'!$H$19:$H$22</c:f>
              <c:strCache>
                <c:ptCount val="4"/>
                <c:pt idx="0">
                  <c:v>VO z vvn</c:v>
                </c:pt>
                <c:pt idx="1">
                  <c:v>VO z vn</c:v>
                </c:pt>
                <c:pt idx="2">
                  <c:v>MOP</c:v>
                </c:pt>
                <c:pt idx="3">
                  <c:v>MOO</c:v>
                </c:pt>
              </c:strCache>
            </c:strRef>
          </c:cat>
          <c:val>
            <c:numRef>
              <c:f>'7.7'!$I$19:$I$22</c:f>
              <c:numCache>
                <c:formatCode>0.0%</c:formatCode>
                <c:ptCount val="4"/>
                <c:pt idx="0">
                  <c:v>4.7960174903518352E-3</c:v>
                </c:pt>
                <c:pt idx="1">
                  <c:v>5.6047152885424924E-2</c:v>
                </c:pt>
                <c:pt idx="2">
                  <c:v>4.3500002016642093E-2</c:v>
                </c:pt>
                <c:pt idx="3">
                  <c:v>4.4822815567609267E-2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E9-4FE3-BF27-CAA709A68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5787520"/>
        <c:axId val="165789056"/>
      </c:barChart>
      <c:catAx>
        <c:axId val="165787520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5789056"/>
        <c:crosses val="autoZero"/>
        <c:auto val="1"/>
        <c:lblAlgn val="ctr"/>
        <c:lblOffset val="100"/>
        <c:noMultiLvlLbl val="0"/>
      </c:catAx>
      <c:valAx>
        <c:axId val="165789056"/>
        <c:scaling>
          <c:orientation val="minMax"/>
          <c:max val="1"/>
        </c:scaling>
        <c:delete val="0"/>
        <c:axPos val="t"/>
        <c:majorGridlines/>
        <c:numFmt formatCode="0%" sourceLinked="0"/>
        <c:majorTickMark val="out"/>
        <c:minorTickMark val="none"/>
        <c:tickLblPos val="high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5787520"/>
        <c:crosses val="autoZero"/>
        <c:crossBetween val="between"/>
        <c:majorUnit val="0.2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 kraje na instalovaném výkonu v ČR</a:t>
            </a:r>
          </a:p>
        </c:rich>
      </c:tx>
      <c:layout>
        <c:manualLayout>
          <c:xMode val="edge"/>
          <c:yMode val="edge"/>
          <c:x val="3.5346543220558897E-3"/>
          <c:y val="3.0534351145038167E-2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'7.7'!$H$31:$H$38</c:f>
              <c:strCache>
                <c:ptCount val="8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  <c:pt idx="4">
                  <c:v>VE</c:v>
                </c:pt>
                <c:pt idx="5">
                  <c:v>PVE</c:v>
                </c:pt>
                <c:pt idx="6">
                  <c:v>VTE</c:v>
                </c:pt>
                <c:pt idx="7">
                  <c:v>FVE</c:v>
                </c:pt>
              </c:strCache>
            </c:strRef>
          </c:cat>
          <c:val>
            <c:numRef>
              <c:f>'7.7'!$I$31:$I$38</c:f>
              <c:numCache>
                <c:formatCode>0.0%</c:formatCode>
                <c:ptCount val="8"/>
                <c:pt idx="0">
                  <c:v>0</c:v>
                </c:pt>
                <c:pt idx="1">
                  <c:v>7.2909796922948937E-4</c:v>
                </c:pt>
                <c:pt idx="2">
                  <c:v>0</c:v>
                </c:pt>
                <c:pt idx="3">
                  <c:v>3.5018555936119584E-2</c:v>
                </c:pt>
                <c:pt idx="4">
                  <c:v>2.2910699528974614E-2</c:v>
                </c:pt>
                <c:pt idx="5">
                  <c:v>0</c:v>
                </c:pt>
                <c:pt idx="6">
                  <c:v>0.13867229062010386</c:v>
                </c:pt>
                <c:pt idx="7">
                  <c:v>4.1925587690459815E-2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65-450D-9736-63B239958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6280576"/>
        <c:axId val="166282368"/>
      </c:barChart>
      <c:catAx>
        <c:axId val="16628057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6282368"/>
        <c:crosses val="autoZero"/>
        <c:auto val="1"/>
        <c:lblAlgn val="ctr"/>
        <c:lblOffset val="100"/>
        <c:noMultiLvlLbl val="0"/>
      </c:catAx>
      <c:valAx>
        <c:axId val="166282368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6280576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Výroba elektřiny brutto (GWh)</a:t>
            </a:r>
          </a:p>
        </c:rich>
      </c:tx>
      <c:layout>
        <c:manualLayout>
          <c:xMode val="edge"/>
          <c:yMode val="edge"/>
          <c:x val="4.965132496513253E-3"/>
          <c:y val="3.054353054353054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93337532808399"/>
          <c:y val="0.16035353535353536"/>
          <c:w val="0.75866624671916005"/>
          <c:h val="0.7277553310886644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'7.7'!$J$31</c:f>
              <c:strCache>
                <c:ptCount val="1"/>
                <c:pt idx="0">
                  <c:v>JE</c:v>
                </c:pt>
              </c:strCache>
            </c:strRef>
          </c:tx>
          <c:invertIfNegative val="0"/>
          <c:cat>
            <c:strRef>
              <c:f>'7.7'!$K$30:$M$30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'7.7'!$K$31:$M$31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B7-46CD-BF98-FAA9847FF457}"/>
            </c:ext>
          </c:extLst>
        </c:ser>
        <c:ser>
          <c:idx val="1"/>
          <c:order val="1"/>
          <c:tx>
            <c:strRef>
              <c:f>'7.7'!$J$32</c:f>
              <c:strCache>
                <c:ptCount val="1"/>
                <c:pt idx="0">
                  <c:v>PE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'7.7'!$K$30:$M$30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'7.7'!$K$32:$M$32</c:f>
              <c:numCache>
                <c:formatCode>#\ ##0.0</c:formatCode>
                <c:ptCount val="3"/>
                <c:pt idx="0">
                  <c:v>3446.8109999999997</c:v>
                </c:pt>
                <c:pt idx="1">
                  <c:v>1762.8620000000001</c:v>
                </c:pt>
                <c:pt idx="2">
                  <c:v>3225.4940000000001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B7-46CD-BF98-FAA9847FF457}"/>
            </c:ext>
          </c:extLst>
        </c:ser>
        <c:ser>
          <c:idx val="2"/>
          <c:order val="2"/>
          <c:tx>
            <c:strRef>
              <c:f>'7.7'!$J$33</c:f>
              <c:strCache>
                <c:ptCount val="1"/>
                <c:pt idx="0">
                  <c:v>PPE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'7.7'!$K$30:$M$30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'7.7'!$K$33:$M$33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B7-46CD-BF98-FAA9847FF457}"/>
            </c:ext>
          </c:extLst>
        </c:ser>
        <c:ser>
          <c:idx val="3"/>
          <c:order val="3"/>
          <c:tx>
            <c:strRef>
              <c:f>'7.7'!$J$34</c:f>
              <c:strCache>
                <c:ptCount val="1"/>
                <c:pt idx="0">
                  <c:v>PSE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'7.7'!$K$30:$M$30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'7.7'!$K$34:$M$34</c:f>
              <c:numCache>
                <c:formatCode>#\ ##0.0</c:formatCode>
                <c:ptCount val="3"/>
                <c:pt idx="0">
                  <c:v>10118.789000000002</c:v>
                </c:pt>
                <c:pt idx="1">
                  <c:v>7567.1220000000012</c:v>
                </c:pt>
                <c:pt idx="2">
                  <c:v>6423.0440000000008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DB7-46CD-BF98-FAA9847FF457}"/>
            </c:ext>
          </c:extLst>
        </c:ser>
        <c:ser>
          <c:idx val="4"/>
          <c:order val="4"/>
          <c:tx>
            <c:strRef>
              <c:f>'7.7'!$J$35</c:f>
              <c:strCache>
                <c:ptCount val="1"/>
                <c:pt idx="0">
                  <c:v>VE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'7.7'!$K$30:$M$30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'7.7'!$K$35:$M$35</c:f>
              <c:numCache>
                <c:formatCode>#\ ##0.0</c:formatCode>
                <c:ptCount val="3"/>
                <c:pt idx="0">
                  <c:v>4499.0700070173079</c:v>
                </c:pt>
                <c:pt idx="1">
                  <c:v>2654.877890155758</c:v>
                </c:pt>
                <c:pt idx="2">
                  <c:v>2773.4977749779246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DB7-46CD-BF98-FAA9847FF457}"/>
            </c:ext>
          </c:extLst>
        </c:ser>
        <c:ser>
          <c:idx val="5"/>
          <c:order val="5"/>
          <c:tx>
            <c:strRef>
              <c:f>'7.7'!$J$36</c:f>
              <c:strCache>
                <c:ptCount val="1"/>
                <c:pt idx="0">
                  <c:v>PVE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cat>
            <c:strRef>
              <c:f>'7.7'!$K$30:$M$30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'7.7'!$K$36:$M$36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B7-46CD-BF98-FAA9847FF457}"/>
            </c:ext>
          </c:extLst>
        </c:ser>
        <c:ser>
          <c:idx val="6"/>
          <c:order val="6"/>
          <c:tx>
            <c:strRef>
              <c:f>'7.7'!$J$37</c:f>
              <c:strCache>
                <c:ptCount val="1"/>
                <c:pt idx="0">
                  <c:v>VTE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strRef>
              <c:f>'7.7'!$K$30:$M$30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'7.7'!$K$37:$M$37</c:f>
              <c:numCache>
                <c:formatCode>#\ ##0.0</c:formatCode>
                <c:ptCount val="3"/>
                <c:pt idx="0">
                  <c:v>6031.8565430673525</c:v>
                </c:pt>
                <c:pt idx="1">
                  <c:v>4061.8681349014796</c:v>
                </c:pt>
                <c:pt idx="2">
                  <c:v>4189.4781131843647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DB7-46CD-BF98-FAA9847FF457}"/>
            </c:ext>
          </c:extLst>
        </c:ser>
        <c:ser>
          <c:idx val="7"/>
          <c:order val="7"/>
          <c:tx>
            <c:strRef>
              <c:f>'7.7'!$J$38</c:f>
              <c:strCache>
                <c:ptCount val="1"/>
                <c:pt idx="0">
                  <c:v>FVE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cat>
            <c:strRef>
              <c:f>'7.7'!$K$30:$M$30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'7.7'!$K$38:$M$38</c:f>
              <c:numCache>
                <c:formatCode>#\ ##0.0</c:formatCode>
                <c:ptCount val="3"/>
                <c:pt idx="0">
                  <c:v>25224.617291545022</c:v>
                </c:pt>
                <c:pt idx="1">
                  <c:v>27640.538022673529</c:v>
                </c:pt>
                <c:pt idx="2">
                  <c:v>25481.728726460002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DB7-46CD-BF98-FAA9847FF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6352384"/>
        <c:axId val="166353920"/>
      </c:barChart>
      <c:catAx>
        <c:axId val="16635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6353920"/>
        <c:crosses val="autoZero"/>
        <c:auto val="1"/>
        <c:lblAlgn val="ctr"/>
        <c:lblOffset val="100"/>
        <c:noMultiLvlLbl val="0"/>
      </c:catAx>
      <c:valAx>
        <c:axId val="166353920"/>
        <c:scaling>
          <c:orientation val="minMax"/>
          <c:max val="50000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6352384"/>
        <c:crosses val="autoZero"/>
        <c:crossBetween val="between"/>
        <c:majorUnit val="10000"/>
        <c:dispUnits>
          <c:builtInUnit val="thousands"/>
        </c:dispUnits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 kraje na</a:t>
            </a:r>
            <a:r>
              <a:rPr lang="cs-CZ" sz="1000" baseline="0">
                <a:solidFill>
                  <a:srgbClr val="233060"/>
                </a:solidFill>
              </a:rPr>
              <a:t> výrobě elektřiny brutto </a:t>
            </a:r>
            <a:r>
              <a:rPr lang="cs-CZ" sz="1000">
                <a:solidFill>
                  <a:srgbClr val="233060"/>
                </a:solidFill>
              </a:rPr>
              <a:t>v ČR</a:t>
            </a:r>
          </a:p>
        </c:rich>
      </c:tx>
      <c:layout>
        <c:manualLayout>
          <c:xMode val="edge"/>
          <c:yMode val="edge"/>
          <c:x val="2.2827968155071047E-3"/>
          <c:y val="3.0543530543530543E-2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'7.7'!$L$19:$L$26</c:f>
              <c:strCache>
                <c:ptCount val="8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  <c:pt idx="4">
                  <c:v>VE</c:v>
                </c:pt>
                <c:pt idx="5">
                  <c:v>PVE</c:v>
                </c:pt>
                <c:pt idx="6">
                  <c:v>VTE</c:v>
                </c:pt>
                <c:pt idx="7">
                  <c:v>FVE</c:v>
                </c:pt>
              </c:strCache>
            </c:strRef>
          </c:cat>
          <c:val>
            <c:numRef>
              <c:f>'7.7'!$M$19:$M$26</c:f>
              <c:numCache>
                <c:formatCode>0.0%</c:formatCode>
                <c:ptCount val="8"/>
                <c:pt idx="0">
                  <c:v>0</c:v>
                </c:pt>
                <c:pt idx="1">
                  <c:v>1.3840596934351472E-3</c:v>
                </c:pt>
                <c:pt idx="2">
                  <c:v>0</c:v>
                </c:pt>
                <c:pt idx="3">
                  <c:v>2.7114762635610103E-2</c:v>
                </c:pt>
                <c:pt idx="4">
                  <c:v>3.0484278479927483E-2</c:v>
                </c:pt>
                <c:pt idx="5">
                  <c:v>0</c:v>
                </c:pt>
                <c:pt idx="6">
                  <c:v>0.1059708951489282</c:v>
                </c:pt>
                <c:pt idx="7">
                  <c:v>4.1913604528362958E-2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82-4E3D-8D25-22DD741031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6366592"/>
        <c:axId val="166380672"/>
      </c:barChart>
      <c:catAx>
        <c:axId val="16636659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6380672"/>
        <c:crosses val="autoZero"/>
        <c:auto val="1"/>
        <c:lblAlgn val="ctr"/>
        <c:lblOffset val="100"/>
        <c:noMultiLvlLbl val="0"/>
      </c:catAx>
      <c:valAx>
        <c:axId val="166380672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6366592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'4.3'!$A$21</c:f>
              <c:strCache>
                <c:ptCount val="1"/>
              </c:strCache>
            </c:strRef>
          </c:tx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AE4F-483E-B218-9295C7FE129F}"/>
            </c:ext>
          </c:extLst>
        </c:ser>
        <c:ser>
          <c:idx val="1"/>
          <c:order val="1"/>
          <c:tx>
            <c:strRef>
              <c:f>'4.3'!$A$22</c:f>
              <c:strCache>
                <c:ptCount val="1"/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AE4F-483E-B218-9295C7FE129F}"/>
            </c:ext>
          </c:extLst>
        </c:ser>
        <c:ser>
          <c:idx val="2"/>
          <c:order val="2"/>
          <c:tx>
            <c:strRef>
              <c:f>'4.3'!$A$23</c:f>
              <c:strCache>
                <c:ptCount val="1"/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AE4F-483E-B218-9295C7FE129F}"/>
            </c:ext>
          </c:extLst>
        </c:ser>
        <c:ser>
          <c:idx val="3"/>
          <c:order val="3"/>
          <c:tx>
            <c:strRef>
              <c:f>'4.3'!$A$24</c:f>
              <c:strCache>
                <c:ptCount val="1"/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AE4F-483E-B218-9295C7FE129F}"/>
            </c:ext>
          </c:extLst>
        </c:ser>
        <c:ser>
          <c:idx val="4"/>
          <c:order val="4"/>
          <c:tx>
            <c:strRef>
              <c:f>'4.3'!$A$25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AE4F-483E-B218-9295C7FE129F}"/>
            </c:ext>
          </c:extLst>
        </c:ser>
        <c:ser>
          <c:idx val="5"/>
          <c:order val="5"/>
          <c:tx>
            <c:strRef>
              <c:f>'4.3'!$A$26</c:f>
              <c:strCache>
                <c:ptCount val="1"/>
              </c:strCache>
            </c:strRef>
          </c:tx>
          <c:spPr>
            <a:solidFill>
              <a:srgbClr val="F0948F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'4.3'!$B$26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AE4F-483E-B218-9295C7FE129F}"/>
            </c:ext>
          </c:extLst>
        </c:ser>
        <c:ser>
          <c:idx val="6"/>
          <c:order val="6"/>
          <c:tx>
            <c:strRef>
              <c:f>'4.3'!$A$27</c:f>
              <c:strCache>
                <c:ptCount val="1"/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'4.3'!$B$27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6-AE4F-483E-B218-9295C7FE129F}"/>
            </c:ext>
          </c:extLst>
        </c:ser>
        <c:ser>
          <c:idx val="7"/>
          <c:order val="7"/>
          <c:tx>
            <c:strRef>
              <c:f>'4.3'!$A$28</c:f>
              <c:strCache>
                <c:ptCount val="1"/>
              </c:strCache>
            </c:strRef>
          </c:tx>
          <c:spPr>
            <a:solidFill>
              <a:srgbClr val="F7C9C7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7-AE4F-483E-B218-9295C7FE12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6422016"/>
        <c:axId val="166423552"/>
      </c:barChart>
      <c:catAx>
        <c:axId val="166422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6423552"/>
        <c:crosses val="autoZero"/>
        <c:auto val="1"/>
        <c:lblAlgn val="ctr"/>
        <c:lblOffset val="100"/>
        <c:noMultiLvlLbl val="0"/>
      </c:catAx>
      <c:valAx>
        <c:axId val="16642355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66422016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 technologií na v</a:t>
            </a:r>
            <a:r>
              <a:rPr lang="en-US" sz="1000">
                <a:solidFill>
                  <a:srgbClr val="233060"/>
                </a:solidFill>
              </a:rPr>
              <a:t>ýrob</a:t>
            </a:r>
            <a:r>
              <a:rPr lang="cs-CZ" sz="1000">
                <a:solidFill>
                  <a:srgbClr val="233060"/>
                </a:solidFill>
              </a:rPr>
              <a:t>ě</a:t>
            </a:r>
            <a:r>
              <a:rPr lang="en-US" sz="1000">
                <a:solidFill>
                  <a:srgbClr val="233060"/>
                </a:solidFill>
              </a:rPr>
              <a:t> elektřiny brutto</a:t>
            </a:r>
          </a:p>
        </c:rich>
      </c:tx>
      <c:layout>
        <c:manualLayout>
          <c:xMode val="edge"/>
          <c:yMode val="edge"/>
          <c:x val="5.5355547673921262E-3"/>
          <c:y val="4.9689440993788817E-2"/>
        </c:manualLayout>
      </c:layout>
      <c:overlay val="0"/>
    </c:title>
    <c:autoTitleDeleted val="0"/>
    <c:plotArea>
      <c:layout/>
      <c:doughnutChart>
        <c:varyColors val="1"/>
        <c:ser>
          <c:idx val="2"/>
          <c:order val="0"/>
          <c:dPt>
            <c:idx val="1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2-B570-4F2A-B9BD-2473B557D6C6}"/>
              </c:ext>
            </c:extLst>
          </c:dPt>
          <c:dPt>
            <c:idx val="2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3-B570-4F2A-B9BD-2473B557D6C6}"/>
              </c:ext>
            </c:extLst>
          </c:dPt>
          <c:dPt>
            <c:idx val="3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4-B570-4F2A-B9BD-2473B557D6C6}"/>
              </c:ext>
            </c:extLst>
          </c:dPt>
          <c:dPt>
            <c:idx val="4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B570-4F2A-B9BD-2473B557D6C6}"/>
              </c:ext>
            </c:extLst>
          </c:dPt>
          <c:dPt>
            <c:idx val="5"/>
            <c:bubble3D val="0"/>
            <c:spPr>
              <a:solidFill>
                <a:srgbClr val="F0948F"/>
              </a:solidFill>
            </c:spPr>
            <c:extLst>
              <c:ext xmlns:c16="http://schemas.microsoft.com/office/drawing/2014/chart" uri="{C3380CC4-5D6E-409C-BE32-E72D297353CC}">
                <c16:uniqueId val="{00000006-B570-4F2A-B9BD-2473B557D6C6}"/>
              </c:ext>
            </c:extLst>
          </c:dPt>
          <c:dPt>
            <c:idx val="6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7-B570-4F2A-B9BD-2473B557D6C6}"/>
              </c:ext>
            </c:extLst>
          </c:dPt>
          <c:dPt>
            <c:idx val="7"/>
            <c:bubble3D val="0"/>
            <c:spPr>
              <a:solidFill>
                <a:srgbClr val="F7C9C7"/>
              </a:solidFill>
            </c:spPr>
            <c:extLst>
              <c:ext xmlns:c16="http://schemas.microsoft.com/office/drawing/2014/chart" uri="{C3380CC4-5D6E-409C-BE32-E72D297353CC}">
                <c16:uniqueId val="{00000001-CCE2-4887-A464-143295D7ADA5}"/>
              </c:ext>
            </c:extLst>
          </c:dPt>
          <c:cat>
            <c:strRef>
              <c:f>'7.8'!$J$19:$J$26</c:f>
              <c:strCache>
                <c:ptCount val="8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  <c:pt idx="4">
                  <c:v>VE</c:v>
                </c:pt>
                <c:pt idx="5">
                  <c:v>PVE</c:v>
                </c:pt>
                <c:pt idx="6">
                  <c:v>VTE</c:v>
                </c:pt>
                <c:pt idx="7">
                  <c:v>FVE</c:v>
                </c:pt>
              </c:strCache>
            </c:strRef>
          </c:cat>
          <c:val>
            <c:numRef>
              <c:f>'7.8'!$K$19:$K$26</c:f>
              <c:numCache>
                <c:formatCode>General</c:formatCode>
                <c:ptCount val="8"/>
                <c:pt idx="0">
                  <c:v>0</c:v>
                </c:pt>
                <c:pt idx="1">
                  <c:v>326593.076</c:v>
                </c:pt>
                <c:pt idx="2">
                  <c:v>0</c:v>
                </c:pt>
                <c:pt idx="3">
                  <c:v>115084.48300000004</c:v>
                </c:pt>
                <c:pt idx="4">
                  <c:v>9069.9311524272998</c:v>
                </c:pt>
                <c:pt idx="5">
                  <c:v>0</c:v>
                </c:pt>
                <c:pt idx="6">
                  <c:v>18001.575557621265</c:v>
                </c:pt>
                <c:pt idx="7">
                  <c:v>116507.64594309701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E2-4887-A464-143295D7A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'4.6'!$A$22</c:f>
              <c:strCache>
                <c:ptCount val="1"/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bg1"/>
              </a:bgClr>
            </a:pattFill>
          </c:spPr>
          <c:invertIfNegative val="0"/>
          <c:cat>
            <c:numRef>
              <c:f>'4.6'!$B$21</c:f>
              <c:numCache>
                <c:formatCode>General</c:formatCode>
                <c:ptCount val="1"/>
              </c:numCache>
            </c:numRef>
          </c:cat>
          <c:val>
            <c:numRef>
              <c:f>'4.6'!$B$22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7F4D-4833-AF88-AAEC5F470AEE}"/>
            </c:ext>
          </c:extLst>
        </c:ser>
        <c:ser>
          <c:idx val="1"/>
          <c:order val="1"/>
          <c:tx>
            <c:strRef>
              <c:f>'4.6'!$A$23</c:f>
              <c:strCache>
                <c:ptCount val="1"/>
              </c:strCache>
            </c:strRef>
          </c:tx>
          <c:spPr>
            <a:pattFill prst="ltUpDiag">
              <a:fgClr>
                <a:schemeClr val="accent5"/>
              </a:fgClr>
              <a:bgClr>
                <a:schemeClr val="bg1"/>
              </a:bgClr>
            </a:pattFill>
          </c:spPr>
          <c:invertIfNegative val="0"/>
          <c:cat>
            <c:numRef>
              <c:f>'4.6'!$B$21</c:f>
              <c:numCache>
                <c:formatCode>General</c:formatCode>
                <c:ptCount val="1"/>
              </c:numCache>
            </c:numRef>
          </c:cat>
          <c:val>
            <c:numRef>
              <c:f>'4.6'!$B$23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7F4D-4833-AF88-AAEC5F470AEE}"/>
            </c:ext>
          </c:extLst>
        </c:ser>
        <c:ser>
          <c:idx val="2"/>
          <c:order val="2"/>
          <c:tx>
            <c:strRef>
              <c:f>'4.6'!$A$24</c:f>
              <c:strCache>
                <c:ptCount val="1"/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numRef>
              <c:f>'4.6'!$B$21</c:f>
              <c:numCache>
                <c:formatCode>General</c:formatCode>
                <c:ptCount val="1"/>
              </c:numCache>
            </c:numRef>
          </c:cat>
          <c:val>
            <c:numRef>
              <c:f>'4.6'!$B$24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7F4D-4833-AF88-AAEC5F470AEE}"/>
            </c:ext>
          </c:extLst>
        </c:ser>
        <c:ser>
          <c:idx val="3"/>
          <c:order val="3"/>
          <c:tx>
            <c:strRef>
              <c:f>'4.6'!$A$25</c:f>
              <c:strCache>
                <c:ptCount val="1"/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numRef>
              <c:f>'4.6'!$B$21</c:f>
              <c:numCache>
                <c:formatCode>General</c:formatCode>
                <c:ptCount val="1"/>
              </c:numCache>
            </c:numRef>
          </c:cat>
          <c:val>
            <c:numRef>
              <c:f>'4.6'!$B$25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7F4D-4833-AF88-AAEC5F470AEE}"/>
            </c:ext>
          </c:extLst>
        </c:ser>
        <c:ser>
          <c:idx val="4"/>
          <c:order val="4"/>
          <c:tx>
            <c:strRef>
              <c:f>'4.6'!$A$26</c:f>
              <c:strCache>
                <c:ptCount val="1"/>
              </c:strCache>
            </c:strRef>
          </c:tx>
          <c:spPr>
            <a:solidFill>
              <a:srgbClr val="D0D0D0"/>
            </a:solidFill>
          </c:spPr>
          <c:invertIfNegative val="0"/>
          <c:cat>
            <c:numRef>
              <c:f>'4.6'!$B$21</c:f>
              <c:numCache>
                <c:formatCode>General</c:formatCode>
                <c:ptCount val="1"/>
              </c:numCache>
            </c:numRef>
          </c:cat>
          <c:val>
            <c:numRef>
              <c:f>'4.6'!$B$26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7F4D-4833-AF88-AAEC5F470AEE}"/>
            </c:ext>
          </c:extLst>
        </c:ser>
        <c:ser>
          <c:idx val="5"/>
          <c:order val="5"/>
          <c:tx>
            <c:strRef>
              <c:f>'4.6'!$A$27</c:f>
              <c:strCache>
                <c:ptCount val="1"/>
              </c:strCache>
            </c:strRef>
          </c:tx>
          <c:spPr>
            <a:solidFill>
              <a:srgbClr val="F7C9C7"/>
            </a:solidFill>
          </c:spPr>
          <c:invertIfNegative val="0"/>
          <c:cat>
            <c:numRef>
              <c:f>'4.6'!$B$21</c:f>
              <c:numCache>
                <c:formatCode>General</c:formatCode>
                <c:ptCount val="1"/>
              </c:numCache>
            </c:numRef>
          </c:cat>
          <c:val>
            <c:numRef>
              <c:f>'4.6'!$B$27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7F4D-4833-AF88-AAEC5F470AEE}"/>
            </c:ext>
          </c:extLst>
        </c:ser>
        <c:ser>
          <c:idx val="6"/>
          <c:order val="6"/>
          <c:tx>
            <c:strRef>
              <c:f>'4.6'!$A$28</c:f>
              <c:strCache>
                <c:ptCount val="1"/>
              </c:strCache>
            </c:strRef>
          </c:tx>
          <c:spPr>
            <a:solidFill>
              <a:srgbClr val="646363"/>
            </a:solidFill>
          </c:spPr>
          <c:invertIfNegative val="0"/>
          <c:cat>
            <c:numRef>
              <c:f>'4.6'!$B$21</c:f>
              <c:numCache>
                <c:formatCode>General</c:formatCode>
                <c:ptCount val="1"/>
              </c:numCache>
            </c:numRef>
          </c:cat>
          <c:val>
            <c:numRef>
              <c:f>'4.6'!$B$28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6-7F4D-4833-AF88-AAEC5F470AEE}"/>
            </c:ext>
          </c:extLst>
        </c:ser>
        <c:ser>
          <c:idx val="7"/>
          <c:order val="7"/>
          <c:tx>
            <c:strRef>
              <c:f>'4.6'!$A$29</c:f>
              <c:strCache>
                <c:ptCount val="1"/>
              </c:strCache>
            </c:strRef>
          </c:tx>
          <c:spPr>
            <a:solidFill>
              <a:srgbClr val="F0948F"/>
            </a:solidFill>
          </c:spPr>
          <c:invertIfNegative val="0"/>
          <c:cat>
            <c:numRef>
              <c:f>'4.6'!$B$21</c:f>
              <c:numCache>
                <c:formatCode>General</c:formatCode>
                <c:ptCount val="1"/>
              </c:numCache>
            </c:numRef>
          </c:cat>
          <c:val>
            <c:numRef>
              <c:f>'4.6'!$B$29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7-7F4D-4833-AF88-AAEC5F470AEE}"/>
            </c:ext>
          </c:extLst>
        </c:ser>
        <c:ser>
          <c:idx val="8"/>
          <c:order val="8"/>
          <c:tx>
            <c:strRef>
              <c:f>'4.6'!$A$30</c:f>
              <c:strCache>
                <c:ptCount val="1"/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'4.6'!$B$21</c:f>
              <c:numCache>
                <c:formatCode>General</c:formatCode>
                <c:ptCount val="1"/>
              </c:numCache>
            </c:numRef>
          </c:cat>
          <c:val>
            <c:numRef>
              <c:f>'4.6'!$B$30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8-7F4D-4833-AF88-AAEC5F470AEE}"/>
            </c:ext>
          </c:extLst>
        </c:ser>
        <c:ser>
          <c:idx val="9"/>
          <c:order val="9"/>
          <c:tx>
            <c:strRef>
              <c:f>'4.6'!$A$31</c:f>
              <c:strCache>
                <c:ptCount val="1"/>
              </c:strCache>
            </c:strRef>
          </c:tx>
          <c:spPr>
            <a:solidFill>
              <a:srgbClr val="9D9D9C"/>
            </a:solidFill>
          </c:spPr>
          <c:invertIfNegative val="0"/>
          <c:cat>
            <c:numRef>
              <c:f>'4.6'!$B$21</c:f>
              <c:numCache>
                <c:formatCode>General</c:formatCode>
                <c:ptCount val="1"/>
              </c:numCache>
            </c:numRef>
          </c:cat>
          <c:val>
            <c:numRef>
              <c:f>'4.6'!$B$31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9-7F4D-4833-AF88-AAEC5F470AEE}"/>
            </c:ext>
          </c:extLst>
        </c:ser>
        <c:ser>
          <c:idx val="10"/>
          <c:order val="10"/>
          <c:tx>
            <c:strRef>
              <c:f>'4.6'!$A$32</c:f>
              <c:strCache>
                <c:ptCount val="1"/>
              </c:strCache>
            </c:strRef>
          </c:tx>
          <c:spPr>
            <a:solidFill>
              <a:schemeClr val="tx1"/>
            </a:solidFill>
          </c:spPr>
          <c:invertIfNegative val="0"/>
          <c:cat>
            <c:numRef>
              <c:f>'4.6'!$B$21</c:f>
              <c:numCache>
                <c:formatCode>General</c:formatCode>
                <c:ptCount val="1"/>
              </c:numCache>
            </c:numRef>
          </c:cat>
          <c:val>
            <c:numRef>
              <c:f>'4.6'!$B$32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A-7F4D-4833-AF88-AAEC5F470AEE}"/>
            </c:ext>
          </c:extLst>
        </c:ser>
        <c:ser>
          <c:idx val="11"/>
          <c:order val="11"/>
          <c:tx>
            <c:strRef>
              <c:f>'4.6'!$A$33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'4.6'!$B$21</c:f>
              <c:numCache>
                <c:formatCode>General</c:formatCode>
                <c:ptCount val="1"/>
              </c:numCache>
            </c:numRef>
          </c:cat>
          <c:val>
            <c:numRef>
              <c:f>'4.6'!$B$33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B-7F4D-4833-AF88-AAEC5F470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399296"/>
        <c:axId val="159409280"/>
      </c:barChart>
      <c:catAx>
        <c:axId val="159399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9409280"/>
        <c:crosses val="autoZero"/>
        <c:auto val="1"/>
        <c:lblAlgn val="ctr"/>
        <c:lblOffset val="100"/>
        <c:noMultiLvlLbl val="0"/>
      </c:catAx>
      <c:valAx>
        <c:axId val="15940928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59399296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 kraje na</a:t>
            </a:r>
            <a:r>
              <a:rPr lang="cs-CZ" sz="1000" baseline="0">
                <a:solidFill>
                  <a:srgbClr val="233060"/>
                </a:solidFill>
              </a:rPr>
              <a:t> spotřebě elektřiny </a:t>
            </a:r>
            <a:r>
              <a:rPr lang="cs-CZ" sz="1000">
                <a:solidFill>
                  <a:srgbClr val="233060"/>
                </a:solidFill>
              </a:rPr>
              <a:t>v ČR</a:t>
            </a:r>
          </a:p>
        </c:rich>
      </c:tx>
      <c:layout>
        <c:manualLayout>
          <c:xMode val="edge"/>
          <c:yMode val="edge"/>
          <c:x val="1.0959383753501486E-3"/>
          <c:y val="4.624277456647398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1833536585365854"/>
          <c:y val="0.24277456647398843"/>
          <c:w val="0.60309247967479673"/>
          <c:h val="0.58782273603082846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'7.8'!$H$19:$H$22</c:f>
              <c:strCache>
                <c:ptCount val="4"/>
                <c:pt idx="0">
                  <c:v>VO z vvn</c:v>
                </c:pt>
                <c:pt idx="1">
                  <c:v>VO z vn</c:v>
                </c:pt>
                <c:pt idx="2">
                  <c:v>MOP</c:v>
                </c:pt>
                <c:pt idx="3">
                  <c:v>MOO</c:v>
                </c:pt>
              </c:strCache>
            </c:strRef>
          </c:cat>
          <c:val>
            <c:numRef>
              <c:f>'7.8'!$I$19:$I$22</c:f>
              <c:numCache>
                <c:formatCode>0.0%</c:formatCode>
                <c:ptCount val="4"/>
                <c:pt idx="0">
                  <c:v>0.18967276443915279</c:v>
                </c:pt>
                <c:pt idx="1">
                  <c:v>0.1019857419670559</c:v>
                </c:pt>
                <c:pt idx="2">
                  <c:v>8.3251016925120241E-2</c:v>
                </c:pt>
                <c:pt idx="3">
                  <c:v>8.6871732588826259E-2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96-443C-8A4E-3D4E982C48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0713728"/>
        <c:axId val="160719616"/>
      </c:barChart>
      <c:catAx>
        <c:axId val="160713728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0719616"/>
        <c:crosses val="autoZero"/>
        <c:auto val="1"/>
        <c:lblAlgn val="ctr"/>
        <c:lblOffset val="100"/>
        <c:noMultiLvlLbl val="0"/>
      </c:catAx>
      <c:valAx>
        <c:axId val="160719616"/>
        <c:scaling>
          <c:orientation val="minMax"/>
          <c:max val="1"/>
        </c:scaling>
        <c:delete val="0"/>
        <c:axPos val="t"/>
        <c:majorGridlines/>
        <c:numFmt formatCode="0%" sourceLinked="0"/>
        <c:majorTickMark val="out"/>
        <c:minorTickMark val="none"/>
        <c:tickLblPos val="high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0713728"/>
        <c:crosses val="autoZero"/>
        <c:crossBetween val="between"/>
        <c:majorUnit val="0.2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 kraje na instalovaném výkonu v ČR</a:t>
            </a:r>
          </a:p>
        </c:rich>
      </c:tx>
      <c:layout>
        <c:manualLayout>
          <c:xMode val="edge"/>
          <c:yMode val="edge"/>
          <c:x val="3.5346543220558897E-3"/>
          <c:y val="3.0534351145038167E-2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'7.8'!$H$31:$H$38</c:f>
              <c:strCache>
                <c:ptCount val="8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  <c:pt idx="4">
                  <c:v>VE</c:v>
                </c:pt>
                <c:pt idx="5">
                  <c:v>PVE</c:v>
                </c:pt>
                <c:pt idx="6">
                  <c:v>VTE</c:v>
                </c:pt>
                <c:pt idx="7">
                  <c:v>FVE</c:v>
                </c:pt>
              </c:strCache>
            </c:strRef>
          </c:cat>
          <c:val>
            <c:numRef>
              <c:f>'7.8'!$I$31:$I$38</c:f>
              <c:numCache>
                <c:formatCode>0.0%</c:formatCode>
                <c:ptCount val="8"/>
                <c:pt idx="0">
                  <c:v>0</c:v>
                </c:pt>
                <c:pt idx="1">
                  <c:v>5.4906937252874877E-2</c:v>
                </c:pt>
                <c:pt idx="2">
                  <c:v>0</c:v>
                </c:pt>
                <c:pt idx="3">
                  <c:v>0.12423150122283935</c:v>
                </c:pt>
                <c:pt idx="4">
                  <c:v>1.6654784024750933E-2</c:v>
                </c:pt>
                <c:pt idx="5">
                  <c:v>0</c:v>
                </c:pt>
                <c:pt idx="6">
                  <c:v>0.10001868963504953</c:v>
                </c:pt>
                <c:pt idx="7">
                  <c:v>6.5203144717392802E-2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24-4B44-BDE0-8822C6D59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0748288"/>
        <c:axId val="160749824"/>
      </c:barChart>
      <c:catAx>
        <c:axId val="16074828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0749824"/>
        <c:crosses val="autoZero"/>
        <c:auto val="1"/>
        <c:lblAlgn val="ctr"/>
        <c:lblOffset val="100"/>
        <c:noMultiLvlLbl val="0"/>
      </c:catAx>
      <c:valAx>
        <c:axId val="160749824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0748288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Výroba elektřiny brutto (GWh)</a:t>
            </a:r>
          </a:p>
        </c:rich>
      </c:tx>
      <c:layout>
        <c:manualLayout>
          <c:xMode val="edge"/>
          <c:yMode val="edge"/>
          <c:x val="4.965132496513253E-3"/>
          <c:y val="3.054353054353054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728558123782915"/>
          <c:y val="0.16035353535353536"/>
          <c:w val="0.74056388112776228"/>
          <c:h val="0.7277553310886644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'7.8'!$J$31</c:f>
              <c:strCache>
                <c:ptCount val="1"/>
                <c:pt idx="0">
                  <c:v>JE</c:v>
                </c:pt>
              </c:strCache>
            </c:strRef>
          </c:tx>
          <c:invertIfNegative val="0"/>
          <c:cat>
            <c:strRef>
              <c:f>'7.8'!$K$30:$M$30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'7.8'!$K$31:$M$31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1D-4C3A-AFE1-3AD15151D287}"/>
            </c:ext>
          </c:extLst>
        </c:ser>
        <c:ser>
          <c:idx val="1"/>
          <c:order val="1"/>
          <c:tx>
            <c:strRef>
              <c:f>'7.8'!$J$32</c:f>
              <c:strCache>
                <c:ptCount val="1"/>
                <c:pt idx="0">
                  <c:v>PE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'7.8'!$K$30:$M$30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'7.8'!$K$32:$M$32</c:f>
              <c:numCache>
                <c:formatCode>#\ ##0.0</c:formatCode>
                <c:ptCount val="3"/>
                <c:pt idx="0">
                  <c:v>133435.807</c:v>
                </c:pt>
                <c:pt idx="1">
                  <c:v>105203.08800000002</c:v>
                </c:pt>
                <c:pt idx="2">
                  <c:v>87954.180999999982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1D-4C3A-AFE1-3AD15151D287}"/>
            </c:ext>
          </c:extLst>
        </c:ser>
        <c:ser>
          <c:idx val="2"/>
          <c:order val="2"/>
          <c:tx>
            <c:strRef>
              <c:f>'7.8'!$J$33</c:f>
              <c:strCache>
                <c:ptCount val="1"/>
                <c:pt idx="0">
                  <c:v>PPE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'7.8'!$K$30:$M$30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'7.8'!$K$33:$M$33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1D-4C3A-AFE1-3AD15151D287}"/>
            </c:ext>
          </c:extLst>
        </c:ser>
        <c:ser>
          <c:idx val="3"/>
          <c:order val="3"/>
          <c:tx>
            <c:strRef>
              <c:f>'7.8'!$J$34</c:f>
              <c:strCache>
                <c:ptCount val="1"/>
                <c:pt idx="0">
                  <c:v>PSE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'7.8'!$K$30:$M$30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'7.8'!$K$34:$M$34</c:f>
              <c:numCache>
                <c:formatCode>#\ ##0.0</c:formatCode>
                <c:ptCount val="3"/>
                <c:pt idx="0">
                  <c:v>42325.532000000028</c:v>
                </c:pt>
                <c:pt idx="1">
                  <c:v>37806.484999999986</c:v>
                </c:pt>
                <c:pt idx="2">
                  <c:v>34952.466000000022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1D-4C3A-AFE1-3AD15151D287}"/>
            </c:ext>
          </c:extLst>
        </c:ser>
        <c:ser>
          <c:idx val="4"/>
          <c:order val="4"/>
          <c:tx>
            <c:strRef>
              <c:f>'7.8'!$J$35</c:f>
              <c:strCache>
                <c:ptCount val="1"/>
                <c:pt idx="0">
                  <c:v>VE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'7.8'!$K$30:$M$30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'7.8'!$K$35:$M$35</c:f>
              <c:numCache>
                <c:formatCode>#\ ##0.0</c:formatCode>
                <c:ptCount val="3"/>
                <c:pt idx="0">
                  <c:v>4390.1873699296439</c:v>
                </c:pt>
                <c:pt idx="1">
                  <c:v>2396.0198059849913</c:v>
                </c:pt>
                <c:pt idx="2">
                  <c:v>2283.7239765126646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31D-4C3A-AFE1-3AD15151D287}"/>
            </c:ext>
          </c:extLst>
        </c:ser>
        <c:ser>
          <c:idx val="5"/>
          <c:order val="5"/>
          <c:tx>
            <c:strRef>
              <c:f>'7.8'!$J$36</c:f>
              <c:strCache>
                <c:ptCount val="1"/>
                <c:pt idx="0">
                  <c:v>PVE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cat>
            <c:strRef>
              <c:f>'7.8'!$K$30:$M$30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'7.8'!$K$36:$M$36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31D-4C3A-AFE1-3AD15151D287}"/>
            </c:ext>
          </c:extLst>
        </c:ser>
        <c:ser>
          <c:idx val="6"/>
          <c:order val="6"/>
          <c:tx>
            <c:strRef>
              <c:f>'7.8'!$J$37</c:f>
              <c:strCache>
                <c:ptCount val="1"/>
                <c:pt idx="0">
                  <c:v>VTE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strRef>
              <c:f>'7.8'!$K$30:$M$30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'7.8'!$K$37:$M$37</c:f>
              <c:numCache>
                <c:formatCode>#\ ##0.0</c:formatCode>
                <c:ptCount val="3"/>
                <c:pt idx="0">
                  <c:v>7306.5672951157385</c:v>
                </c:pt>
                <c:pt idx="1">
                  <c:v>7079.5254027486335</c:v>
                </c:pt>
                <c:pt idx="2">
                  <c:v>3615.4828597568917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31D-4C3A-AFE1-3AD15151D287}"/>
            </c:ext>
          </c:extLst>
        </c:ser>
        <c:ser>
          <c:idx val="7"/>
          <c:order val="7"/>
          <c:tx>
            <c:strRef>
              <c:f>'7.8'!$J$38</c:f>
              <c:strCache>
                <c:ptCount val="1"/>
                <c:pt idx="0">
                  <c:v>FVE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cat>
            <c:strRef>
              <c:f>'7.8'!$K$30:$M$30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'7.8'!$K$38:$M$38</c:f>
              <c:numCache>
                <c:formatCode>#\ ##0.0</c:formatCode>
                <c:ptCount val="3"/>
                <c:pt idx="0">
                  <c:v>36932.947982267171</c:v>
                </c:pt>
                <c:pt idx="1">
                  <c:v>39464.967889015184</c:v>
                </c:pt>
                <c:pt idx="2">
                  <c:v>40109.730071814658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31D-4C3A-AFE1-3AD15151D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4252288"/>
        <c:axId val="164262272"/>
      </c:barChart>
      <c:catAx>
        <c:axId val="164252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4262272"/>
        <c:crosses val="autoZero"/>
        <c:auto val="1"/>
        <c:lblAlgn val="ctr"/>
        <c:lblOffset val="100"/>
        <c:noMultiLvlLbl val="0"/>
      </c:catAx>
      <c:valAx>
        <c:axId val="164262272"/>
        <c:scaling>
          <c:orientation val="minMax"/>
          <c:max val="250000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4252288"/>
        <c:crosses val="autoZero"/>
        <c:crossBetween val="between"/>
        <c:majorUnit val="50000"/>
        <c:dispUnits>
          <c:builtInUnit val="thousands"/>
        </c:dispUnits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 kraje na</a:t>
            </a:r>
            <a:r>
              <a:rPr lang="cs-CZ" sz="1000" baseline="0">
                <a:solidFill>
                  <a:srgbClr val="233060"/>
                </a:solidFill>
              </a:rPr>
              <a:t> výrobě elektřiny brutto </a:t>
            </a:r>
            <a:r>
              <a:rPr lang="cs-CZ" sz="1000">
                <a:solidFill>
                  <a:srgbClr val="233060"/>
                </a:solidFill>
              </a:rPr>
              <a:t>v ČR</a:t>
            </a:r>
          </a:p>
        </c:rich>
      </c:tx>
      <c:layout>
        <c:manualLayout>
          <c:xMode val="edge"/>
          <c:yMode val="edge"/>
          <c:x val="2.2827968155071047E-3"/>
          <c:y val="3.0543530543530543E-2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'7.8'!$L$19:$L$26</c:f>
              <c:strCache>
                <c:ptCount val="8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  <c:pt idx="4">
                  <c:v>VE</c:v>
                </c:pt>
                <c:pt idx="5">
                  <c:v>PVE</c:v>
                </c:pt>
                <c:pt idx="6">
                  <c:v>VTE</c:v>
                </c:pt>
                <c:pt idx="7">
                  <c:v>FVE</c:v>
                </c:pt>
              </c:strCache>
            </c:strRef>
          </c:cat>
          <c:val>
            <c:numRef>
              <c:f>'7.8'!$M$19:$M$26</c:f>
              <c:numCache>
                <c:formatCode>0.0%</c:formatCode>
                <c:ptCount val="8"/>
                <c:pt idx="0">
                  <c:v>0</c:v>
                </c:pt>
                <c:pt idx="1">
                  <c:v>5.3588069168826385E-2</c:v>
                </c:pt>
                <c:pt idx="2">
                  <c:v>0</c:v>
                </c:pt>
                <c:pt idx="3">
                  <c:v>0.12943275391185169</c:v>
                </c:pt>
                <c:pt idx="4">
                  <c:v>2.785110250665879E-2</c:v>
                </c:pt>
                <c:pt idx="5">
                  <c:v>0</c:v>
                </c:pt>
                <c:pt idx="6">
                  <c:v>0.13355849551570867</c:v>
                </c:pt>
                <c:pt idx="7">
                  <c:v>6.232864850188629E-2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E9-47F8-AFDB-35B8923819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4291328"/>
        <c:axId val="164292864"/>
      </c:barChart>
      <c:catAx>
        <c:axId val="164291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4292864"/>
        <c:crosses val="autoZero"/>
        <c:auto val="1"/>
        <c:lblAlgn val="ctr"/>
        <c:lblOffset val="100"/>
        <c:noMultiLvlLbl val="0"/>
      </c:catAx>
      <c:valAx>
        <c:axId val="164292864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4291328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'4.3'!$A$21</c:f>
              <c:strCache>
                <c:ptCount val="1"/>
              </c:strCache>
            </c:strRef>
          </c:tx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5574-483E-B095-A1A140FAB250}"/>
            </c:ext>
          </c:extLst>
        </c:ser>
        <c:ser>
          <c:idx val="1"/>
          <c:order val="1"/>
          <c:tx>
            <c:strRef>
              <c:f>'4.3'!$A$22</c:f>
              <c:strCache>
                <c:ptCount val="1"/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5574-483E-B095-A1A140FAB250}"/>
            </c:ext>
          </c:extLst>
        </c:ser>
        <c:ser>
          <c:idx val="2"/>
          <c:order val="2"/>
          <c:tx>
            <c:strRef>
              <c:f>'4.3'!$A$23</c:f>
              <c:strCache>
                <c:ptCount val="1"/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5574-483E-B095-A1A140FAB250}"/>
            </c:ext>
          </c:extLst>
        </c:ser>
        <c:ser>
          <c:idx val="3"/>
          <c:order val="3"/>
          <c:tx>
            <c:strRef>
              <c:f>'4.3'!$A$24</c:f>
              <c:strCache>
                <c:ptCount val="1"/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5574-483E-B095-A1A140FAB250}"/>
            </c:ext>
          </c:extLst>
        </c:ser>
        <c:ser>
          <c:idx val="4"/>
          <c:order val="4"/>
          <c:tx>
            <c:strRef>
              <c:f>'4.3'!$A$25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5574-483E-B095-A1A140FAB250}"/>
            </c:ext>
          </c:extLst>
        </c:ser>
        <c:ser>
          <c:idx val="5"/>
          <c:order val="5"/>
          <c:tx>
            <c:strRef>
              <c:f>'4.3'!$A$26</c:f>
              <c:strCache>
                <c:ptCount val="1"/>
              </c:strCache>
            </c:strRef>
          </c:tx>
          <c:spPr>
            <a:solidFill>
              <a:srgbClr val="F0948F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'4.3'!$B$26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5574-483E-B095-A1A140FAB250}"/>
            </c:ext>
          </c:extLst>
        </c:ser>
        <c:ser>
          <c:idx val="6"/>
          <c:order val="6"/>
          <c:tx>
            <c:strRef>
              <c:f>'4.3'!$A$27</c:f>
              <c:strCache>
                <c:ptCount val="1"/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'4.3'!$B$27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6-5574-483E-B095-A1A140FAB250}"/>
            </c:ext>
          </c:extLst>
        </c:ser>
        <c:ser>
          <c:idx val="7"/>
          <c:order val="7"/>
          <c:tx>
            <c:strRef>
              <c:f>'4.3'!$A$28</c:f>
              <c:strCache>
                <c:ptCount val="1"/>
              </c:strCache>
            </c:strRef>
          </c:tx>
          <c:spPr>
            <a:solidFill>
              <a:srgbClr val="F7C9C7"/>
            </a:solidFill>
          </c:spPr>
          <c:invertIfNegative val="0"/>
          <c:cat>
            <c:numRef>
              <c:f>'4.3'!$B$20</c:f>
              <c:numCache>
                <c:formatCode>General</c:formatCode>
                <c:ptCount val="1"/>
              </c:numCache>
            </c:numRef>
          </c:cat>
          <c:val>
            <c:numRef>
              <c:f>'4.3'!$B$28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7-5574-483E-B095-A1A140FAB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071488"/>
        <c:axId val="166134144"/>
      </c:barChart>
      <c:catAx>
        <c:axId val="1650714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6134144"/>
        <c:crosses val="autoZero"/>
        <c:auto val="1"/>
        <c:lblAlgn val="ctr"/>
        <c:lblOffset val="100"/>
        <c:noMultiLvlLbl val="0"/>
      </c:catAx>
      <c:valAx>
        <c:axId val="16613414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65071488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 technologií na v</a:t>
            </a:r>
            <a:r>
              <a:rPr lang="en-US" sz="1000">
                <a:solidFill>
                  <a:srgbClr val="233060"/>
                </a:solidFill>
              </a:rPr>
              <a:t>ýrob</a:t>
            </a:r>
            <a:r>
              <a:rPr lang="cs-CZ" sz="1000">
                <a:solidFill>
                  <a:srgbClr val="233060"/>
                </a:solidFill>
              </a:rPr>
              <a:t>ě</a:t>
            </a:r>
            <a:r>
              <a:rPr lang="en-US" sz="1000">
                <a:solidFill>
                  <a:srgbClr val="233060"/>
                </a:solidFill>
              </a:rPr>
              <a:t> elektřiny brutto</a:t>
            </a:r>
          </a:p>
        </c:rich>
      </c:tx>
      <c:layout>
        <c:manualLayout>
          <c:xMode val="edge"/>
          <c:yMode val="edge"/>
          <c:x val="5.5355547673921262E-3"/>
          <c:y val="4.9689440993788817E-2"/>
        </c:manualLayout>
      </c:layout>
      <c:overlay val="0"/>
    </c:title>
    <c:autoTitleDeleted val="0"/>
    <c:plotArea>
      <c:layout/>
      <c:doughnutChart>
        <c:varyColors val="1"/>
        <c:ser>
          <c:idx val="2"/>
          <c:order val="0"/>
          <c:dPt>
            <c:idx val="1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2-C7D9-43ED-9D14-83B747EDF0FF}"/>
              </c:ext>
            </c:extLst>
          </c:dPt>
          <c:dPt>
            <c:idx val="2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3-C7D9-43ED-9D14-83B747EDF0FF}"/>
              </c:ext>
            </c:extLst>
          </c:dPt>
          <c:dPt>
            <c:idx val="3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4-C7D9-43ED-9D14-83B747EDF0FF}"/>
              </c:ext>
            </c:extLst>
          </c:dPt>
          <c:dPt>
            <c:idx val="4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C7D9-43ED-9D14-83B747EDF0FF}"/>
              </c:ext>
            </c:extLst>
          </c:dPt>
          <c:dPt>
            <c:idx val="5"/>
            <c:bubble3D val="0"/>
            <c:spPr>
              <a:solidFill>
                <a:srgbClr val="F0948F"/>
              </a:solidFill>
            </c:spPr>
            <c:extLst>
              <c:ext xmlns:c16="http://schemas.microsoft.com/office/drawing/2014/chart" uri="{C3380CC4-5D6E-409C-BE32-E72D297353CC}">
                <c16:uniqueId val="{00000006-C7D9-43ED-9D14-83B747EDF0FF}"/>
              </c:ext>
            </c:extLst>
          </c:dPt>
          <c:dPt>
            <c:idx val="6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7-C7D9-43ED-9D14-83B747EDF0FF}"/>
              </c:ext>
            </c:extLst>
          </c:dPt>
          <c:dPt>
            <c:idx val="7"/>
            <c:bubble3D val="0"/>
            <c:spPr>
              <a:solidFill>
                <a:srgbClr val="F7C9C7"/>
              </a:solidFill>
            </c:spPr>
            <c:extLst>
              <c:ext xmlns:c16="http://schemas.microsoft.com/office/drawing/2014/chart" uri="{C3380CC4-5D6E-409C-BE32-E72D297353CC}">
                <c16:uniqueId val="{00000001-4ADF-46CC-99A7-F5AA9CDD8BDA}"/>
              </c:ext>
            </c:extLst>
          </c:dPt>
          <c:cat>
            <c:strRef>
              <c:f>'7.9'!$J$19:$J$26</c:f>
              <c:strCache>
                <c:ptCount val="8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  <c:pt idx="4">
                  <c:v>VE</c:v>
                </c:pt>
                <c:pt idx="5">
                  <c:v>PVE</c:v>
                </c:pt>
                <c:pt idx="6">
                  <c:v>VTE</c:v>
                </c:pt>
                <c:pt idx="7">
                  <c:v>FVE</c:v>
                </c:pt>
              </c:strCache>
            </c:strRef>
          </c:cat>
          <c:val>
            <c:numRef>
              <c:f>'7.9'!$K$19:$K$26</c:f>
              <c:numCache>
                <c:formatCode>General</c:formatCode>
                <c:ptCount val="8"/>
                <c:pt idx="0">
                  <c:v>0</c:v>
                </c:pt>
                <c:pt idx="1">
                  <c:v>36213.078999999998</c:v>
                </c:pt>
                <c:pt idx="2">
                  <c:v>0</c:v>
                </c:pt>
                <c:pt idx="3">
                  <c:v>69685.30799999999</c:v>
                </c:pt>
                <c:pt idx="4">
                  <c:v>6674.3817300924566</c:v>
                </c:pt>
                <c:pt idx="5">
                  <c:v>169147.09000000003</c:v>
                </c:pt>
                <c:pt idx="6">
                  <c:v>25347.530209999997</c:v>
                </c:pt>
                <c:pt idx="7">
                  <c:v>103354.20082938884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DF-46CC-99A7-F5AA9CDD8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 kraje na</a:t>
            </a:r>
            <a:r>
              <a:rPr lang="cs-CZ" sz="1000" baseline="0">
                <a:solidFill>
                  <a:srgbClr val="233060"/>
                </a:solidFill>
              </a:rPr>
              <a:t> spotřebě elektřiny </a:t>
            </a:r>
            <a:r>
              <a:rPr lang="cs-CZ" sz="1000">
                <a:solidFill>
                  <a:srgbClr val="233060"/>
                </a:solidFill>
              </a:rPr>
              <a:t>v ČR</a:t>
            </a:r>
          </a:p>
        </c:rich>
      </c:tx>
      <c:layout>
        <c:manualLayout>
          <c:xMode val="edge"/>
          <c:yMode val="edge"/>
          <c:x val="1.0959383753501486E-3"/>
          <c:y val="4.624277456647398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1833536585365854"/>
          <c:y val="0.24277456647398843"/>
          <c:w val="0.607394647696477"/>
          <c:h val="0.58782273603082846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'7.9'!$H$19:$H$22</c:f>
              <c:strCache>
                <c:ptCount val="4"/>
                <c:pt idx="0">
                  <c:v>VO z vvn</c:v>
                </c:pt>
                <c:pt idx="1">
                  <c:v>VO z vn</c:v>
                </c:pt>
                <c:pt idx="2">
                  <c:v>MOP</c:v>
                </c:pt>
                <c:pt idx="3">
                  <c:v>MOO</c:v>
                </c:pt>
              </c:strCache>
            </c:strRef>
          </c:cat>
          <c:val>
            <c:numRef>
              <c:f>'7.9'!$I$19:$I$22</c:f>
              <c:numCache>
                <c:formatCode>0.0%</c:formatCode>
                <c:ptCount val="4"/>
                <c:pt idx="0">
                  <c:v>4.872836325245513E-2</c:v>
                </c:pt>
                <c:pt idx="1">
                  <c:v>6.5764176151047307E-2</c:v>
                </c:pt>
                <c:pt idx="2">
                  <c:v>5.212677030019653E-2</c:v>
                </c:pt>
                <c:pt idx="3">
                  <c:v>5.1184631024541315E-2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7A-41B3-BAA5-7D5DAC27F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6241024"/>
        <c:axId val="166242560"/>
      </c:barChart>
      <c:catAx>
        <c:axId val="166241024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6242560"/>
        <c:crosses val="autoZero"/>
        <c:auto val="1"/>
        <c:lblAlgn val="ctr"/>
        <c:lblOffset val="100"/>
        <c:noMultiLvlLbl val="0"/>
      </c:catAx>
      <c:valAx>
        <c:axId val="166242560"/>
        <c:scaling>
          <c:orientation val="minMax"/>
          <c:max val="1"/>
        </c:scaling>
        <c:delete val="0"/>
        <c:axPos val="t"/>
        <c:majorGridlines/>
        <c:numFmt formatCode="0%" sourceLinked="0"/>
        <c:majorTickMark val="out"/>
        <c:minorTickMark val="none"/>
        <c:tickLblPos val="high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6241024"/>
        <c:crosses val="autoZero"/>
        <c:crossBetween val="between"/>
        <c:majorUnit val="0.2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 kraje na instalovaném výkonu v ČR</a:t>
            </a:r>
          </a:p>
        </c:rich>
      </c:tx>
      <c:layout>
        <c:manualLayout>
          <c:xMode val="edge"/>
          <c:yMode val="edge"/>
          <c:x val="3.5346543220558897E-3"/>
          <c:y val="3.0534351145038167E-2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'7.9'!$H$31:$H$38</c:f>
              <c:strCache>
                <c:ptCount val="8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  <c:pt idx="4">
                  <c:v>VE</c:v>
                </c:pt>
                <c:pt idx="5">
                  <c:v>PVE</c:v>
                </c:pt>
                <c:pt idx="6">
                  <c:v>VTE</c:v>
                </c:pt>
                <c:pt idx="7">
                  <c:v>FVE</c:v>
                </c:pt>
              </c:strCache>
            </c:strRef>
          </c:cat>
          <c:val>
            <c:numRef>
              <c:f>'7.9'!$I$31:$I$38</c:f>
              <c:numCache>
                <c:formatCode>0.0%</c:formatCode>
                <c:ptCount val="8"/>
                <c:pt idx="0">
                  <c:v>0</c:v>
                </c:pt>
                <c:pt idx="1">
                  <c:v>8.1959059669479903E-3</c:v>
                </c:pt>
                <c:pt idx="2">
                  <c:v>0</c:v>
                </c:pt>
                <c:pt idx="3">
                  <c:v>0.12724774557366927</c:v>
                </c:pt>
                <c:pt idx="4">
                  <c:v>1.198975280171263E-2</c:v>
                </c:pt>
                <c:pt idx="5">
                  <c:v>0.55484421681604779</c:v>
                </c:pt>
                <c:pt idx="6">
                  <c:v>0.16511645037723169</c:v>
                </c:pt>
                <c:pt idx="7">
                  <c:v>5.4346646137318246E-2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09-4FEC-BC63-394826A0E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6263040"/>
        <c:axId val="166723584"/>
      </c:barChart>
      <c:catAx>
        <c:axId val="16626304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6723584"/>
        <c:crosses val="autoZero"/>
        <c:auto val="1"/>
        <c:lblAlgn val="ctr"/>
        <c:lblOffset val="100"/>
        <c:noMultiLvlLbl val="0"/>
      </c:catAx>
      <c:valAx>
        <c:axId val="166723584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6263040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Výroba elektřiny brutto (GWh)</a:t>
            </a:r>
          </a:p>
        </c:rich>
      </c:tx>
      <c:layout>
        <c:manualLayout>
          <c:xMode val="edge"/>
          <c:yMode val="edge"/>
          <c:x val="4.965132496513253E-3"/>
          <c:y val="3.054353054353054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540567389235707"/>
          <c:y val="0.16035353535353536"/>
          <c:w val="0.74897679622716484"/>
          <c:h val="0.7277553310886644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'7.9'!$J$31</c:f>
              <c:strCache>
                <c:ptCount val="1"/>
                <c:pt idx="0">
                  <c:v>JE</c:v>
                </c:pt>
              </c:strCache>
            </c:strRef>
          </c:tx>
          <c:invertIfNegative val="0"/>
          <c:cat>
            <c:strRef>
              <c:f>'7.9'!$K$30:$M$30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'7.9'!$K$31:$M$31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92-464A-8783-00AB8DD08A3F}"/>
            </c:ext>
          </c:extLst>
        </c:ser>
        <c:ser>
          <c:idx val="1"/>
          <c:order val="1"/>
          <c:tx>
            <c:strRef>
              <c:f>'7.9'!$J$32</c:f>
              <c:strCache>
                <c:ptCount val="1"/>
                <c:pt idx="0">
                  <c:v>PE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'7.9'!$K$30:$M$30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'7.9'!$K$32:$M$32</c:f>
              <c:numCache>
                <c:formatCode>#\ ##0.0</c:formatCode>
                <c:ptCount val="3"/>
                <c:pt idx="0">
                  <c:v>14495.153999999999</c:v>
                </c:pt>
                <c:pt idx="1">
                  <c:v>13148.313999999998</c:v>
                </c:pt>
                <c:pt idx="2">
                  <c:v>8569.6110000000008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92-464A-8783-00AB8DD08A3F}"/>
            </c:ext>
          </c:extLst>
        </c:ser>
        <c:ser>
          <c:idx val="2"/>
          <c:order val="2"/>
          <c:tx>
            <c:strRef>
              <c:f>'7.9'!$J$33</c:f>
              <c:strCache>
                <c:ptCount val="1"/>
                <c:pt idx="0">
                  <c:v>PPE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'7.9'!$K$30:$M$30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'7.9'!$K$33:$M$33</c:f>
              <c:numCache>
                <c:formatCode>#\ 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92-464A-8783-00AB8DD08A3F}"/>
            </c:ext>
          </c:extLst>
        </c:ser>
        <c:ser>
          <c:idx val="3"/>
          <c:order val="3"/>
          <c:tx>
            <c:strRef>
              <c:f>'7.9'!$J$34</c:f>
              <c:strCache>
                <c:ptCount val="1"/>
                <c:pt idx="0">
                  <c:v>PSE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'7.9'!$K$30:$M$30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'7.9'!$K$34:$M$34</c:f>
              <c:numCache>
                <c:formatCode>#\ ##0.0</c:formatCode>
                <c:ptCount val="3"/>
                <c:pt idx="0">
                  <c:v>24821.741999999998</c:v>
                </c:pt>
                <c:pt idx="1">
                  <c:v>23263</c:v>
                </c:pt>
                <c:pt idx="2">
                  <c:v>21600.565999999995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792-464A-8783-00AB8DD08A3F}"/>
            </c:ext>
          </c:extLst>
        </c:ser>
        <c:ser>
          <c:idx val="4"/>
          <c:order val="4"/>
          <c:tx>
            <c:strRef>
              <c:f>'7.9'!$J$35</c:f>
              <c:strCache>
                <c:ptCount val="1"/>
                <c:pt idx="0">
                  <c:v>VE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'7.9'!$K$30:$M$30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'7.9'!$K$35:$M$35</c:f>
              <c:numCache>
                <c:formatCode>#\ ##0.0</c:formatCode>
                <c:ptCount val="3"/>
                <c:pt idx="0">
                  <c:v>2982.5042833117741</c:v>
                </c:pt>
                <c:pt idx="1">
                  <c:v>2178.7280187384304</c:v>
                </c:pt>
                <c:pt idx="2">
                  <c:v>1513.1494280422519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792-464A-8783-00AB8DD08A3F}"/>
            </c:ext>
          </c:extLst>
        </c:ser>
        <c:ser>
          <c:idx val="5"/>
          <c:order val="5"/>
          <c:tx>
            <c:strRef>
              <c:f>'7.9'!$J$36</c:f>
              <c:strCache>
                <c:ptCount val="1"/>
                <c:pt idx="0">
                  <c:v>PVE</c:v>
                </c:pt>
              </c:strCache>
            </c:strRef>
          </c:tx>
          <c:spPr>
            <a:solidFill>
              <a:srgbClr val="F0948F"/>
            </a:solidFill>
          </c:spPr>
          <c:invertIfNegative val="0"/>
          <c:cat>
            <c:strRef>
              <c:f>'7.9'!$K$30:$M$30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'7.9'!$K$36:$M$36</c:f>
              <c:numCache>
                <c:formatCode>#\ ##0.0</c:formatCode>
                <c:ptCount val="3"/>
                <c:pt idx="0">
                  <c:v>87248.1</c:v>
                </c:pt>
                <c:pt idx="1">
                  <c:v>55488.73</c:v>
                </c:pt>
                <c:pt idx="2">
                  <c:v>26410.26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792-464A-8783-00AB8DD08A3F}"/>
            </c:ext>
          </c:extLst>
        </c:ser>
        <c:ser>
          <c:idx val="6"/>
          <c:order val="6"/>
          <c:tx>
            <c:strRef>
              <c:f>'7.9'!$J$37</c:f>
              <c:strCache>
                <c:ptCount val="1"/>
                <c:pt idx="0">
                  <c:v>VTE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strRef>
              <c:f>'7.9'!$K$30:$M$30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'7.9'!$K$37:$M$37</c:f>
              <c:numCache>
                <c:formatCode>#\ ##0.0</c:formatCode>
                <c:ptCount val="3"/>
                <c:pt idx="0">
                  <c:v>10559.306619999998</c:v>
                </c:pt>
                <c:pt idx="1">
                  <c:v>9192.2086500000005</c:v>
                </c:pt>
                <c:pt idx="2">
                  <c:v>5596.01494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792-464A-8783-00AB8DD08A3F}"/>
            </c:ext>
          </c:extLst>
        </c:ser>
        <c:ser>
          <c:idx val="7"/>
          <c:order val="7"/>
          <c:tx>
            <c:strRef>
              <c:f>'7.9'!$J$38</c:f>
              <c:strCache>
                <c:ptCount val="1"/>
                <c:pt idx="0">
                  <c:v>FVE</c:v>
                </c:pt>
              </c:strCache>
            </c:strRef>
          </c:tx>
          <c:spPr>
            <a:solidFill>
              <a:srgbClr val="F7C9C7"/>
            </a:solidFill>
          </c:spPr>
          <c:invertIfNegative val="0"/>
          <c:cat>
            <c:strRef>
              <c:f>'7.9'!$K$30:$M$30</c:f>
              <c:strCache>
                <c:ptCount val="3"/>
                <c:pt idx="0">
                  <c:v>Duben</c:v>
                </c:pt>
                <c:pt idx="1">
                  <c:v>Květen</c:v>
                </c:pt>
                <c:pt idx="2">
                  <c:v>Červen</c:v>
                </c:pt>
              </c:strCache>
            </c:strRef>
          </c:cat>
          <c:val>
            <c:numRef>
              <c:f>'7.9'!$K$38:$M$38</c:f>
              <c:numCache>
                <c:formatCode>#\ ##0.0</c:formatCode>
                <c:ptCount val="3"/>
                <c:pt idx="0">
                  <c:v>32694.941415336041</c:v>
                </c:pt>
                <c:pt idx="1">
                  <c:v>35624.253323273704</c:v>
                </c:pt>
                <c:pt idx="2">
                  <c:v>35035.00609077909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792-464A-8783-00AB8DD08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6793600"/>
        <c:axId val="166795136"/>
      </c:barChart>
      <c:catAx>
        <c:axId val="166793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6795136"/>
        <c:crosses val="autoZero"/>
        <c:auto val="1"/>
        <c:lblAlgn val="ctr"/>
        <c:lblOffset val="100"/>
        <c:noMultiLvlLbl val="0"/>
      </c:catAx>
      <c:valAx>
        <c:axId val="166795136"/>
        <c:scaling>
          <c:orientation val="minMax"/>
          <c:max val="180000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6793600"/>
        <c:crosses val="autoZero"/>
        <c:crossBetween val="between"/>
        <c:majorUnit val="20000"/>
        <c:dispUnits>
          <c:builtInUnit val="thousands"/>
        </c:dispUnits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solidFill>
                  <a:srgbClr val="233060"/>
                </a:solidFill>
              </a:defRPr>
            </a:pPr>
            <a:r>
              <a:rPr lang="cs-CZ" sz="1000">
                <a:solidFill>
                  <a:srgbClr val="233060"/>
                </a:solidFill>
              </a:rPr>
              <a:t>Podíl kraje na</a:t>
            </a:r>
            <a:r>
              <a:rPr lang="cs-CZ" sz="1000" baseline="0">
                <a:solidFill>
                  <a:srgbClr val="233060"/>
                </a:solidFill>
              </a:rPr>
              <a:t> výrobě elektřiny brutto </a:t>
            </a:r>
            <a:r>
              <a:rPr lang="cs-CZ" sz="1000">
                <a:solidFill>
                  <a:srgbClr val="233060"/>
                </a:solidFill>
              </a:rPr>
              <a:t>v ČR</a:t>
            </a:r>
          </a:p>
        </c:rich>
      </c:tx>
      <c:layout>
        <c:manualLayout>
          <c:xMode val="edge"/>
          <c:yMode val="edge"/>
          <c:x val="2.2827968155071047E-3"/>
          <c:y val="3.0543530543530543E-2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'7.9'!$L$19:$L$26</c:f>
              <c:strCache>
                <c:ptCount val="8"/>
                <c:pt idx="0">
                  <c:v>JE</c:v>
                </c:pt>
                <c:pt idx="1">
                  <c:v>PE</c:v>
                </c:pt>
                <c:pt idx="2">
                  <c:v>PPE</c:v>
                </c:pt>
                <c:pt idx="3">
                  <c:v>PSE</c:v>
                </c:pt>
                <c:pt idx="4">
                  <c:v>VE</c:v>
                </c:pt>
                <c:pt idx="5">
                  <c:v>PVE</c:v>
                </c:pt>
                <c:pt idx="6">
                  <c:v>VTE</c:v>
                </c:pt>
                <c:pt idx="7">
                  <c:v>FVE</c:v>
                </c:pt>
              </c:strCache>
            </c:strRef>
          </c:cat>
          <c:val>
            <c:numRef>
              <c:f>'7.9'!$M$19:$M$26</c:f>
              <c:numCache>
                <c:formatCode>0.0%</c:formatCode>
                <c:ptCount val="8"/>
                <c:pt idx="0">
                  <c:v>0</c:v>
                </c:pt>
                <c:pt idx="1">
                  <c:v>5.9419170976796037E-3</c:v>
                </c:pt>
                <c:pt idx="2">
                  <c:v>0</c:v>
                </c:pt>
                <c:pt idx="3">
                  <c:v>7.8373392194285532E-2</c:v>
                </c:pt>
                <c:pt idx="4">
                  <c:v>2.0495071749649166E-2</c:v>
                </c:pt>
                <c:pt idx="5">
                  <c:v>0.4891562899307984</c:v>
                </c:pt>
                <c:pt idx="6">
                  <c:v>0.18806009446508246</c:v>
                </c:pt>
                <c:pt idx="7">
                  <c:v>5.5291887519850973E-2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8A-49A5-BD5D-000F7E4025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6824192"/>
        <c:axId val="166830080"/>
      </c:barChart>
      <c:catAx>
        <c:axId val="16682419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66830080"/>
        <c:crosses val="autoZero"/>
        <c:auto val="1"/>
        <c:lblAlgn val="ctr"/>
        <c:lblOffset val="100"/>
        <c:noMultiLvlLbl val="0"/>
      </c:catAx>
      <c:valAx>
        <c:axId val="166830080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6824192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4.xml"/><Relationship Id="rId3" Type="http://schemas.openxmlformats.org/officeDocument/2006/relationships/chart" Target="../charts/chart39.xml"/><Relationship Id="rId7" Type="http://schemas.openxmlformats.org/officeDocument/2006/relationships/chart" Target="../charts/chart43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6" Type="http://schemas.openxmlformats.org/officeDocument/2006/relationships/chart" Target="../charts/chart42.xml"/><Relationship Id="rId5" Type="http://schemas.openxmlformats.org/officeDocument/2006/relationships/chart" Target="../charts/chart41.xml"/><Relationship Id="rId10" Type="http://schemas.openxmlformats.org/officeDocument/2006/relationships/chart" Target="../charts/chart46.xml"/><Relationship Id="rId4" Type="http://schemas.openxmlformats.org/officeDocument/2006/relationships/chart" Target="../charts/chart40.xml"/><Relationship Id="rId9" Type="http://schemas.openxmlformats.org/officeDocument/2006/relationships/chart" Target="../charts/chart45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7" Type="http://schemas.openxmlformats.org/officeDocument/2006/relationships/image" Target="../media/image3.png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6" Type="http://schemas.openxmlformats.org/officeDocument/2006/relationships/chart" Target="../charts/chart52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7" Type="http://schemas.openxmlformats.org/officeDocument/2006/relationships/image" Target="../media/image4.png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6" Type="http://schemas.openxmlformats.org/officeDocument/2006/relationships/chart" Target="../charts/chart58.xml"/><Relationship Id="rId5" Type="http://schemas.openxmlformats.org/officeDocument/2006/relationships/chart" Target="../charts/chart57.xml"/><Relationship Id="rId4" Type="http://schemas.openxmlformats.org/officeDocument/2006/relationships/chart" Target="../charts/chart56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7" Type="http://schemas.openxmlformats.org/officeDocument/2006/relationships/image" Target="../media/image5.pn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7.xml"/><Relationship Id="rId7" Type="http://schemas.openxmlformats.org/officeDocument/2006/relationships/image" Target="../media/image6.png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5" Type="http://schemas.openxmlformats.org/officeDocument/2006/relationships/chart" Target="../charts/chart69.xml"/><Relationship Id="rId4" Type="http://schemas.openxmlformats.org/officeDocument/2006/relationships/chart" Target="../charts/chart68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3.xml"/><Relationship Id="rId7" Type="http://schemas.openxmlformats.org/officeDocument/2006/relationships/image" Target="../media/image7.png"/><Relationship Id="rId2" Type="http://schemas.openxmlformats.org/officeDocument/2006/relationships/chart" Target="../charts/chart72.xml"/><Relationship Id="rId1" Type="http://schemas.openxmlformats.org/officeDocument/2006/relationships/chart" Target="../charts/chart71.xml"/><Relationship Id="rId6" Type="http://schemas.openxmlformats.org/officeDocument/2006/relationships/chart" Target="../charts/chart76.xml"/><Relationship Id="rId5" Type="http://schemas.openxmlformats.org/officeDocument/2006/relationships/chart" Target="../charts/chart75.xml"/><Relationship Id="rId4" Type="http://schemas.openxmlformats.org/officeDocument/2006/relationships/chart" Target="../charts/chart74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9.xml"/><Relationship Id="rId7" Type="http://schemas.openxmlformats.org/officeDocument/2006/relationships/image" Target="../media/image8.png"/><Relationship Id="rId2" Type="http://schemas.openxmlformats.org/officeDocument/2006/relationships/chart" Target="../charts/chart78.xml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5" Type="http://schemas.openxmlformats.org/officeDocument/2006/relationships/chart" Target="../charts/chart81.xml"/><Relationship Id="rId4" Type="http://schemas.openxmlformats.org/officeDocument/2006/relationships/chart" Target="../charts/chart8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5.xml"/><Relationship Id="rId7" Type="http://schemas.openxmlformats.org/officeDocument/2006/relationships/image" Target="../media/image9.png"/><Relationship Id="rId2" Type="http://schemas.openxmlformats.org/officeDocument/2006/relationships/chart" Target="../charts/chart84.xml"/><Relationship Id="rId1" Type="http://schemas.openxmlformats.org/officeDocument/2006/relationships/chart" Target="../charts/chart83.xml"/><Relationship Id="rId6" Type="http://schemas.openxmlformats.org/officeDocument/2006/relationships/chart" Target="../charts/chart88.xml"/><Relationship Id="rId5" Type="http://schemas.openxmlformats.org/officeDocument/2006/relationships/chart" Target="../charts/chart87.xml"/><Relationship Id="rId4" Type="http://schemas.openxmlformats.org/officeDocument/2006/relationships/chart" Target="../charts/chart86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1.xml"/><Relationship Id="rId7" Type="http://schemas.openxmlformats.org/officeDocument/2006/relationships/image" Target="../media/image10.png"/><Relationship Id="rId2" Type="http://schemas.openxmlformats.org/officeDocument/2006/relationships/chart" Target="../charts/chart90.xml"/><Relationship Id="rId1" Type="http://schemas.openxmlformats.org/officeDocument/2006/relationships/chart" Target="../charts/chart89.xml"/><Relationship Id="rId6" Type="http://schemas.openxmlformats.org/officeDocument/2006/relationships/chart" Target="../charts/chart94.xml"/><Relationship Id="rId5" Type="http://schemas.openxmlformats.org/officeDocument/2006/relationships/chart" Target="../charts/chart93.xml"/><Relationship Id="rId4" Type="http://schemas.openxmlformats.org/officeDocument/2006/relationships/chart" Target="../charts/chart92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7.xml"/><Relationship Id="rId7" Type="http://schemas.openxmlformats.org/officeDocument/2006/relationships/image" Target="../media/image11.png"/><Relationship Id="rId2" Type="http://schemas.openxmlformats.org/officeDocument/2006/relationships/chart" Target="../charts/chart96.xml"/><Relationship Id="rId1" Type="http://schemas.openxmlformats.org/officeDocument/2006/relationships/chart" Target="../charts/chart95.xml"/><Relationship Id="rId6" Type="http://schemas.openxmlformats.org/officeDocument/2006/relationships/chart" Target="../charts/chart100.xml"/><Relationship Id="rId5" Type="http://schemas.openxmlformats.org/officeDocument/2006/relationships/chart" Target="../charts/chart99.xml"/><Relationship Id="rId4" Type="http://schemas.openxmlformats.org/officeDocument/2006/relationships/chart" Target="../charts/chart98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3.xml"/><Relationship Id="rId7" Type="http://schemas.openxmlformats.org/officeDocument/2006/relationships/image" Target="../media/image12.png"/><Relationship Id="rId2" Type="http://schemas.openxmlformats.org/officeDocument/2006/relationships/chart" Target="../charts/chart102.xml"/><Relationship Id="rId1" Type="http://schemas.openxmlformats.org/officeDocument/2006/relationships/chart" Target="../charts/chart101.xml"/><Relationship Id="rId6" Type="http://schemas.openxmlformats.org/officeDocument/2006/relationships/chart" Target="../charts/chart106.xml"/><Relationship Id="rId5" Type="http://schemas.openxmlformats.org/officeDocument/2006/relationships/chart" Target="../charts/chart105.xml"/><Relationship Id="rId4" Type="http://schemas.openxmlformats.org/officeDocument/2006/relationships/chart" Target="../charts/chart10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9.xml"/><Relationship Id="rId7" Type="http://schemas.openxmlformats.org/officeDocument/2006/relationships/image" Target="../media/image13.png"/><Relationship Id="rId2" Type="http://schemas.openxmlformats.org/officeDocument/2006/relationships/chart" Target="../charts/chart108.xml"/><Relationship Id="rId1" Type="http://schemas.openxmlformats.org/officeDocument/2006/relationships/chart" Target="../charts/chart107.xml"/><Relationship Id="rId6" Type="http://schemas.openxmlformats.org/officeDocument/2006/relationships/chart" Target="../charts/chart112.xml"/><Relationship Id="rId5" Type="http://schemas.openxmlformats.org/officeDocument/2006/relationships/chart" Target="../charts/chart111.xml"/><Relationship Id="rId4" Type="http://schemas.openxmlformats.org/officeDocument/2006/relationships/chart" Target="../charts/chart110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5.xml"/><Relationship Id="rId7" Type="http://schemas.openxmlformats.org/officeDocument/2006/relationships/image" Target="../media/image14.png"/><Relationship Id="rId2" Type="http://schemas.openxmlformats.org/officeDocument/2006/relationships/chart" Target="../charts/chart114.xml"/><Relationship Id="rId1" Type="http://schemas.openxmlformats.org/officeDocument/2006/relationships/chart" Target="../charts/chart113.xml"/><Relationship Id="rId6" Type="http://schemas.openxmlformats.org/officeDocument/2006/relationships/chart" Target="../charts/chart118.xml"/><Relationship Id="rId5" Type="http://schemas.openxmlformats.org/officeDocument/2006/relationships/chart" Target="../charts/chart117.xml"/><Relationship Id="rId4" Type="http://schemas.openxmlformats.org/officeDocument/2006/relationships/chart" Target="../charts/chart116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1.xml"/><Relationship Id="rId7" Type="http://schemas.openxmlformats.org/officeDocument/2006/relationships/image" Target="../media/image15.png"/><Relationship Id="rId2" Type="http://schemas.openxmlformats.org/officeDocument/2006/relationships/chart" Target="../charts/chart120.xml"/><Relationship Id="rId1" Type="http://schemas.openxmlformats.org/officeDocument/2006/relationships/chart" Target="../charts/chart119.xml"/><Relationship Id="rId6" Type="http://schemas.openxmlformats.org/officeDocument/2006/relationships/chart" Target="../charts/chart124.xml"/><Relationship Id="rId5" Type="http://schemas.openxmlformats.org/officeDocument/2006/relationships/chart" Target="../charts/chart123.xml"/><Relationship Id="rId4" Type="http://schemas.openxmlformats.org/officeDocument/2006/relationships/chart" Target="../charts/chart122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7.xml"/><Relationship Id="rId7" Type="http://schemas.openxmlformats.org/officeDocument/2006/relationships/image" Target="../media/image16.png"/><Relationship Id="rId2" Type="http://schemas.openxmlformats.org/officeDocument/2006/relationships/chart" Target="../charts/chart126.xml"/><Relationship Id="rId1" Type="http://schemas.openxmlformats.org/officeDocument/2006/relationships/chart" Target="../charts/chart125.xml"/><Relationship Id="rId6" Type="http://schemas.openxmlformats.org/officeDocument/2006/relationships/chart" Target="../charts/chart130.xml"/><Relationship Id="rId5" Type="http://schemas.openxmlformats.org/officeDocument/2006/relationships/chart" Target="../charts/chart129.xml"/><Relationship Id="rId4" Type="http://schemas.openxmlformats.org/officeDocument/2006/relationships/chart" Target="../charts/chart128.xml"/></Relationships>
</file>

<file path=xl/drawings/_rels/drawing27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17.png"/><Relationship Id="rId1" Type="http://schemas.openxmlformats.org/officeDocument/2006/relationships/chart" Target="../charts/chart131.xml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9.xml"/><Relationship Id="rId3" Type="http://schemas.openxmlformats.org/officeDocument/2006/relationships/chart" Target="../charts/chart134.xml"/><Relationship Id="rId7" Type="http://schemas.openxmlformats.org/officeDocument/2006/relationships/chart" Target="../charts/chart138.xml"/><Relationship Id="rId2" Type="http://schemas.openxmlformats.org/officeDocument/2006/relationships/chart" Target="../charts/chart133.xml"/><Relationship Id="rId1" Type="http://schemas.openxmlformats.org/officeDocument/2006/relationships/chart" Target="../charts/chart132.xml"/><Relationship Id="rId6" Type="http://schemas.openxmlformats.org/officeDocument/2006/relationships/chart" Target="../charts/chart137.xml"/><Relationship Id="rId5" Type="http://schemas.openxmlformats.org/officeDocument/2006/relationships/chart" Target="../charts/chart136.xml"/><Relationship Id="rId4" Type="http://schemas.openxmlformats.org/officeDocument/2006/relationships/chart" Target="../charts/chart135.xml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2.xml"/><Relationship Id="rId2" Type="http://schemas.openxmlformats.org/officeDocument/2006/relationships/chart" Target="../charts/chart141.xml"/><Relationship Id="rId1" Type="http://schemas.openxmlformats.org/officeDocument/2006/relationships/chart" Target="../charts/chart140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5.xml"/><Relationship Id="rId2" Type="http://schemas.openxmlformats.org/officeDocument/2006/relationships/chart" Target="../charts/chart144.xml"/><Relationship Id="rId1" Type="http://schemas.openxmlformats.org/officeDocument/2006/relationships/chart" Target="../charts/chart143.xml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8.xml"/><Relationship Id="rId2" Type="http://schemas.openxmlformats.org/officeDocument/2006/relationships/chart" Target="../charts/chart147.xml"/><Relationship Id="rId1" Type="http://schemas.openxmlformats.org/officeDocument/2006/relationships/chart" Target="../charts/chart146.xml"/><Relationship Id="rId6" Type="http://schemas.openxmlformats.org/officeDocument/2006/relationships/chart" Target="../charts/chart151.xml"/><Relationship Id="rId5" Type="http://schemas.openxmlformats.org/officeDocument/2006/relationships/chart" Target="../charts/chart150.xml"/><Relationship Id="rId4" Type="http://schemas.openxmlformats.org/officeDocument/2006/relationships/chart" Target="../charts/chart149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4" Type="http://schemas.openxmlformats.org/officeDocument/2006/relationships/chart" Target="../charts/chart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4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5" Type="http://schemas.openxmlformats.org/officeDocument/2006/relationships/chart" Target="../charts/chart18.xml"/><Relationship Id="rId4" Type="http://schemas.openxmlformats.org/officeDocument/2006/relationships/chart" Target="../charts/chart17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5" Type="http://schemas.openxmlformats.org/officeDocument/2006/relationships/chart" Target="../charts/chart24.xml"/><Relationship Id="rId4" Type="http://schemas.openxmlformats.org/officeDocument/2006/relationships/chart" Target="../charts/chart2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8.xml"/><Relationship Id="rId2" Type="http://schemas.openxmlformats.org/officeDocument/2006/relationships/chart" Target="../charts/chart27.xml"/><Relationship Id="rId1" Type="http://schemas.openxmlformats.org/officeDocument/2006/relationships/chart" Target="../charts/chart26.xml"/><Relationship Id="rId4" Type="http://schemas.openxmlformats.org/officeDocument/2006/relationships/chart" Target="../charts/chart29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2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4" Type="http://schemas.openxmlformats.org/officeDocument/2006/relationships/chart" Target="../charts/chart3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803850</xdr:colOff>
      <xdr:row>0</xdr:row>
      <xdr:rowOff>810000</xdr:rowOff>
    </xdr:to>
    <xdr:pic>
      <xdr:nvPicPr>
        <xdr:cNvPr id="2" name="Grafický objekt 1">
          <a:extLst>
            <a:ext uri="{FF2B5EF4-FFF2-40B4-BE49-F238E27FC236}">
              <a16:creationId xmlns:a16="http://schemas.microsoft.com/office/drawing/2014/main" id="{DE2ADAA5-7080-4BAD-B721-28256EE69A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242000" cy="810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38099</xdr:colOff>
      <xdr:row>22</xdr:row>
      <xdr:rowOff>38100</xdr:rowOff>
    </xdr:from>
    <xdr:to>
      <xdr:col>9</xdr:col>
      <xdr:colOff>1038224</xdr:colOff>
      <xdr:row>44</xdr:row>
      <xdr:rowOff>85725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628650</xdr:colOff>
      <xdr:row>19</xdr:row>
      <xdr:rowOff>87381</xdr:rowOff>
    </xdr:from>
    <xdr:to>
      <xdr:col>9</xdr:col>
      <xdr:colOff>906531</xdr:colOff>
      <xdr:row>42</xdr:row>
      <xdr:rowOff>117198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8284</xdr:colOff>
      <xdr:row>19</xdr:row>
      <xdr:rowOff>85310</xdr:rowOff>
    </xdr:from>
    <xdr:to>
      <xdr:col>6</xdr:col>
      <xdr:colOff>171450</xdr:colOff>
      <xdr:row>42</xdr:row>
      <xdr:rowOff>135005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31</xdr:row>
      <xdr:rowOff>0</xdr:rowOff>
    </xdr:from>
    <xdr:to>
      <xdr:col>6</xdr:col>
      <xdr:colOff>152400</xdr:colOff>
      <xdr:row>44</xdr:row>
      <xdr:rowOff>123825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187599</xdr:colOff>
      <xdr:row>30</xdr:row>
      <xdr:rowOff>11184</xdr:rowOff>
    </xdr:from>
    <xdr:to>
      <xdr:col>10</xdr:col>
      <xdr:colOff>20479</xdr:colOff>
      <xdr:row>38</xdr:row>
      <xdr:rowOff>5184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161926</xdr:colOff>
      <xdr:row>37</xdr:row>
      <xdr:rowOff>144532</xdr:rowOff>
    </xdr:from>
    <xdr:to>
      <xdr:col>9</xdr:col>
      <xdr:colOff>633092</xdr:colOff>
      <xdr:row>45</xdr:row>
      <xdr:rowOff>149332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1C00-000008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62111</xdr:colOff>
      <xdr:row>30</xdr:row>
      <xdr:rowOff>39759</xdr:rowOff>
    </xdr:from>
    <xdr:to>
      <xdr:col>13</xdr:col>
      <xdr:colOff>519761</xdr:colOff>
      <xdr:row>38</xdr:row>
      <xdr:rowOff>33759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24433</xdr:colOff>
      <xdr:row>37</xdr:row>
      <xdr:rowOff>135007</xdr:rowOff>
    </xdr:from>
    <xdr:to>
      <xdr:col>13</xdr:col>
      <xdr:colOff>513384</xdr:colOff>
      <xdr:row>45</xdr:row>
      <xdr:rowOff>139807</xdr:rowOff>
    </xdr:to>
    <xdr:graphicFrame macro="">
      <xdr:nvGraphicFramePr>
        <xdr:cNvPr id="10" name="Graf 9">
          <a:extLst>
            <a:ext uri="{FF2B5EF4-FFF2-40B4-BE49-F238E27FC236}">
              <a16:creationId xmlns:a16="http://schemas.microsoft.com/office/drawing/2014/main" id="{00000000-0008-0000-1C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</xdr:row>
      <xdr:rowOff>8283</xdr:rowOff>
    </xdr:from>
    <xdr:to>
      <xdr:col>0</xdr:col>
      <xdr:colOff>139211</xdr:colOff>
      <xdr:row>15</xdr:row>
      <xdr:rowOff>0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00000000-0008-0000-1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16</xdr:row>
      <xdr:rowOff>8283</xdr:rowOff>
    </xdr:from>
    <xdr:to>
      <xdr:col>0</xdr:col>
      <xdr:colOff>139211</xdr:colOff>
      <xdr:row>20</xdr:row>
      <xdr:rowOff>1</xdr:rowOff>
    </xdr:to>
    <xdr:graphicFrame macro="">
      <xdr:nvGraphicFramePr>
        <xdr:cNvPr id="11" name="Graf 10">
          <a:extLst>
            <a:ext uri="{FF2B5EF4-FFF2-40B4-BE49-F238E27FC236}">
              <a16:creationId xmlns:a16="http://schemas.microsoft.com/office/drawing/2014/main" id="{00000000-0008-0000-1C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21</xdr:row>
      <xdr:rowOff>0</xdr:rowOff>
    </xdr:from>
    <xdr:to>
      <xdr:col>0</xdr:col>
      <xdr:colOff>139211</xdr:colOff>
      <xdr:row>24</xdr:row>
      <xdr:rowOff>157370</xdr:rowOff>
    </xdr:to>
    <xdr:graphicFrame macro="">
      <xdr:nvGraphicFramePr>
        <xdr:cNvPr id="14" name="Graf 13">
          <a:extLst>
            <a:ext uri="{FF2B5EF4-FFF2-40B4-BE49-F238E27FC236}">
              <a16:creationId xmlns:a16="http://schemas.microsoft.com/office/drawing/2014/main" id="{00000000-0008-0000-1C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26</xdr:row>
      <xdr:rowOff>0</xdr:rowOff>
    </xdr:from>
    <xdr:to>
      <xdr:col>0</xdr:col>
      <xdr:colOff>139211</xdr:colOff>
      <xdr:row>29</xdr:row>
      <xdr:rowOff>157370</xdr:rowOff>
    </xdr:to>
    <xdr:graphicFrame macro="">
      <xdr:nvGraphicFramePr>
        <xdr:cNvPr id="15" name="Graf 14">
          <a:extLst>
            <a:ext uri="{FF2B5EF4-FFF2-40B4-BE49-F238E27FC236}">
              <a16:creationId xmlns:a16="http://schemas.microsoft.com/office/drawing/2014/main" id="{00000000-0008-0000-1C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6</xdr:row>
      <xdr:rowOff>0</xdr:rowOff>
    </xdr:from>
    <xdr:to>
      <xdr:col>0</xdr:col>
      <xdr:colOff>139211</xdr:colOff>
      <xdr:row>10</xdr:row>
      <xdr:rowOff>10767</xdr:rowOff>
    </xdr:to>
    <xdr:graphicFrame macro="">
      <xdr:nvGraphicFramePr>
        <xdr:cNvPr id="12" name="Graf 11">
          <a:extLst>
            <a:ext uri="{FF2B5EF4-FFF2-40B4-BE49-F238E27FC236}">
              <a16:creationId xmlns:a16="http://schemas.microsoft.com/office/drawing/2014/main" id="{B473507F-9D3B-49DD-A6FC-187715B05D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17</xdr:row>
      <xdr:rowOff>114300</xdr:rowOff>
    </xdr:from>
    <xdr:to>
      <xdr:col>13</xdr:col>
      <xdr:colOff>295272</xdr:colOff>
      <xdr:row>27</xdr:row>
      <xdr:rowOff>123825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18</xdr:row>
      <xdr:rowOff>0</xdr:rowOff>
    </xdr:from>
    <xdr:to>
      <xdr:col>10</xdr:col>
      <xdr:colOff>561225</xdr:colOff>
      <xdr:row>28</xdr:row>
      <xdr:rowOff>123825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30</xdr:row>
      <xdr:rowOff>0</xdr:rowOff>
    </xdr:from>
    <xdr:to>
      <xdr:col>4</xdr:col>
      <xdr:colOff>381000</xdr:colOff>
      <xdr:row>44</xdr:row>
      <xdr:rowOff>127000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30</xdr:row>
      <xdr:rowOff>0</xdr:rowOff>
    </xdr:from>
    <xdr:to>
      <xdr:col>7</xdr:col>
      <xdr:colOff>885824</xdr:colOff>
      <xdr:row>44</xdr:row>
      <xdr:rowOff>127000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30</xdr:row>
      <xdr:rowOff>0</xdr:rowOff>
    </xdr:from>
    <xdr:to>
      <xdr:col>12</xdr:col>
      <xdr:colOff>475950</xdr:colOff>
      <xdr:row>44</xdr:row>
      <xdr:rowOff>127000</xdr:rowOff>
    </xdr:to>
    <xdr:graphicFrame macro="">
      <xdr:nvGraphicFramePr>
        <xdr:cNvPr id="10" name="Graf 9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9</xdr:row>
      <xdr:rowOff>0</xdr:rowOff>
    </xdr:from>
    <xdr:to>
      <xdr:col>0</xdr:col>
      <xdr:colOff>139211</xdr:colOff>
      <xdr:row>17</xdr:row>
      <xdr:rowOff>0</xdr:rowOff>
    </xdr:to>
    <xdr:graphicFrame macro="">
      <xdr:nvGraphicFramePr>
        <xdr:cNvPr id="11" name="Graf 10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18</xdr:row>
      <xdr:rowOff>114300</xdr:rowOff>
    </xdr:from>
    <xdr:to>
      <xdr:col>1</xdr:col>
      <xdr:colOff>114729</xdr:colOff>
      <xdr:row>22</xdr:row>
      <xdr:rowOff>30300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42942DF7-32DB-4EBB-A224-5B30217B4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2981325"/>
          <a:ext cx="743379" cy="5256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</xdr:row>
      <xdr:rowOff>122405</xdr:rowOff>
    </xdr:from>
    <xdr:to>
      <xdr:col>1</xdr:col>
      <xdr:colOff>114300</xdr:colOff>
      <xdr:row>7</xdr:row>
      <xdr:rowOff>19051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7F02272F-EAE9-4D76-9201-0836899A9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684380"/>
          <a:ext cx="742950" cy="525296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238125</xdr:colOff>
      <xdr:row>17</xdr:row>
      <xdr:rowOff>9525</xdr:rowOff>
    </xdr:from>
    <xdr:to>
      <xdr:col>13</xdr:col>
      <xdr:colOff>266697</xdr:colOff>
      <xdr:row>27</xdr:row>
      <xdr:rowOff>19050</xdr:rowOff>
    </xdr:to>
    <xdr:graphicFrame macro="">
      <xdr:nvGraphicFramePr>
        <xdr:cNvPr id="12" name="Graf 11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66674</xdr:colOff>
      <xdr:row>17</xdr:row>
      <xdr:rowOff>0</xdr:rowOff>
    </xdr:from>
    <xdr:to>
      <xdr:col>11</xdr:col>
      <xdr:colOff>27824</xdr:colOff>
      <xdr:row>27</xdr:row>
      <xdr:rowOff>123825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29</xdr:row>
      <xdr:rowOff>0</xdr:rowOff>
    </xdr:from>
    <xdr:to>
      <xdr:col>4</xdr:col>
      <xdr:colOff>381000</xdr:colOff>
      <xdr:row>44</xdr:row>
      <xdr:rowOff>142875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29</xdr:row>
      <xdr:rowOff>0</xdr:rowOff>
    </xdr:from>
    <xdr:to>
      <xdr:col>7</xdr:col>
      <xdr:colOff>885825</xdr:colOff>
      <xdr:row>44</xdr:row>
      <xdr:rowOff>142125</xdr:rowOff>
    </xdr:to>
    <xdr:graphicFrame macro="">
      <xdr:nvGraphicFramePr>
        <xdr:cNvPr id="10" name="Graf 9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29</xdr:row>
      <xdr:rowOff>0</xdr:rowOff>
    </xdr:from>
    <xdr:to>
      <xdr:col>12</xdr:col>
      <xdr:colOff>475950</xdr:colOff>
      <xdr:row>44</xdr:row>
      <xdr:rowOff>142125</xdr:rowOff>
    </xdr:to>
    <xdr:graphicFrame macro="">
      <xdr:nvGraphicFramePr>
        <xdr:cNvPr id="11" name="Graf 10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8</xdr:row>
      <xdr:rowOff>0</xdr:rowOff>
    </xdr:from>
    <xdr:to>
      <xdr:col>0</xdr:col>
      <xdr:colOff>139211</xdr:colOff>
      <xdr:row>16</xdr:row>
      <xdr:rowOff>0</xdr:rowOff>
    </xdr:to>
    <xdr:graphicFrame macro="">
      <xdr:nvGraphicFramePr>
        <xdr:cNvPr id="13" name="Graf 12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2</xdr:row>
      <xdr:rowOff>133342</xdr:rowOff>
    </xdr:from>
    <xdr:to>
      <xdr:col>1</xdr:col>
      <xdr:colOff>111966</xdr:colOff>
      <xdr:row>6</xdr:row>
      <xdr:rowOff>29499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B54E4F49-4A66-43AC-A654-883B97487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438142"/>
          <a:ext cx="740616" cy="52480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17</xdr:row>
      <xdr:rowOff>123825</xdr:rowOff>
    </xdr:from>
    <xdr:to>
      <xdr:col>1</xdr:col>
      <xdr:colOff>111966</xdr:colOff>
      <xdr:row>21</xdr:row>
      <xdr:rowOff>39032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3F071080-E920-4141-8FD9-A25F515CD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2733675"/>
          <a:ext cx="740616" cy="524807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247650</xdr:colOff>
      <xdr:row>17</xdr:row>
      <xdr:rowOff>9525</xdr:rowOff>
    </xdr:from>
    <xdr:to>
      <xdr:col>13</xdr:col>
      <xdr:colOff>276222</xdr:colOff>
      <xdr:row>27</xdr:row>
      <xdr:rowOff>19050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47624</xdr:colOff>
      <xdr:row>17</xdr:row>
      <xdr:rowOff>0</xdr:rowOff>
    </xdr:from>
    <xdr:to>
      <xdr:col>11</xdr:col>
      <xdr:colOff>8774</xdr:colOff>
      <xdr:row>27</xdr:row>
      <xdr:rowOff>123825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29</xdr:row>
      <xdr:rowOff>0</xdr:rowOff>
    </xdr:from>
    <xdr:to>
      <xdr:col>4</xdr:col>
      <xdr:colOff>381000</xdr:colOff>
      <xdr:row>44</xdr:row>
      <xdr:rowOff>142875</xdr:rowOff>
    </xdr:to>
    <xdr:graphicFrame macro="">
      <xdr:nvGraphicFramePr>
        <xdr:cNvPr id="10" name="Graf 9"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29</xdr:row>
      <xdr:rowOff>0</xdr:rowOff>
    </xdr:from>
    <xdr:to>
      <xdr:col>7</xdr:col>
      <xdr:colOff>885825</xdr:colOff>
      <xdr:row>44</xdr:row>
      <xdr:rowOff>142125</xdr:rowOff>
    </xdr:to>
    <xdr:graphicFrame macro="">
      <xdr:nvGraphicFramePr>
        <xdr:cNvPr id="11" name="Graf 10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29</xdr:row>
      <xdr:rowOff>0</xdr:rowOff>
    </xdr:from>
    <xdr:to>
      <xdr:col>12</xdr:col>
      <xdr:colOff>475950</xdr:colOff>
      <xdr:row>44</xdr:row>
      <xdr:rowOff>142125</xdr:rowOff>
    </xdr:to>
    <xdr:graphicFrame macro="">
      <xdr:nvGraphicFramePr>
        <xdr:cNvPr id="12" name="Graf 11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8</xdr:row>
      <xdr:rowOff>0</xdr:rowOff>
    </xdr:from>
    <xdr:to>
      <xdr:col>0</xdr:col>
      <xdr:colOff>139211</xdr:colOff>
      <xdr:row>16</xdr:row>
      <xdr:rowOff>0</xdr:rowOff>
    </xdr:to>
    <xdr:graphicFrame macro="">
      <xdr:nvGraphicFramePr>
        <xdr:cNvPr id="13" name="Graf 12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2</xdr:row>
      <xdr:rowOff>133342</xdr:rowOff>
    </xdr:from>
    <xdr:to>
      <xdr:col>1</xdr:col>
      <xdr:colOff>111966</xdr:colOff>
      <xdr:row>6</xdr:row>
      <xdr:rowOff>29499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047F5AF0-7D76-4CA8-9E50-065BEEDD0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438142"/>
          <a:ext cx="740616" cy="52480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17</xdr:row>
      <xdr:rowOff>114300</xdr:rowOff>
    </xdr:from>
    <xdr:to>
      <xdr:col>1</xdr:col>
      <xdr:colOff>111966</xdr:colOff>
      <xdr:row>21</xdr:row>
      <xdr:rowOff>29507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BDBDBFA5-5397-4F12-89E4-09ECEC95B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2724150"/>
          <a:ext cx="740616" cy="524807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257175</xdr:colOff>
      <xdr:row>16</xdr:row>
      <xdr:rowOff>133350</xdr:rowOff>
    </xdr:from>
    <xdr:to>
      <xdr:col>13</xdr:col>
      <xdr:colOff>285747</xdr:colOff>
      <xdr:row>26</xdr:row>
      <xdr:rowOff>142875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38099</xdr:colOff>
      <xdr:row>17</xdr:row>
      <xdr:rowOff>0</xdr:rowOff>
    </xdr:from>
    <xdr:to>
      <xdr:col>10</xdr:col>
      <xdr:colOff>599324</xdr:colOff>
      <xdr:row>27</xdr:row>
      <xdr:rowOff>123825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29</xdr:row>
      <xdr:rowOff>0</xdr:rowOff>
    </xdr:from>
    <xdr:to>
      <xdr:col>4</xdr:col>
      <xdr:colOff>381000</xdr:colOff>
      <xdr:row>44</xdr:row>
      <xdr:rowOff>142875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600074</xdr:colOff>
      <xdr:row>29</xdr:row>
      <xdr:rowOff>0</xdr:rowOff>
    </xdr:from>
    <xdr:to>
      <xdr:col>7</xdr:col>
      <xdr:colOff>876299</xdr:colOff>
      <xdr:row>44</xdr:row>
      <xdr:rowOff>142125</xdr:rowOff>
    </xdr:to>
    <xdr:graphicFrame macro="">
      <xdr:nvGraphicFramePr>
        <xdr:cNvPr id="10" name="Graf 9"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29</xdr:row>
      <xdr:rowOff>0</xdr:rowOff>
    </xdr:from>
    <xdr:to>
      <xdr:col>12</xdr:col>
      <xdr:colOff>475950</xdr:colOff>
      <xdr:row>44</xdr:row>
      <xdr:rowOff>142125</xdr:rowOff>
    </xdr:to>
    <xdr:graphicFrame macro="">
      <xdr:nvGraphicFramePr>
        <xdr:cNvPr id="11" name="Graf 10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8</xdr:row>
      <xdr:rowOff>0</xdr:rowOff>
    </xdr:from>
    <xdr:to>
      <xdr:col>0</xdr:col>
      <xdr:colOff>139211</xdr:colOff>
      <xdr:row>16</xdr:row>
      <xdr:rowOff>0</xdr:rowOff>
    </xdr:to>
    <xdr:graphicFrame macro="">
      <xdr:nvGraphicFramePr>
        <xdr:cNvPr id="12" name="Graf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2</xdr:row>
      <xdr:rowOff>133342</xdr:rowOff>
    </xdr:from>
    <xdr:to>
      <xdr:col>1</xdr:col>
      <xdr:colOff>111966</xdr:colOff>
      <xdr:row>6</xdr:row>
      <xdr:rowOff>29499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7210CBA1-8385-4E15-BD19-C3C314CE1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438142"/>
          <a:ext cx="740616" cy="52480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17</xdr:row>
      <xdr:rowOff>123825</xdr:rowOff>
    </xdr:from>
    <xdr:to>
      <xdr:col>1</xdr:col>
      <xdr:colOff>111966</xdr:colOff>
      <xdr:row>21</xdr:row>
      <xdr:rowOff>39032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86932591-9D78-4C65-BABE-FD59382B7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2733675"/>
          <a:ext cx="740616" cy="524807"/>
        </a:xfrm>
        <a:prstGeom prst="rect">
          <a:avLst/>
        </a:prstGeom>
        <a:noFill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257175</xdr:colOff>
      <xdr:row>17</xdr:row>
      <xdr:rowOff>0</xdr:rowOff>
    </xdr:from>
    <xdr:to>
      <xdr:col>13</xdr:col>
      <xdr:colOff>285747</xdr:colOff>
      <xdr:row>27</xdr:row>
      <xdr:rowOff>9525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85724</xdr:colOff>
      <xdr:row>17</xdr:row>
      <xdr:rowOff>9525</xdr:rowOff>
    </xdr:from>
    <xdr:to>
      <xdr:col>11</xdr:col>
      <xdr:colOff>46874</xdr:colOff>
      <xdr:row>27</xdr:row>
      <xdr:rowOff>133350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29</xdr:row>
      <xdr:rowOff>0</xdr:rowOff>
    </xdr:from>
    <xdr:to>
      <xdr:col>4</xdr:col>
      <xdr:colOff>381000</xdr:colOff>
      <xdr:row>44</xdr:row>
      <xdr:rowOff>142875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29</xdr:row>
      <xdr:rowOff>0</xdr:rowOff>
    </xdr:from>
    <xdr:to>
      <xdr:col>7</xdr:col>
      <xdr:colOff>866775</xdr:colOff>
      <xdr:row>44</xdr:row>
      <xdr:rowOff>142125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29</xdr:row>
      <xdr:rowOff>0</xdr:rowOff>
    </xdr:from>
    <xdr:to>
      <xdr:col>12</xdr:col>
      <xdr:colOff>475950</xdr:colOff>
      <xdr:row>44</xdr:row>
      <xdr:rowOff>142125</xdr:rowOff>
    </xdr:to>
    <xdr:graphicFrame macro="">
      <xdr:nvGraphicFramePr>
        <xdr:cNvPr id="10" name="Graf 9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8</xdr:row>
      <xdr:rowOff>0</xdr:rowOff>
    </xdr:from>
    <xdr:to>
      <xdr:col>0</xdr:col>
      <xdr:colOff>139211</xdr:colOff>
      <xdr:row>16</xdr:row>
      <xdr:rowOff>0</xdr:rowOff>
    </xdr:to>
    <xdr:graphicFrame macro="">
      <xdr:nvGraphicFramePr>
        <xdr:cNvPr id="11" name="Graf 10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2</xdr:row>
      <xdr:rowOff>133342</xdr:rowOff>
    </xdr:from>
    <xdr:to>
      <xdr:col>1</xdr:col>
      <xdr:colOff>111966</xdr:colOff>
      <xdr:row>6</xdr:row>
      <xdr:rowOff>29499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65F6ACBB-8310-4F52-8538-A4A0DAF7B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438142"/>
          <a:ext cx="740616" cy="52480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17</xdr:row>
      <xdr:rowOff>114300</xdr:rowOff>
    </xdr:from>
    <xdr:to>
      <xdr:col>1</xdr:col>
      <xdr:colOff>111966</xdr:colOff>
      <xdr:row>21</xdr:row>
      <xdr:rowOff>29507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B28487CB-0827-4B29-B30F-83951B891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2724150"/>
          <a:ext cx="740616" cy="524807"/>
        </a:xfrm>
        <a:prstGeom prst="rect">
          <a:avLst/>
        </a:prstGeom>
        <a:noFill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257175</xdr:colOff>
      <xdr:row>17</xdr:row>
      <xdr:rowOff>19050</xdr:rowOff>
    </xdr:from>
    <xdr:to>
      <xdr:col>13</xdr:col>
      <xdr:colOff>285747</xdr:colOff>
      <xdr:row>27</xdr:row>
      <xdr:rowOff>28575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57149</xdr:colOff>
      <xdr:row>17</xdr:row>
      <xdr:rowOff>9525</xdr:rowOff>
    </xdr:from>
    <xdr:to>
      <xdr:col>11</xdr:col>
      <xdr:colOff>18299</xdr:colOff>
      <xdr:row>27</xdr:row>
      <xdr:rowOff>133350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28</xdr:row>
      <xdr:rowOff>152399</xdr:rowOff>
    </xdr:from>
    <xdr:to>
      <xdr:col>4</xdr:col>
      <xdr:colOff>381000</xdr:colOff>
      <xdr:row>44</xdr:row>
      <xdr:rowOff>142124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600074</xdr:colOff>
      <xdr:row>29</xdr:row>
      <xdr:rowOff>0</xdr:rowOff>
    </xdr:from>
    <xdr:to>
      <xdr:col>7</xdr:col>
      <xdr:colOff>876299</xdr:colOff>
      <xdr:row>44</xdr:row>
      <xdr:rowOff>142125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28</xdr:row>
      <xdr:rowOff>152399</xdr:rowOff>
    </xdr:from>
    <xdr:to>
      <xdr:col>12</xdr:col>
      <xdr:colOff>475950</xdr:colOff>
      <xdr:row>44</xdr:row>
      <xdr:rowOff>142124</xdr:rowOff>
    </xdr:to>
    <xdr:graphicFrame macro="">
      <xdr:nvGraphicFramePr>
        <xdr:cNvPr id="10" name="Graf 9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8</xdr:row>
      <xdr:rowOff>0</xdr:rowOff>
    </xdr:from>
    <xdr:to>
      <xdr:col>0</xdr:col>
      <xdr:colOff>139211</xdr:colOff>
      <xdr:row>16</xdr:row>
      <xdr:rowOff>0</xdr:rowOff>
    </xdr:to>
    <xdr:graphicFrame macro="">
      <xdr:nvGraphicFramePr>
        <xdr:cNvPr id="11" name="Graf 10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2</xdr:row>
      <xdr:rowOff>133342</xdr:rowOff>
    </xdr:from>
    <xdr:to>
      <xdr:col>1</xdr:col>
      <xdr:colOff>111966</xdr:colOff>
      <xdr:row>6</xdr:row>
      <xdr:rowOff>29499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5BA76D2D-0F5F-4B37-98BF-CC09A2CBF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438142"/>
          <a:ext cx="740616" cy="52480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17</xdr:row>
      <xdr:rowOff>114300</xdr:rowOff>
    </xdr:from>
    <xdr:to>
      <xdr:col>1</xdr:col>
      <xdr:colOff>111966</xdr:colOff>
      <xdr:row>21</xdr:row>
      <xdr:rowOff>29507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2715B4CA-87D5-4EDD-85BB-5FF294D0A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2724150"/>
          <a:ext cx="740616" cy="524807"/>
        </a:xfrm>
        <a:prstGeom prst="rect">
          <a:avLst/>
        </a:prstGeom>
        <a:noFill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17</xdr:row>
      <xdr:rowOff>19050</xdr:rowOff>
    </xdr:from>
    <xdr:to>
      <xdr:col>13</xdr:col>
      <xdr:colOff>323847</xdr:colOff>
      <xdr:row>27</xdr:row>
      <xdr:rowOff>28575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19049</xdr:colOff>
      <xdr:row>17</xdr:row>
      <xdr:rowOff>0</xdr:rowOff>
    </xdr:from>
    <xdr:to>
      <xdr:col>10</xdr:col>
      <xdr:colOff>580274</xdr:colOff>
      <xdr:row>27</xdr:row>
      <xdr:rowOff>123825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29</xdr:row>
      <xdr:rowOff>0</xdr:rowOff>
    </xdr:from>
    <xdr:to>
      <xdr:col>4</xdr:col>
      <xdr:colOff>381000</xdr:colOff>
      <xdr:row>44</xdr:row>
      <xdr:rowOff>142875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29</xdr:row>
      <xdr:rowOff>0</xdr:rowOff>
    </xdr:from>
    <xdr:to>
      <xdr:col>7</xdr:col>
      <xdr:colOff>885825</xdr:colOff>
      <xdr:row>44</xdr:row>
      <xdr:rowOff>142125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29</xdr:row>
      <xdr:rowOff>0</xdr:rowOff>
    </xdr:from>
    <xdr:to>
      <xdr:col>12</xdr:col>
      <xdr:colOff>475950</xdr:colOff>
      <xdr:row>44</xdr:row>
      <xdr:rowOff>142125</xdr:rowOff>
    </xdr:to>
    <xdr:graphicFrame macro="">
      <xdr:nvGraphicFramePr>
        <xdr:cNvPr id="10" name="Graf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8</xdr:row>
      <xdr:rowOff>0</xdr:rowOff>
    </xdr:from>
    <xdr:to>
      <xdr:col>0</xdr:col>
      <xdr:colOff>139211</xdr:colOff>
      <xdr:row>16</xdr:row>
      <xdr:rowOff>0</xdr:rowOff>
    </xdr:to>
    <xdr:graphicFrame macro="">
      <xdr:nvGraphicFramePr>
        <xdr:cNvPr id="11" name="Graf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2</xdr:row>
      <xdr:rowOff>133342</xdr:rowOff>
    </xdr:from>
    <xdr:to>
      <xdr:col>1</xdr:col>
      <xdr:colOff>111966</xdr:colOff>
      <xdr:row>6</xdr:row>
      <xdr:rowOff>29499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4E7B8A91-DBD0-4035-B86E-6CAE0FD3C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438142"/>
          <a:ext cx="740616" cy="52480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17</xdr:row>
      <xdr:rowOff>114300</xdr:rowOff>
    </xdr:from>
    <xdr:to>
      <xdr:col>1</xdr:col>
      <xdr:colOff>111966</xdr:colOff>
      <xdr:row>21</xdr:row>
      <xdr:rowOff>29507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2243D41E-BFE6-46DB-9A1F-C60D6E3F4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2724150"/>
          <a:ext cx="740616" cy="524807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95250</xdr:rowOff>
    </xdr:from>
    <xdr:to>
      <xdr:col>5</xdr:col>
      <xdr:colOff>479475</xdr:colOff>
      <xdr:row>45</xdr:row>
      <xdr:rowOff>133500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561</xdr:colOff>
      <xdr:row>29</xdr:row>
      <xdr:rowOff>85725</xdr:rowOff>
    </xdr:from>
    <xdr:to>
      <xdr:col>13</xdr:col>
      <xdr:colOff>588036</xdr:colOff>
      <xdr:row>45</xdr:row>
      <xdr:rowOff>123825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238125</xdr:colOff>
      <xdr:row>17</xdr:row>
      <xdr:rowOff>9525</xdr:rowOff>
    </xdr:from>
    <xdr:to>
      <xdr:col>13</xdr:col>
      <xdr:colOff>266697</xdr:colOff>
      <xdr:row>27</xdr:row>
      <xdr:rowOff>19050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28574</xdr:colOff>
      <xdr:row>17</xdr:row>
      <xdr:rowOff>0</xdr:rowOff>
    </xdr:from>
    <xdr:to>
      <xdr:col>10</xdr:col>
      <xdr:colOff>589799</xdr:colOff>
      <xdr:row>27</xdr:row>
      <xdr:rowOff>123825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29</xdr:row>
      <xdr:rowOff>0</xdr:rowOff>
    </xdr:from>
    <xdr:to>
      <xdr:col>4</xdr:col>
      <xdr:colOff>381000</xdr:colOff>
      <xdr:row>44</xdr:row>
      <xdr:rowOff>142875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29</xdr:row>
      <xdr:rowOff>0</xdr:rowOff>
    </xdr:from>
    <xdr:to>
      <xdr:col>7</xdr:col>
      <xdr:colOff>866775</xdr:colOff>
      <xdr:row>44</xdr:row>
      <xdr:rowOff>142125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29</xdr:row>
      <xdr:rowOff>0</xdr:rowOff>
    </xdr:from>
    <xdr:to>
      <xdr:col>12</xdr:col>
      <xdr:colOff>475950</xdr:colOff>
      <xdr:row>44</xdr:row>
      <xdr:rowOff>142125</xdr:rowOff>
    </xdr:to>
    <xdr:graphicFrame macro="">
      <xdr:nvGraphicFramePr>
        <xdr:cNvPr id="10" name="Graf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8</xdr:row>
      <xdr:rowOff>0</xdr:rowOff>
    </xdr:from>
    <xdr:to>
      <xdr:col>0</xdr:col>
      <xdr:colOff>139211</xdr:colOff>
      <xdr:row>16</xdr:row>
      <xdr:rowOff>0</xdr:rowOff>
    </xdr:to>
    <xdr:graphicFrame macro="">
      <xdr:nvGraphicFramePr>
        <xdr:cNvPr id="11" name="Graf 10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2</xdr:row>
      <xdr:rowOff>123817</xdr:rowOff>
    </xdr:from>
    <xdr:to>
      <xdr:col>1</xdr:col>
      <xdr:colOff>111966</xdr:colOff>
      <xdr:row>6</xdr:row>
      <xdr:rowOff>19974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97AFE270-79DF-4FD0-BC5C-73066522F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428617"/>
          <a:ext cx="740616" cy="52480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17</xdr:row>
      <xdr:rowOff>104775</xdr:rowOff>
    </xdr:from>
    <xdr:to>
      <xdr:col>1</xdr:col>
      <xdr:colOff>111966</xdr:colOff>
      <xdr:row>21</xdr:row>
      <xdr:rowOff>19982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4E3F2293-9C7A-4500-8C43-EE2B7BD26C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2714625"/>
          <a:ext cx="740616" cy="524807"/>
        </a:xfrm>
        <a:prstGeom prst="rect">
          <a:avLst/>
        </a:prstGeom>
        <a:noFill/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257175</xdr:colOff>
      <xdr:row>17</xdr:row>
      <xdr:rowOff>9525</xdr:rowOff>
    </xdr:from>
    <xdr:to>
      <xdr:col>13</xdr:col>
      <xdr:colOff>285747</xdr:colOff>
      <xdr:row>27</xdr:row>
      <xdr:rowOff>19050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38099</xdr:colOff>
      <xdr:row>17</xdr:row>
      <xdr:rowOff>9525</xdr:rowOff>
    </xdr:from>
    <xdr:to>
      <xdr:col>10</xdr:col>
      <xdr:colOff>599324</xdr:colOff>
      <xdr:row>27</xdr:row>
      <xdr:rowOff>133350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29</xdr:row>
      <xdr:rowOff>0</xdr:rowOff>
    </xdr:from>
    <xdr:to>
      <xdr:col>4</xdr:col>
      <xdr:colOff>381000</xdr:colOff>
      <xdr:row>44</xdr:row>
      <xdr:rowOff>142875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29</xdr:row>
      <xdr:rowOff>0</xdr:rowOff>
    </xdr:from>
    <xdr:to>
      <xdr:col>8</xdr:col>
      <xdr:colOff>0</xdr:colOff>
      <xdr:row>44</xdr:row>
      <xdr:rowOff>142125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00000000-0008-0000-16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29</xdr:row>
      <xdr:rowOff>0</xdr:rowOff>
    </xdr:from>
    <xdr:to>
      <xdr:col>12</xdr:col>
      <xdr:colOff>475950</xdr:colOff>
      <xdr:row>44</xdr:row>
      <xdr:rowOff>142125</xdr:rowOff>
    </xdr:to>
    <xdr:graphicFrame macro="">
      <xdr:nvGraphicFramePr>
        <xdr:cNvPr id="10" name="Graf 9">
          <a:extLst>
            <a:ext uri="{FF2B5EF4-FFF2-40B4-BE49-F238E27FC236}">
              <a16:creationId xmlns:a16="http://schemas.microsoft.com/office/drawing/2014/main" id="{00000000-0008-0000-16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8</xdr:row>
      <xdr:rowOff>0</xdr:rowOff>
    </xdr:from>
    <xdr:to>
      <xdr:col>0</xdr:col>
      <xdr:colOff>139211</xdr:colOff>
      <xdr:row>16</xdr:row>
      <xdr:rowOff>0</xdr:rowOff>
    </xdr:to>
    <xdr:graphicFrame macro="">
      <xdr:nvGraphicFramePr>
        <xdr:cNvPr id="11" name="Graf 10">
          <a:extLst>
            <a:ext uri="{FF2B5EF4-FFF2-40B4-BE49-F238E27FC236}">
              <a16:creationId xmlns:a16="http://schemas.microsoft.com/office/drawing/2014/main" id="{00000000-0008-0000-16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2</xdr:row>
      <xdr:rowOff>133342</xdr:rowOff>
    </xdr:from>
    <xdr:to>
      <xdr:col>1</xdr:col>
      <xdr:colOff>111966</xdr:colOff>
      <xdr:row>6</xdr:row>
      <xdr:rowOff>29499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CE922BFB-524F-4436-BA37-7E59F4B06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438142"/>
          <a:ext cx="740616" cy="52480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17</xdr:row>
      <xdr:rowOff>114300</xdr:rowOff>
    </xdr:from>
    <xdr:to>
      <xdr:col>1</xdr:col>
      <xdr:colOff>111966</xdr:colOff>
      <xdr:row>21</xdr:row>
      <xdr:rowOff>29507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246C08C7-9D15-4914-925B-297732FDA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2724150"/>
          <a:ext cx="740616" cy="524807"/>
        </a:xfrm>
        <a:prstGeom prst="rect">
          <a:avLst/>
        </a:prstGeom>
        <a:noFill/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17</xdr:row>
      <xdr:rowOff>19050</xdr:rowOff>
    </xdr:from>
    <xdr:to>
      <xdr:col>13</xdr:col>
      <xdr:colOff>295272</xdr:colOff>
      <xdr:row>27</xdr:row>
      <xdr:rowOff>28575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38099</xdr:colOff>
      <xdr:row>17</xdr:row>
      <xdr:rowOff>9525</xdr:rowOff>
    </xdr:from>
    <xdr:to>
      <xdr:col>10</xdr:col>
      <xdr:colOff>599324</xdr:colOff>
      <xdr:row>27</xdr:row>
      <xdr:rowOff>133350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29</xdr:row>
      <xdr:rowOff>0</xdr:rowOff>
    </xdr:from>
    <xdr:to>
      <xdr:col>4</xdr:col>
      <xdr:colOff>381000</xdr:colOff>
      <xdr:row>44</xdr:row>
      <xdr:rowOff>142875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29</xdr:row>
      <xdr:rowOff>0</xdr:rowOff>
    </xdr:from>
    <xdr:to>
      <xdr:col>8</xdr:col>
      <xdr:colOff>0</xdr:colOff>
      <xdr:row>44</xdr:row>
      <xdr:rowOff>142125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29</xdr:row>
      <xdr:rowOff>0</xdr:rowOff>
    </xdr:from>
    <xdr:to>
      <xdr:col>12</xdr:col>
      <xdr:colOff>475950</xdr:colOff>
      <xdr:row>44</xdr:row>
      <xdr:rowOff>142125</xdr:rowOff>
    </xdr:to>
    <xdr:graphicFrame macro="">
      <xdr:nvGraphicFramePr>
        <xdr:cNvPr id="10" name="Graf 9">
          <a:extLst>
            <a:ext uri="{FF2B5EF4-FFF2-40B4-BE49-F238E27FC236}">
              <a16:creationId xmlns:a16="http://schemas.microsoft.com/office/drawing/2014/main" id="{00000000-0008-0000-17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8</xdr:row>
      <xdr:rowOff>0</xdr:rowOff>
    </xdr:from>
    <xdr:to>
      <xdr:col>0</xdr:col>
      <xdr:colOff>139211</xdr:colOff>
      <xdr:row>16</xdr:row>
      <xdr:rowOff>0</xdr:rowOff>
    </xdr:to>
    <xdr:graphicFrame macro="">
      <xdr:nvGraphicFramePr>
        <xdr:cNvPr id="11" name="Graf 10">
          <a:extLst>
            <a:ext uri="{FF2B5EF4-FFF2-40B4-BE49-F238E27FC236}">
              <a16:creationId xmlns:a16="http://schemas.microsoft.com/office/drawing/2014/main" id="{00000000-0008-0000-17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2</xdr:row>
      <xdr:rowOff>123817</xdr:rowOff>
    </xdr:from>
    <xdr:to>
      <xdr:col>1</xdr:col>
      <xdr:colOff>111966</xdr:colOff>
      <xdr:row>6</xdr:row>
      <xdr:rowOff>19974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2316C019-B528-4628-BBCD-27F43B1FA6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428617"/>
          <a:ext cx="740616" cy="52480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17</xdr:row>
      <xdr:rowOff>104775</xdr:rowOff>
    </xdr:from>
    <xdr:to>
      <xdr:col>1</xdr:col>
      <xdr:colOff>111966</xdr:colOff>
      <xdr:row>21</xdr:row>
      <xdr:rowOff>19982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E6850A5F-8E2E-4A74-9A12-0AF587466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2714625"/>
          <a:ext cx="740616" cy="524807"/>
        </a:xfrm>
        <a:prstGeom prst="rect">
          <a:avLst/>
        </a:prstGeom>
        <a:noFill/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17</xdr:row>
      <xdr:rowOff>0</xdr:rowOff>
    </xdr:from>
    <xdr:to>
      <xdr:col>13</xdr:col>
      <xdr:colOff>295272</xdr:colOff>
      <xdr:row>27</xdr:row>
      <xdr:rowOff>9525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17</xdr:row>
      <xdr:rowOff>9525</xdr:rowOff>
    </xdr:from>
    <xdr:to>
      <xdr:col>10</xdr:col>
      <xdr:colOff>570749</xdr:colOff>
      <xdr:row>27</xdr:row>
      <xdr:rowOff>133350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29</xdr:row>
      <xdr:rowOff>0</xdr:rowOff>
    </xdr:from>
    <xdr:to>
      <xdr:col>4</xdr:col>
      <xdr:colOff>381000</xdr:colOff>
      <xdr:row>44</xdr:row>
      <xdr:rowOff>142875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29</xdr:row>
      <xdr:rowOff>0</xdr:rowOff>
    </xdr:from>
    <xdr:to>
      <xdr:col>7</xdr:col>
      <xdr:colOff>866775</xdr:colOff>
      <xdr:row>44</xdr:row>
      <xdr:rowOff>142125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29</xdr:row>
      <xdr:rowOff>0</xdr:rowOff>
    </xdr:from>
    <xdr:to>
      <xdr:col>12</xdr:col>
      <xdr:colOff>475950</xdr:colOff>
      <xdr:row>44</xdr:row>
      <xdr:rowOff>142125</xdr:rowOff>
    </xdr:to>
    <xdr:graphicFrame macro="">
      <xdr:nvGraphicFramePr>
        <xdr:cNvPr id="10" name="Graf 9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8</xdr:row>
      <xdr:rowOff>0</xdr:rowOff>
    </xdr:from>
    <xdr:to>
      <xdr:col>0</xdr:col>
      <xdr:colOff>139211</xdr:colOff>
      <xdr:row>16</xdr:row>
      <xdr:rowOff>0</xdr:rowOff>
    </xdr:to>
    <xdr:graphicFrame macro="">
      <xdr:nvGraphicFramePr>
        <xdr:cNvPr id="11" name="Graf 10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2</xdr:row>
      <xdr:rowOff>142867</xdr:rowOff>
    </xdr:from>
    <xdr:to>
      <xdr:col>1</xdr:col>
      <xdr:colOff>111966</xdr:colOff>
      <xdr:row>6</xdr:row>
      <xdr:rowOff>39024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1156535E-D13F-4DD4-984B-201ECC2DB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447667"/>
          <a:ext cx="740616" cy="52480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17</xdr:row>
      <xdr:rowOff>114300</xdr:rowOff>
    </xdr:from>
    <xdr:to>
      <xdr:col>1</xdr:col>
      <xdr:colOff>111966</xdr:colOff>
      <xdr:row>21</xdr:row>
      <xdr:rowOff>29507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1F7BE17E-DE8B-4CDB-9AEA-383411D9BF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2724150"/>
          <a:ext cx="740616" cy="524807"/>
        </a:xfrm>
        <a:prstGeom prst="rect">
          <a:avLst/>
        </a:prstGeom>
        <a:noFill/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219075</xdr:colOff>
      <xdr:row>17</xdr:row>
      <xdr:rowOff>0</xdr:rowOff>
    </xdr:from>
    <xdr:to>
      <xdr:col>13</xdr:col>
      <xdr:colOff>247647</xdr:colOff>
      <xdr:row>27</xdr:row>
      <xdr:rowOff>9525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19049</xdr:colOff>
      <xdr:row>17</xdr:row>
      <xdr:rowOff>0</xdr:rowOff>
    </xdr:from>
    <xdr:to>
      <xdr:col>10</xdr:col>
      <xdr:colOff>580274</xdr:colOff>
      <xdr:row>27</xdr:row>
      <xdr:rowOff>123825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00000000-0008-0000-19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29</xdr:row>
      <xdr:rowOff>0</xdr:rowOff>
    </xdr:from>
    <xdr:to>
      <xdr:col>4</xdr:col>
      <xdr:colOff>381000</xdr:colOff>
      <xdr:row>44</xdr:row>
      <xdr:rowOff>142875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29</xdr:row>
      <xdr:rowOff>0</xdr:rowOff>
    </xdr:from>
    <xdr:to>
      <xdr:col>8</xdr:col>
      <xdr:colOff>0</xdr:colOff>
      <xdr:row>44</xdr:row>
      <xdr:rowOff>142125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29</xdr:row>
      <xdr:rowOff>0</xdr:rowOff>
    </xdr:from>
    <xdr:to>
      <xdr:col>12</xdr:col>
      <xdr:colOff>475950</xdr:colOff>
      <xdr:row>44</xdr:row>
      <xdr:rowOff>142125</xdr:rowOff>
    </xdr:to>
    <xdr:graphicFrame macro="">
      <xdr:nvGraphicFramePr>
        <xdr:cNvPr id="10" name="Graf 9"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8</xdr:row>
      <xdr:rowOff>0</xdr:rowOff>
    </xdr:from>
    <xdr:to>
      <xdr:col>0</xdr:col>
      <xdr:colOff>139211</xdr:colOff>
      <xdr:row>16</xdr:row>
      <xdr:rowOff>0</xdr:rowOff>
    </xdr:to>
    <xdr:graphicFrame macro="">
      <xdr:nvGraphicFramePr>
        <xdr:cNvPr id="11" name="Graf 10"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2</xdr:row>
      <xdr:rowOff>123817</xdr:rowOff>
    </xdr:from>
    <xdr:to>
      <xdr:col>1</xdr:col>
      <xdr:colOff>111966</xdr:colOff>
      <xdr:row>6</xdr:row>
      <xdr:rowOff>19974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A1CA908E-A15C-4063-ABEA-3C677FC71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428617"/>
          <a:ext cx="740616" cy="52480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17</xdr:row>
      <xdr:rowOff>114300</xdr:rowOff>
    </xdr:from>
    <xdr:to>
      <xdr:col>1</xdr:col>
      <xdr:colOff>111966</xdr:colOff>
      <xdr:row>21</xdr:row>
      <xdr:rowOff>29507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6F3996AC-E47D-489B-92AF-146C2E8BC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2724150"/>
          <a:ext cx="740616" cy="524807"/>
        </a:xfrm>
        <a:prstGeom prst="rect">
          <a:avLst/>
        </a:prstGeom>
        <a:noFill/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228600</xdr:colOff>
      <xdr:row>17</xdr:row>
      <xdr:rowOff>9525</xdr:rowOff>
    </xdr:from>
    <xdr:to>
      <xdr:col>13</xdr:col>
      <xdr:colOff>257172</xdr:colOff>
      <xdr:row>27</xdr:row>
      <xdr:rowOff>19050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38099</xdr:colOff>
      <xdr:row>17</xdr:row>
      <xdr:rowOff>19050</xdr:rowOff>
    </xdr:from>
    <xdr:to>
      <xdr:col>10</xdr:col>
      <xdr:colOff>599324</xdr:colOff>
      <xdr:row>27</xdr:row>
      <xdr:rowOff>142875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29</xdr:row>
      <xdr:rowOff>0</xdr:rowOff>
    </xdr:from>
    <xdr:to>
      <xdr:col>4</xdr:col>
      <xdr:colOff>381000</xdr:colOff>
      <xdr:row>44</xdr:row>
      <xdr:rowOff>142875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29</xdr:row>
      <xdr:rowOff>0</xdr:rowOff>
    </xdr:from>
    <xdr:to>
      <xdr:col>7</xdr:col>
      <xdr:colOff>885825</xdr:colOff>
      <xdr:row>44</xdr:row>
      <xdr:rowOff>142125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29</xdr:row>
      <xdr:rowOff>0</xdr:rowOff>
    </xdr:from>
    <xdr:to>
      <xdr:col>12</xdr:col>
      <xdr:colOff>475950</xdr:colOff>
      <xdr:row>44</xdr:row>
      <xdr:rowOff>142125</xdr:rowOff>
    </xdr:to>
    <xdr:graphicFrame macro="">
      <xdr:nvGraphicFramePr>
        <xdr:cNvPr id="10" name="Graf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8</xdr:row>
      <xdr:rowOff>0</xdr:rowOff>
    </xdr:from>
    <xdr:to>
      <xdr:col>0</xdr:col>
      <xdr:colOff>139211</xdr:colOff>
      <xdr:row>16</xdr:row>
      <xdr:rowOff>0</xdr:rowOff>
    </xdr:to>
    <xdr:graphicFrame macro="">
      <xdr:nvGraphicFramePr>
        <xdr:cNvPr id="11" name="Graf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2</xdr:row>
      <xdr:rowOff>133342</xdr:rowOff>
    </xdr:from>
    <xdr:to>
      <xdr:col>1</xdr:col>
      <xdr:colOff>111966</xdr:colOff>
      <xdr:row>6</xdr:row>
      <xdr:rowOff>29499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A00D1852-923D-416A-8986-442B1433A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438142"/>
          <a:ext cx="740616" cy="52480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17</xdr:row>
      <xdr:rowOff>104775</xdr:rowOff>
    </xdr:from>
    <xdr:to>
      <xdr:col>1</xdr:col>
      <xdr:colOff>111966</xdr:colOff>
      <xdr:row>21</xdr:row>
      <xdr:rowOff>19982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E5897BD8-C50C-4767-9BAE-5E9CBE013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2714625"/>
          <a:ext cx="740616" cy="524807"/>
        </a:xfrm>
        <a:prstGeom prst="rect">
          <a:avLst/>
        </a:prstGeom>
        <a:noFill/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17</xdr:row>
      <xdr:rowOff>28575</xdr:rowOff>
    </xdr:from>
    <xdr:to>
      <xdr:col>13</xdr:col>
      <xdr:colOff>295272</xdr:colOff>
      <xdr:row>27</xdr:row>
      <xdr:rowOff>38100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19049</xdr:colOff>
      <xdr:row>17</xdr:row>
      <xdr:rowOff>0</xdr:rowOff>
    </xdr:from>
    <xdr:to>
      <xdr:col>10</xdr:col>
      <xdr:colOff>580274</xdr:colOff>
      <xdr:row>27</xdr:row>
      <xdr:rowOff>123825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29</xdr:row>
      <xdr:rowOff>0</xdr:rowOff>
    </xdr:from>
    <xdr:to>
      <xdr:col>4</xdr:col>
      <xdr:colOff>381000</xdr:colOff>
      <xdr:row>44</xdr:row>
      <xdr:rowOff>142875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29</xdr:row>
      <xdr:rowOff>0</xdr:rowOff>
    </xdr:from>
    <xdr:to>
      <xdr:col>8</xdr:col>
      <xdr:colOff>9525</xdr:colOff>
      <xdr:row>44</xdr:row>
      <xdr:rowOff>142125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00000000-0008-0000-1B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29</xdr:row>
      <xdr:rowOff>0</xdr:rowOff>
    </xdr:from>
    <xdr:to>
      <xdr:col>12</xdr:col>
      <xdr:colOff>475950</xdr:colOff>
      <xdr:row>44</xdr:row>
      <xdr:rowOff>142125</xdr:rowOff>
    </xdr:to>
    <xdr:graphicFrame macro="">
      <xdr:nvGraphicFramePr>
        <xdr:cNvPr id="10" name="Graf 9">
          <a:extLst>
            <a:ext uri="{FF2B5EF4-FFF2-40B4-BE49-F238E27FC236}">
              <a16:creationId xmlns:a16="http://schemas.microsoft.com/office/drawing/2014/main" id="{00000000-0008-0000-1B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8</xdr:row>
      <xdr:rowOff>0</xdr:rowOff>
    </xdr:from>
    <xdr:to>
      <xdr:col>0</xdr:col>
      <xdr:colOff>139211</xdr:colOff>
      <xdr:row>16</xdr:row>
      <xdr:rowOff>0</xdr:rowOff>
    </xdr:to>
    <xdr:graphicFrame macro="">
      <xdr:nvGraphicFramePr>
        <xdr:cNvPr id="11" name="Graf 10">
          <a:extLst>
            <a:ext uri="{FF2B5EF4-FFF2-40B4-BE49-F238E27FC236}">
              <a16:creationId xmlns:a16="http://schemas.microsoft.com/office/drawing/2014/main" id="{00000000-0008-0000-1B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2</xdr:row>
      <xdr:rowOff>133342</xdr:rowOff>
    </xdr:from>
    <xdr:to>
      <xdr:col>1</xdr:col>
      <xdr:colOff>111966</xdr:colOff>
      <xdr:row>6</xdr:row>
      <xdr:rowOff>29499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926FE94A-E829-4D5C-B708-D9832993A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438142"/>
          <a:ext cx="740616" cy="52480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17</xdr:row>
      <xdr:rowOff>114301</xdr:rowOff>
    </xdr:from>
    <xdr:to>
      <xdr:col>1</xdr:col>
      <xdr:colOff>111966</xdr:colOff>
      <xdr:row>21</xdr:row>
      <xdr:rowOff>29508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2609225D-5ADB-4A29-9A79-C8F8569A7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2724151"/>
          <a:ext cx="740616" cy="524807"/>
        </a:xfrm>
        <a:prstGeom prst="rect">
          <a:avLst/>
        </a:prstGeom>
        <a:noFill/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22412</xdr:colOff>
      <xdr:row>28</xdr:row>
      <xdr:rowOff>33617</xdr:rowOff>
    </xdr:from>
    <xdr:to>
      <xdr:col>6</xdr:col>
      <xdr:colOff>346262</xdr:colOff>
      <xdr:row>46</xdr:row>
      <xdr:rowOff>114300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214697</xdr:colOff>
      <xdr:row>30</xdr:row>
      <xdr:rowOff>47737</xdr:rowOff>
    </xdr:from>
    <xdr:to>
      <xdr:col>13</xdr:col>
      <xdr:colOff>145823</xdr:colOff>
      <xdr:row>46</xdr:row>
      <xdr:rowOff>107951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9522" l="0" r="10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224847" y="4676887"/>
          <a:ext cx="3884001" cy="2317639"/>
        </a:xfrm>
        <a:prstGeom prst="rect">
          <a:avLst/>
        </a:prstGeom>
      </xdr:spPr>
    </xdr:pic>
    <xdr:clientData/>
  </xdr:twoCellAnchor>
  <xdr:twoCellAnchor>
    <xdr:from>
      <xdr:col>10</xdr:col>
      <xdr:colOff>184680</xdr:colOff>
      <xdr:row>31</xdr:row>
      <xdr:rowOff>58065</xdr:rowOff>
    </xdr:from>
    <xdr:to>
      <xdr:col>10</xdr:col>
      <xdr:colOff>372102</xdr:colOff>
      <xdr:row>34</xdr:row>
      <xdr:rowOff>19965</xdr:rowOff>
    </xdr:to>
    <xdr:sp macro="" textlink="">
      <xdr:nvSpPr>
        <xdr:cNvPr id="11" name="Šipka dolů 10">
          <a:extLst>
            <a:ext uri="{FF2B5EF4-FFF2-40B4-BE49-F238E27FC236}">
              <a16:creationId xmlns:a16="http://schemas.microsoft.com/office/drawing/2014/main" id="{00000000-0008-0000-1E00-00000B000000}"/>
            </a:ext>
          </a:extLst>
        </xdr:cNvPr>
        <xdr:cNvSpPr/>
      </xdr:nvSpPr>
      <xdr:spPr>
        <a:xfrm rot="1191065">
          <a:off x="7166505" y="4553865"/>
          <a:ext cx="187422" cy="361950"/>
        </a:xfrm>
        <a:prstGeom prst="downArrow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>
            <a:solidFill>
              <a:srgbClr val="FF0000"/>
            </a:solidFill>
          </a:endParaRPr>
        </a:p>
      </xdr:txBody>
    </xdr:sp>
    <xdr:clientData/>
  </xdr:twoCellAnchor>
  <xdr:twoCellAnchor>
    <xdr:from>
      <xdr:col>10</xdr:col>
      <xdr:colOff>1681</xdr:colOff>
      <xdr:row>30</xdr:row>
      <xdr:rowOff>95248</xdr:rowOff>
    </xdr:from>
    <xdr:to>
      <xdr:col>10</xdr:col>
      <xdr:colOff>190500</xdr:colOff>
      <xdr:row>33</xdr:row>
      <xdr:rowOff>76198</xdr:rowOff>
    </xdr:to>
    <xdr:sp macro="" textlink="">
      <xdr:nvSpPr>
        <xdr:cNvPr id="12" name="Šipka dolů 11">
          <a:extLst>
            <a:ext uri="{FF2B5EF4-FFF2-40B4-BE49-F238E27FC236}">
              <a16:creationId xmlns:a16="http://schemas.microsoft.com/office/drawing/2014/main" id="{00000000-0008-0000-1E00-00000C000000}"/>
            </a:ext>
          </a:extLst>
        </xdr:cNvPr>
        <xdr:cNvSpPr/>
      </xdr:nvSpPr>
      <xdr:spPr>
        <a:xfrm rot="11986612">
          <a:off x="6966137" y="4700866"/>
          <a:ext cx="188819" cy="384361"/>
        </a:xfrm>
        <a:prstGeom prst="downArrow">
          <a:avLst/>
        </a:prstGeom>
        <a:solidFill>
          <a:schemeClr val="accent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324302</xdr:colOff>
      <xdr:row>39</xdr:row>
      <xdr:rowOff>4819</xdr:rowOff>
    </xdr:from>
    <xdr:to>
      <xdr:col>8</xdr:col>
      <xdr:colOff>29027</xdr:colOff>
      <xdr:row>40</xdr:row>
      <xdr:rowOff>26042</xdr:rowOff>
    </xdr:to>
    <xdr:sp macro="" textlink="">
      <xdr:nvSpPr>
        <xdr:cNvPr id="25" name="Šipka dolů 24">
          <a:extLst>
            <a:ext uri="{FF2B5EF4-FFF2-40B4-BE49-F238E27FC236}">
              <a16:creationId xmlns:a16="http://schemas.microsoft.com/office/drawing/2014/main" id="{00000000-0008-0000-1E00-000019000000}"/>
            </a:ext>
          </a:extLst>
        </xdr:cNvPr>
        <xdr:cNvSpPr/>
      </xdr:nvSpPr>
      <xdr:spPr>
        <a:xfrm rot="13929628">
          <a:off x="5428615" y="5816156"/>
          <a:ext cx="173623" cy="361950"/>
        </a:xfrm>
        <a:prstGeom prst="downArrow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429657</xdr:colOff>
      <xdr:row>40</xdr:row>
      <xdr:rowOff>8999</xdr:rowOff>
    </xdr:from>
    <xdr:to>
      <xdr:col>8</xdr:col>
      <xdr:colOff>134382</xdr:colOff>
      <xdr:row>41</xdr:row>
      <xdr:rowOff>58552</xdr:rowOff>
    </xdr:to>
    <xdr:sp macro="" textlink="">
      <xdr:nvSpPr>
        <xdr:cNvPr id="26" name="Šipka dolů 25">
          <a:extLst>
            <a:ext uri="{FF2B5EF4-FFF2-40B4-BE49-F238E27FC236}">
              <a16:creationId xmlns:a16="http://schemas.microsoft.com/office/drawing/2014/main" id="{00000000-0008-0000-1E00-00001A000000}"/>
            </a:ext>
          </a:extLst>
        </xdr:cNvPr>
        <xdr:cNvSpPr/>
      </xdr:nvSpPr>
      <xdr:spPr>
        <a:xfrm rot="3027810">
          <a:off x="5515604" y="5932832"/>
          <a:ext cx="184023" cy="360269"/>
        </a:xfrm>
        <a:prstGeom prst="downArrow">
          <a:avLst/>
        </a:prstGeom>
        <a:solidFill>
          <a:schemeClr val="accent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>
            <a:solidFill>
              <a:srgbClr val="FF0000"/>
            </a:solidFill>
          </a:endParaRPr>
        </a:p>
      </xdr:txBody>
    </xdr:sp>
    <xdr:clientData/>
  </xdr:twoCellAnchor>
  <xdr:twoCellAnchor>
    <xdr:from>
      <xdr:col>10</xdr:col>
      <xdr:colOff>38099</xdr:colOff>
      <xdr:row>43</xdr:row>
      <xdr:rowOff>47624</xdr:rowOff>
    </xdr:from>
    <xdr:to>
      <xdr:col>10</xdr:col>
      <xdr:colOff>228600</xdr:colOff>
      <xdr:row>45</xdr:row>
      <xdr:rowOff>66674</xdr:rowOff>
    </xdr:to>
    <xdr:sp macro="" textlink="">
      <xdr:nvSpPr>
        <xdr:cNvPr id="27" name="Šipka dolů 26">
          <a:extLst>
            <a:ext uri="{FF2B5EF4-FFF2-40B4-BE49-F238E27FC236}">
              <a16:creationId xmlns:a16="http://schemas.microsoft.com/office/drawing/2014/main" id="{00000000-0008-0000-1E00-00001B000000}"/>
            </a:ext>
          </a:extLst>
        </xdr:cNvPr>
        <xdr:cNvSpPr/>
      </xdr:nvSpPr>
      <xdr:spPr>
        <a:xfrm rot="10800000">
          <a:off x="7019924" y="6524624"/>
          <a:ext cx="190501" cy="323850"/>
        </a:xfrm>
        <a:prstGeom prst="downArrow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>
            <a:solidFill>
              <a:srgbClr val="FF0000"/>
            </a:solidFill>
          </a:endParaRPr>
        </a:p>
      </xdr:txBody>
    </xdr:sp>
    <xdr:clientData/>
  </xdr:twoCellAnchor>
  <xdr:twoCellAnchor>
    <xdr:from>
      <xdr:col>10</xdr:col>
      <xdr:colOff>276224</xdr:colOff>
      <xdr:row>43</xdr:row>
      <xdr:rowOff>57148</xdr:rowOff>
    </xdr:from>
    <xdr:to>
      <xdr:col>10</xdr:col>
      <xdr:colOff>466725</xdr:colOff>
      <xdr:row>45</xdr:row>
      <xdr:rowOff>95248</xdr:rowOff>
    </xdr:to>
    <xdr:sp macro="" textlink="">
      <xdr:nvSpPr>
        <xdr:cNvPr id="28" name="Šipka dolů 27">
          <a:extLst>
            <a:ext uri="{FF2B5EF4-FFF2-40B4-BE49-F238E27FC236}">
              <a16:creationId xmlns:a16="http://schemas.microsoft.com/office/drawing/2014/main" id="{00000000-0008-0000-1E00-00001C000000}"/>
            </a:ext>
          </a:extLst>
        </xdr:cNvPr>
        <xdr:cNvSpPr/>
      </xdr:nvSpPr>
      <xdr:spPr>
        <a:xfrm>
          <a:off x="7258049" y="6534148"/>
          <a:ext cx="190501" cy="342900"/>
        </a:xfrm>
        <a:prstGeom prst="downArrow">
          <a:avLst/>
        </a:prstGeom>
        <a:solidFill>
          <a:schemeClr val="accent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30610</xdr:colOff>
      <xdr:row>44</xdr:row>
      <xdr:rowOff>32018</xdr:rowOff>
    </xdr:from>
    <xdr:to>
      <xdr:col>12</xdr:col>
      <xdr:colOff>401075</xdr:colOff>
      <xdr:row>45</xdr:row>
      <xdr:rowOff>75497</xdr:rowOff>
    </xdr:to>
    <xdr:sp macro="" textlink="">
      <xdr:nvSpPr>
        <xdr:cNvPr id="29" name="Šipka dolů 28">
          <a:extLst>
            <a:ext uri="{FF2B5EF4-FFF2-40B4-BE49-F238E27FC236}">
              <a16:creationId xmlns:a16="http://schemas.microsoft.com/office/drawing/2014/main" id="{00000000-0008-0000-1E00-00001D000000}"/>
            </a:ext>
          </a:extLst>
        </xdr:cNvPr>
        <xdr:cNvSpPr/>
      </xdr:nvSpPr>
      <xdr:spPr>
        <a:xfrm rot="7791339">
          <a:off x="8414178" y="6269325"/>
          <a:ext cx="195879" cy="370465"/>
        </a:xfrm>
        <a:prstGeom prst="downArrow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182417</xdr:colOff>
      <xdr:row>43</xdr:row>
      <xdr:rowOff>52017</xdr:rowOff>
    </xdr:from>
    <xdr:to>
      <xdr:col>12</xdr:col>
      <xdr:colOff>563417</xdr:colOff>
      <xdr:row>44</xdr:row>
      <xdr:rowOff>89281</xdr:rowOff>
    </xdr:to>
    <xdr:sp macro="" textlink="">
      <xdr:nvSpPr>
        <xdr:cNvPr id="30" name="Šipka dolů 29">
          <a:extLst>
            <a:ext uri="{FF2B5EF4-FFF2-40B4-BE49-F238E27FC236}">
              <a16:creationId xmlns:a16="http://schemas.microsoft.com/office/drawing/2014/main" id="{00000000-0008-0000-1E00-00001E000000}"/>
            </a:ext>
          </a:extLst>
        </xdr:cNvPr>
        <xdr:cNvSpPr/>
      </xdr:nvSpPr>
      <xdr:spPr>
        <a:xfrm rot="18591339">
          <a:off x="8574360" y="6128549"/>
          <a:ext cx="189664" cy="381000"/>
        </a:xfrm>
        <a:prstGeom prst="downArrow">
          <a:avLst/>
        </a:prstGeom>
        <a:solidFill>
          <a:schemeClr val="accent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>
            <a:solidFill>
              <a:srgbClr val="FF0000"/>
            </a:solidFill>
          </a:endParaRP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16565</xdr:rowOff>
    </xdr:from>
    <xdr:to>
      <xdr:col>0</xdr:col>
      <xdr:colOff>139211</xdr:colOff>
      <xdr:row>8</xdr:row>
      <xdr:rowOff>140806</xdr:rowOff>
    </xdr:to>
    <xdr:graphicFrame macro="">
      <xdr:nvGraphicFramePr>
        <xdr:cNvPr id="11" name="Graf 10">
          <a:extLst>
            <a:ext uri="{FF2B5EF4-FFF2-40B4-BE49-F238E27FC236}">
              <a16:creationId xmlns:a16="http://schemas.microsoft.com/office/drawing/2014/main" id="{00000000-0008-0000-1F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9524</xdr:colOff>
      <xdr:row>10</xdr:row>
      <xdr:rowOff>57151</xdr:rowOff>
    </xdr:from>
    <xdr:to>
      <xdr:col>13</xdr:col>
      <xdr:colOff>663997</xdr:colOff>
      <xdr:row>44</xdr:row>
      <xdr:rowOff>0</xdr:rowOff>
    </xdr:to>
    <xdr:grpSp>
      <xdr:nvGrpSpPr>
        <xdr:cNvPr id="2" name="Skupina 1">
          <a:extLst>
            <a:ext uri="{FF2B5EF4-FFF2-40B4-BE49-F238E27FC236}">
              <a16:creationId xmlns:a16="http://schemas.microsoft.com/office/drawing/2014/main" id="{BC61BAEB-3565-424A-9427-2AF5189FB986}"/>
            </a:ext>
          </a:extLst>
        </xdr:cNvPr>
        <xdr:cNvGrpSpPr/>
      </xdr:nvGrpSpPr>
      <xdr:grpSpPr>
        <a:xfrm>
          <a:off x="10667" y="1668781"/>
          <a:ext cx="10078508" cy="5111495"/>
          <a:chOff x="9524" y="1427907"/>
          <a:chExt cx="9465098" cy="5306194"/>
        </a:xfrm>
      </xdr:grpSpPr>
      <xdr:graphicFrame macro="">
        <xdr:nvGraphicFramePr>
          <xdr:cNvPr id="3" name="Graf 2">
            <a:extLst>
              <a:ext uri="{FF2B5EF4-FFF2-40B4-BE49-F238E27FC236}">
                <a16:creationId xmlns:a16="http://schemas.microsoft.com/office/drawing/2014/main" id="{00000000-0008-0000-1F00-000003000000}"/>
              </a:ext>
            </a:extLst>
          </xdr:cNvPr>
          <xdr:cNvGraphicFramePr>
            <a:graphicFrameLocks/>
          </xdr:cNvGraphicFramePr>
        </xdr:nvGraphicFramePr>
        <xdr:xfrm>
          <a:off x="21980" y="4633321"/>
          <a:ext cx="3023489" cy="210078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6" name="Graf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GraphicFramePr>
            <a:graphicFrameLocks/>
          </xdr:cNvGraphicFramePr>
        </xdr:nvGraphicFramePr>
        <xdr:xfrm>
          <a:off x="9524" y="2966504"/>
          <a:ext cx="3023489" cy="180489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7" name="Graf 6">
            <a:extLst>
              <a:ext uri="{FF2B5EF4-FFF2-40B4-BE49-F238E27FC236}">
                <a16:creationId xmlns:a16="http://schemas.microsoft.com/office/drawing/2014/main" id="{00000000-0008-0000-1F00-000007000000}"/>
              </a:ext>
            </a:extLst>
          </xdr:cNvPr>
          <xdr:cNvGraphicFramePr>
            <a:graphicFrameLocks/>
          </xdr:cNvGraphicFramePr>
        </xdr:nvGraphicFramePr>
        <xdr:xfrm>
          <a:off x="3230297" y="2976368"/>
          <a:ext cx="3024000" cy="180489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8" name="Graf 7">
            <a:extLst>
              <a:ext uri="{FF2B5EF4-FFF2-40B4-BE49-F238E27FC236}">
                <a16:creationId xmlns:a16="http://schemas.microsoft.com/office/drawing/2014/main" id="{00000000-0008-0000-1F00-000008000000}"/>
              </a:ext>
            </a:extLst>
          </xdr:cNvPr>
          <xdr:cNvGraphicFramePr>
            <a:graphicFrameLocks/>
          </xdr:cNvGraphicFramePr>
        </xdr:nvGraphicFramePr>
        <xdr:xfrm>
          <a:off x="6451582" y="2976368"/>
          <a:ext cx="3021802" cy="179503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9" name="Graf 8">
            <a:extLst>
              <a:ext uri="{FF2B5EF4-FFF2-40B4-BE49-F238E27FC236}">
                <a16:creationId xmlns:a16="http://schemas.microsoft.com/office/drawing/2014/main" id="{00000000-0008-0000-1F00-000009000000}"/>
              </a:ext>
            </a:extLst>
          </xdr:cNvPr>
          <xdr:cNvGraphicFramePr>
            <a:graphicFrameLocks/>
          </xdr:cNvGraphicFramePr>
        </xdr:nvGraphicFramePr>
        <xdr:xfrm>
          <a:off x="3236045" y="4655343"/>
          <a:ext cx="3024000" cy="207875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10" name="Graf 9">
            <a:extLst>
              <a:ext uri="{FF2B5EF4-FFF2-40B4-BE49-F238E27FC236}">
                <a16:creationId xmlns:a16="http://schemas.microsoft.com/office/drawing/2014/main" id="{00000000-0008-0000-1F00-00000A000000}"/>
              </a:ext>
            </a:extLst>
          </xdr:cNvPr>
          <xdr:cNvGraphicFramePr>
            <a:graphicFrameLocks/>
          </xdr:cNvGraphicFramePr>
        </xdr:nvGraphicFramePr>
        <xdr:xfrm>
          <a:off x="6450622" y="4655343"/>
          <a:ext cx="3024000" cy="207875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4" name="Graf 3">
            <a:extLst>
              <a:ext uri="{FF2B5EF4-FFF2-40B4-BE49-F238E27FC236}">
                <a16:creationId xmlns:a16="http://schemas.microsoft.com/office/drawing/2014/main" id="{00000000-0008-0000-1F00-000004000000}"/>
              </a:ext>
            </a:extLst>
          </xdr:cNvPr>
          <xdr:cNvGraphicFramePr>
            <a:graphicFrameLocks/>
          </xdr:cNvGraphicFramePr>
        </xdr:nvGraphicFramePr>
        <xdr:xfrm>
          <a:off x="22413" y="1427907"/>
          <a:ext cx="9426388" cy="15349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</xdr:grp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190501</xdr:rowOff>
    </xdr:from>
    <xdr:to>
      <xdr:col>15</xdr:col>
      <xdr:colOff>1</xdr:colOff>
      <xdr:row>15</xdr:row>
      <xdr:rowOff>121651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75514C0A-F119-43A6-B761-C0EA647CDC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16</xdr:row>
      <xdr:rowOff>0</xdr:rowOff>
    </xdr:from>
    <xdr:to>
      <xdr:col>15</xdr:col>
      <xdr:colOff>1</xdr:colOff>
      <xdr:row>30</xdr:row>
      <xdr:rowOff>74025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4C56B82B-C9C9-4509-BA75-4BB91369F4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247650</xdr:colOff>
      <xdr:row>31</xdr:row>
      <xdr:rowOff>0</xdr:rowOff>
    </xdr:from>
    <xdr:to>
      <xdr:col>14</xdr:col>
      <xdr:colOff>933451</xdr:colOff>
      <xdr:row>45</xdr:row>
      <xdr:rowOff>83550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6B16029E-F136-409B-99B2-AC94FD8AB6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0</xdr:col>
      <xdr:colOff>157843</xdr:colOff>
      <xdr:row>22</xdr:row>
      <xdr:rowOff>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C162635C-3AD5-4F01-9F6C-CCB560FA13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219075</xdr:colOff>
      <xdr:row>23</xdr:row>
      <xdr:rowOff>9525</xdr:rowOff>
    </xdr:from>
    <xdr:to>
      <xdr:col>14</xdr:col>
      <xdr:colOff>311925</xdr:colOff>
      <xdr:row>35</xdr:row>
      <xdr:rowOff>51445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CC316135-21A9-4FBF-8EAF-2A7BCBAA1F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390525</xdr:colOff>
      <xdr:row>23</xdr:row>
      <xdr:rowOff>0</xdr:rowOff>
    </xdr:from>
    <xdr:to>
      <xdr:col>6</xdr:col>
      <xdr:colOff>264300</xdr:colOff>
      <xdr:row>35</xdr:row>
      <xdr:rowOff>41920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C3906EB0-7CC2-4EB0-92DD-638A21EA72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190501</xdr:rowOff>
    </xdr:from>
    <xdr:to>
      <xdr:col>15</xdr:col>
      <xdr:colOff>1</xdr:colOff>
      <xdr:row>15</xdr:row>
      <xdr:rowOff>140701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681B8F6-9658-4EA3-AF04-6D855121C4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16</xdr:row>
      <xdr:rowOff>28574</xdr:rowOff>
    </xdr:from>
    <xdr:to>
      <xdr:col>15</xdr:col>
      <xdr:colOff>1</xdr:colOff>
      <xdr:row>30</xdr:row>
      <xdr:rowOff>123825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6492D6D0-6E25-47C5-8B84-39E829193B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31</xdr:row>
      <xdr:rowOff>9525</xdr:rowOff>
    </xdr:from>
    <xdr:to>
      <xdr:col>14</xdr:col>
      <xdr:colOff>933451</xdr:colOff>
      <xdr:row>45</xdr:row>
      <xdr:rowOff>83550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32386499-8F52-45A6-97DC-FE5F099F54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16</xdr:col>
      <xdr:colOff>108000</xdr:colOff>
      <xdr:row>22</xdr:row>
      <xdr:rowOff>133350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57150</xdr:colOff>
      <xdr:row>3</xdr:row>
      <xdr:rowOff>0</xdr:rowOff>
    </xdr:from>
    <xdr:to>
      <xdr:col>33</xdr:col>
      <xdr:colOff>165150</xdr:colOff>
      <xdr:row>22</xdr:row>
      <xdr:rowOff>76199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2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46</xdr:row>
      <xdr:rowOff>9525</xdr:rowOff>
    </xdr:from>
    <xdr:to>
      <xdr:col>33</xdr:col>
      <xdr:colOff>0</xdr:colOff>
      <xdr:row>67</xdr:row>
      <xdr:rowOff>49125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00000000-0008-0000-2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</xdr:colOff>
      <xdr:row>69</xdr:row>
      <xdr:rowOff>133350</xdr:rowOff>
    </xdr:from>
    <xdr:to>
      <xdr:col>33</xdr:col>
      <xdr:colOff>1</xdr:colOff>
      <xdr:row>91</xdr:row>
      <xdr:rowOff>20550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00000000-0008-0000-2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247650</xdr:colOff>
      <xdr:row>24</xdr:row>
      <xdr:rowOff>9524</xdr:rowOff>
    </xdr:from>
    <xdr:to>
      <xdr:col>33</xdr:col>
      <xdr:colOff>152400</xdr:colOff>
      <xdr:row>45</xdr:row>
      <xdr:rowOff>133349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00000000-0008-0000-2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23</xdr:row>
      <xdr:rowOff>152399</xdr:rowOff>
    </xdr:from>
    <xdr:to>
      <xdr:col>18</xdr:col>
      <xdr:colOff>190500</xdr:colOff>
      <xdr:row>45</xdr:row>
      <xdr:rowOff>123824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2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285750</xdr:colOff>
      <xdr:row>33</xdr:row>
      <xdr:rowOff>95250</xdr:rowOff>
    </xdr:from>
    <xdr:to>
      <xdr:col>14</xdr:col>
      <xdr:colOff>378600</xdr:colOff>
      <xdr:row>45</xdr:row>
      <xdr:rowOff>146695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C1E2E99-89E3-46CD-A34B-2223B622AF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457199</xdr:colOff>
      <xdr:row>33</xdr:row>
      <xdr:rowOff>85725</xdr:rowOff>
    </xdr:from>
    <xdr:to>
      <xdr:col>6</xdr:col>
      <xdr:colOff>330974</xdr:colOff>
      <xdr:row>45</xdr:row>
      <xdr:rowOff>137170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3B185C97-BFA2-4FEF-BB9D-F4C20B2B27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7</xdr:row>
      <xdr:rowOff>0</xdr:rowOff>
    </xdr:from>
    <xdr:to>
      <xdr:col>0</xdr:col>
      <xdr:colOff>157843</xdr:colOff>
      <xdr:row>19</xdr:row>
      <xdr:rowOff>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D932F5A9-3F60-4852-8EEF-72DF9707A4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21</xdr:row>
      <xdr:rowOff>0</xdr:rowOff>
    </xdr:from>
    <xdr:to>
      <xdr:col>0</xdr:col>
      <xdr:colOff>157843</xdr:colOff>
      <xdr:row>33</xdr:row>
      <xdr:rowOff>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AFCAB2B6-980F-4A14-B61D-79FC342490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90488</xdr:rowOff>
    </xdr:from>
    <xdr:to>
      <xdr:col>4</xdr:col>
      <xdr:colOff>148962</xdr:colOff>
      <xdr:row>29</xdr:row>
      <xdr:rowOff>76200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493101</xdr:colOff>
      <xdr:row>18</xdr:row>
      <xdr:rowOff>90486</xdr:rowOff>
    </xdr:from>
    <xdr:to>
      <xdr:col>9</xdr:col>
      <xdr:colOff>440140</xdr:colOff>
      <xdr:row>31</xdr:row>
      <xdr:rowOff>34236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58615</xdr:colOff>
      <xdr:row>18</xdr:row>
      <xdr:rowOff>90487</xdr:rowOff>
    </xdr:from>
    <xdr:to>
      <xdr:col>15</xdr:col>
      <xdr:colOff>571500</xdr:colOff>
      <xdr:row>31</xdr:row>
      <xdr:rowOff>34237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</xdr:colOff>
      <xdr:row>7</xdr:row>
      <xdr:rowOff>9525</xdr:rowOff>
    </xdr:from>
    <xdr:to>
      <xdr:col>0</xdr:col>
      <xdr:colOff>139212</xdr:colOff>
      <xdr:row>10</xdr:row>
      <xdr:rowOff>7327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147638</xdr:rowOff>
    </xdr:from>
    <xdr:to>
      <xdr:col>5</xdr:col>
      <xdr:colOff>228600</xdr:colOff>
      <xdr:row>23</xdr:row>
      <xdr:rowOff>114300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161924</xdr:colOff>
      <xdr:row>13</xdr:row>
      <xdr:rowOff>138113</xdr:rowOff>
    </xdr:from>
    <xdr:to>
      <xdr:col>14</xdr:col>
      <xdr:colOff>400049</xdr:colOff>
      <xdr:row>24</xdr:row>
      <xdr:rowOff>57978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71646</xdr:rowOff>
    </xdr:from>
    <xdr:to>
      <xdr:col>5</xdr:col>
      <xdr:colOff>266700</xdr:colOff>
      <xdr:row>45</xdr:row>
      <xdr:rowOff>114299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141193</xdr:colOff>
      <xdr:row>36</xdr:row>
      <xdr:rowOff>38032</xdr:rowOff>
    </xdr:from>
    <xdr:to>
      <xdr:col>14</xdr:col>
      <xdr:colOff>303533</xdr:colOff>
      <xdr:row>45</xdr:row>
      <xdr:rowOff>133350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</xdr:row>
      <xdr:rowOff>8282</xdr:rowOff>
    </xdr:from>
    <xdr:to>
      <xdr:col>0</xdr:col>
      <xdr:colOff>139211</xdr:colOff>
      <xdr:row>12</xdr:row>
      <xdr:rowOff>173934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31</xdr:row>
      <xdr:rowOff>8283</xdr:rowOff>
    </xdr:from>
    <xdr:to>
      <xdr:col>0</xdr:col>
      <xdr:colOff>139211</xdr:colOff>
      <xdr:row>34</xdr:row>
      <xdr:rowOff>165652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28574</xdr:rowOff>
    </xdr:from>
    <xdr:to>
      <xdr:col>6</xdr:col>
      <xdr:colOff>609600</xdr:colOff>
      <xdr:row>23</xdr:row>
      <xdr:rowOff>57150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476250</xdr:colOff>
      <xdr:row>15</xdr:row>
      <xdr:rowOff>19050</xdr:rowOff>
    </xdr:from>
    <xdr:to>
      <xdr:col>12</xdr:col>
      <xdr:colOff>609601</xdr:colOff>
      <xdr:row>23</xdr:row>
      <xdr:rowOff>0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34</xdr:row>
      <xdr:rowOff>103434</xdr:rowOff>
    </xdr:from>
    <xdr:to>
      <xdr:col>7</xdr:col>
      <xdr:colOff>9526</xdr:colOff>
      <xdr:row>41</xdr:row>
      <xdr:rowOff>123265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504826</xdr:colOff>
      <xdr:row>34</xdr:row>
      <xdr:rowOff>27175</xdr:rowOff>
    </xdr:from>
    <xdr:to>
      <xdr:col>12</xdr:col>
      <xdr:colOff>609601</xdr:colOff>
      <xdr:row>42</xdr:row>
      <xdr:rowOff>0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6</xdr:row>
      <xdr:rowOff>142875</xdr:rowOff>
    </xdr:from>
    <xdr:to>
      <xdr:col>0</xdr:col>
      <xdr:colOff>143608</xdr:colOff>
      <xdr:row>13</xdr:row>
      <xdr:rowOff>133350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30</xdr:row>
      <xdr:rowOff>8283</xdr:rowOff>
    </xdr:from>
    <xdr:to>
      <xdr:col>0</xdr:col>
      <xdr:colOff>139211</xdr:colOff>
      <xdr:row>33</xdr:row>
      <xdr:rowOff>8283</xdr:rowOff>
    </xdr:to>
    <xdr:graphicFrame macro="">
      <xdr:nvGraphicFramePr>
        <xdr:cNvPr id="10" name="Graf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495300</xdr:colOff>
      <xdr:row>21</xdr:row>
      <xdr:rowOff>98885</xdr:rowOff>
    </xdr:from>
    <xdr:to>
      <xdr:col>12</xdr:col>
      <xdr:colOff>604631</xdr:colOff>
      <xdr:row>44</xdr:row>
      <xdr:rowOff>140805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21</xdr:row>
      <xdr:rowOff>41412</xdr:rowOff>
    </xdr:from>
    <xdr:to>
      <xdr:col>2</xdr:col>
      <xdr:colOff>259416</xdr:colOff>
      <xdr:row>43</xdr:row>
      <xdr:rowOff>92015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185115</xdr:colOff>
      <xdr:row>21</xdr:row>
      <xdr:rowOff>41412</xdr:rowOff>
    </xdr:from>
    <xdr:to>
      <xdr:col>6</xdr:col>
      <xdr:colOff>161925</xdr:colOff>
      <xdr:row>43</xdr:row>
      <xdr:rowOff>92015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</xdr:row>
      <xdr:rowOff>1</xdr:rowOff>
    </xdr:from>
    <xdr:to>
      <xdr:col>0</xdr:col>
      <xdr:colOff>157843</xdr:colOff>
      <xdr:row>18</xdr:row>
      <xdr:rowOff>1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85727</xdr:colOff>
      <xdr:row>15</xdr:row>
      <xdr:rowOff>38101</xdr:rowOff>
    </xdr:from>
    <xdr:to>
      <xdr:col>13</xdr:col>
      <xdr:colOff>323849</xdr:colOff>
      <xdr:row>32</xdr:row>
      <xdr:rowOff>66675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32</xdr:row>
      <xdr:rowOff>38100</xdr:rowOff>
    </xdr:from>
    <xdr:to>
      <xdr:col>5</xdr:col>
      <xdr:colOff>669000</xdr:colOff>
      <xdr:row>46</xdr:row>
      <xdr:rowOff>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666749</xdr:colOff>
      <xdr:row>32</xdr:row>
      <xdr:rowOff>57149</xdr:rowOff>
    </xdr:from>
    <xdr:to>
      <xdr:col>12</xdr:col>
      <xdr:colOff>666750</xdr:colOff>
      <xdr:row>47</xdr:row>
      <xdr:rowOff>76200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</xdr:row>
      <xdr:rowOff>0</xdr:rowOff>
    </xdr:from>
    <xdr:to>
      <xdr:col>0</xdr:col>
      <xdr:colOff>139211</xdr:colOff>
      <xdr:row>14</xdr:row>
      <xdr:rowOff>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ERU">
  <a:themeElements>
    <a:clrScheme name="ERU">
      <a:dk1>
        <a:srgbClr val="262626"/>
      </a:dk1>
      <a:lt1>
        <a:sysClr val="window" lastClr="FFFFFF"/>
      </a:lt1>
      <a:dk2>
        <a:srgbClr val="23315F"/>
      </a:dk2>
      <a:lt2>
        <a:srgbClr val="D0D0D0"/>
      </a:lt2>
      <a:accent1>
        <a:srgbClr val="23315F"/>
      </a:accent1>
      <a:accent2>
        <a:srgbClr val="5A6588"/>
      </a:accent2>
      <a:accent3>
        <a:srgbClr val="9198B0"/>
      </a:accent3>
      <a:accent4>
        <a:srgbClr val="C8CBD7"/>
      </a:accent4>
      <a:accent5>
        <a:srgbClr val="E02C1F"/>
      </a:accent5>
      <a:accent6>
        <a:srgbClr val="E86158"/>
      </a:accent6>
      <a:hlink>
        <a:srgbClr val="0563C1"/>
      </a:hlink>
      <a:folHlink>
        <a:srgbClr val="E02C1F"/>
      </a:folHlink>
    </a:clrScheme>
    <a:fontScheme name="Výchozí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Motiv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Motiv_ERU" id="{9FFB561D-4E9C-47DD-93C1-073C5FD388E9}" vid="{664F4A23-A473-446F-B730-8F377D84977F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2A05D-1AB0-43E0-90E7-4B06F85227E7}">
  <dimension ref="A1:K49"/>
  <sheetViews>
    <sheetView showGridLines="0" tabSelected="1" showWhiteSpace="0" zoomScaleNormal="100" zoomScaleSheetLayoutView="70" zoomScalePageLayoutView="70" workbookViewId="0"/>
  </sheetViews>
  <sheetFormatPr defaultColWidth="9.140625" defaultRowHeight="12.75"/>
  <cols>
    <col min="1" max="1" width="6.5703125" style="136" customWidth="1"/>
    <col min="2" max="2" width="83" style="136" customWidth="1"/>
    <col min="3" max="9" width="9.85546875" style="136" customWidth="1"/>
    <col min="10" max="10" width="10.28515625" style="136" customWidth="1"/>
    <col min="11" max="16384" width="9.140625" style="136"/>
  </cols>
  <sheetData>
    <row r="1" spans="1:11" ht="87" customHeight="1">
      <c r="A1" s="385"/>
      <c r="B1" s="386"/>
    </row>
    <row r="2" spans="1:11" ht="265.5" customHeight="1">
      <c r="A2" s="137"/>
      <c r="B2" s="387"/>
      <c r="C2" s="138"/>
      <c r="D2" s="138"/>
      <c r="E2" s="138"/>
      <c r="F2" s="138"/>
      <c r="G2" s="138"/>
      <c r="H2" s="138"/>
      <c r="I2" s="138"/>
      <c r="J2" s="138"/>
      <c r="K2" s="136" t="s">
        <v>322</v>
      </c>
    </row>
    <row r="3" spans="1:11" ht="52.5">
      <c r="B3" s="387" t="s">
        <v>425</v>
      </c>
      <c r="D3" s="139"/>
      <c r="E3" s="140"/>
      <c r="F3" s="140"/>
      <c r="G3" s="140"/>
      <c r="J3" s="141"/>
    </row>
    <row r="4" spans="1:11" ht="6" customHeight="1"/>
    <row r="5" spans="1:11" ht="12" customHeight="1"/>
    <row r="6" spans="1:11" ht="18">
      <c r="B6" s="388" t="s">
        <v>426</v>
      </c>
    </row>
    <row r="7" spans="1:11" ht="6" customHeight="1"/>
    <row r="9" spans="1:11">
      <c r="B9" s="142"/>
      <c r="I9" s="143"/>
    </row>
    <row r="10" spans="1:11">
      <c r="B10" s="144"/>
      <c r="C10" s="145"/>
    </row>
    <row r="11" spans="1:11" ht="303" customHeight="1">
      <c r="B11" s="389" t="s">
        <v>427</v>
      </c>
      <c r="C11" s="145"/>
    </row>
    <row r="12" spans="1:11">
      <c r="B12" s="144"/>
      <c r="C12" s="145"/>
    </row>
    <row r="13" spans="1:11">
      <c r="A13" s="146"/>
      <c r="B13" s="147"/>
      <c r="C13" s="148"/>
      <c r="D13" s="146"/>
      <c r="E13" s="146"/>
      <c r="F13" s="146"/>
      <c r="G13" s="146"/>
      <c r="H13" s="146"/>
      <c r="I13" s="146"/>
      <c r="J13" s="146"/>
    </row>
    <row r="14" spans="1:11">
      <c r="A14" s="146"/>
      <c r="B14" s="147"/>
      <c r="C14" s="148"/>
      <c r="D14" s="146"/>
      <c r="E14" s="146"/>
      <c r="F14" s="146"/>
      <c r="G14" s="146"/>
      <c r="H14" s="146"/>
      <c r="I14" s="146"/>
      <c r="J14" s="146"/>
    </row>
    <row r="15" spans="1:11">
      <c r="A15" s="146"/>
      <c r="B15" s="147"/>
      <c r="C15" s="148"/>
      <c r="D15" s="146"/>
      <c r="E15" s="146"/>
      <c r="F15" s="146"/>
      <c r="G15" s="146"/>
      <c r="H15" s="146"/>
      <c r="I15" s="146"/>
      <c r="J15" s="146"/>
    </row>
    <row r="16" spans="1:11">
      <c r="A16" s="146"/>
      <c r="B16" s="147"/>
      <c r="C16" s="148"/>
      <c r="D16" s="146"/>
      <c r="E16" s="146"/>
      <c r="F16" s="146"/>
      <c r="G16" s="146"/>
      <c r="H16" s="146"/>
      <c r="I16" s="146"/>
      <c r="J16" s="146"/>
    </row>
    <row r="17" spans="1:10">
      <c r="A17" s="146"/>
      <c r="B17" s="147"/>
      <c r="C17" s="148"/>
      <c r="D17" s="146"/>
      <c r="E17" s="146"/>
      <c r="F17" s="146"/>
      <c r="G17" s="146"/>
      <c r="H17" s="146"/>
      <c r="I17" s="146"/>
      <c r="J17" s="146"/>
    </row>
    <row r="18" spans="1:10">
      <c r="A18" s="146"/>
      <c r="B18" s="147"/>
      <c r="C18" s="148"/>
      <c r="D18" s="146"/>
      <c r="E18" s="146"/>
      <c r="F18" s="146"/>
      <c r="G18" s="146"/>
      <c r="H18" s="146"/>
      <c r="I18" s="146"/>
      <c r="J18" s="146"/>
    </row>
    <row r="19" spans="1:10">
      <c r="A19" s="146"/>
      <c r="B19" s="147"/>
      <c r="C19" s="148"/>
      <c r="D19" s="146"/>
      <c r="E19" s="146"/>
      <c r="F19" s="146"/>
      <c r="G19" s="146"/>
      <c r="H19" s="146"/>
      <c r="I19" s="146"/>
      <c r="J19" s="146"/>
    </row>
    <row r="21" spans="1:10">
      <c r="A21" s="146"/>
      <c r="B21" s="147"/>
      <c r="C21" s="148"/>
      <c r="D21" s="146"/>
      <c r="E21" s="146"/>
      <c r="F21" s="146"/>
      <c r="G21" s="146"/>
      <c r="H21" s="146"/>
      <c r="I21" s="146"/>
      <c r="J21" s="146"/>
    </row>
    <row r="22" spans="1:10">
      <c r="A22" s="146"/>
      <c r="B22" s="147"/>
      <c r="C22" s="148"/>
      <c r="D22" s="146"/>
      <c r="E22" s="146"/>
      <c r="F22" s="146"/>
      <c r="G22" s="146"/>
      <c r="H22" s="146"/>
      <c r="I22" s="146"/>
      <c r="J22" s="146"/>
    </row>
    <row r="23" spans="1:10">
      <c r="A23" s="146"/>
      <c r="B23" s="147"/>
      <c r="C23" s="148"/>
      <c r="D23" s="146"/>
      <c r="E23" s="146"/>
      <c r="F23" s="146"/>
      <c r="G23" s="146"/>
      <c r="H23" s="146"/>
      <c r="I23" s="146"/>
      <c r="J23" s="146"/>
    </row>
    <row r="25" spans="1:10">
      <c r="A25" s="146"/>
      <c r="C25" s="148"/>
      <c r="D25" s="146"/>
      <c r="E25" s="146"/>
      <c r="F25" s="146"/>
      <c r="G25" s="146"/>
      <c r="H25" s="146"/>
      <c r="I25" s="146"/>
      <c r="J25" s="146"/>
    </row>
    <row r="26" spans="1:10">
      <c r="A26" s="146"/>
      <c r="C26" s="148"/>
      <c r="D26" s="146"/>
      <c r="E26" s="146"/>
      <c r="F26" s="146"/>
      <c r="G26" s="146"/>
      <c r="H26" s="146"/>
      <c r="I26" s="146"/>
      <c r="J26" s="146"/>
    </row>
    <row r="27" spans="1:10">
      <c r="A27" s="146"/>
      <c r="C27" s="148"/>
      <c r="D27" s="146"/>
      <c r="E27" s="146"/>
      <c r="F27" s="146"/>
      <c r="G27" s="146"/>
      <c r="H27" s="146"/>
      <c r="I27" s="146"/>
      <c r="J27" s="146"/>
    </row>
    <row r="28" spans="1:10">
      <c r="A28" s="390"/>
      <c r="B28" s="390"/>
      <c r="C28" s="390"/>
      <c r="D28" s="390"/>
      <c r="E28" s="390"/>
      <c r="F28" s="390"/>
      <c r="G28" s="390"/>
      <c r="H28" s="390"/>
      <c r="I28" s="390"/>
      <c r="J28" s="390"/>
    </row>
    <row r="29" spans="1:10">
      <c r="A29" s="146"/>
      <c r="B29" s="147"/>
      <c r="C29" s="148"/>
      <c r="D29" s="146"/>
      <c r="E29" s="146"/>
      <c r="F29" s="146"/>
      <c r="G29" s="146"/>
      <c r="H29" s="146"/>
      <c r="I29" s="146"/>
      <c r="J29" s="146"/>
    </row>
    <row r="31" spans="1:10">
      <c r="A31" s="146"/>
      <c r="B31" s="147"/>
      <c r="C31" s="148"/>
      <c r="D31" s="146"/>
      <c r="E31" s="146"/>
      <c r="F31" s="146"/>
      <c r="G31" s="146"/>
      <c r="H31" s="146"/>
      <c r="I31" s="146"/>
      <c r="J31" s="146"/>
    </row>
    <row r="32" spans="1:10">
      <c r="A32" s="146"/>
      <c r="B32" s="147"/>
      <c r="C32" s="148"/>
      <c r="D32" s="146"/>
      <c r="E32" s="146"/>
      <c r="F32" s="146"/>
      <c r="G32" s="146"/>
      <c r="H32" s="146"/>
      <c r="I32" s="146"/>
      <c r="J32" s="146"/>
    </row>
    <row r="33" spans="1:10">
      <c r="A33" s="391"/>
      <c r="B33" s="391"/>
      <c r="C33" s="391"/>
      <c r="D33" s="391"/>
      <c r="E33" s="391"/>
      <c r="F33" s="391"/>
      <c r="G33" s="391"/>
      <c r="H33" s="391"/>
      <c r="I33" s="391"/>
      <c r="J33" s="391"/>
    </row>
    <row r="34" spans="1:10">
      <c r="B34" s="141"/>
      <c r="C34" s="141"/>
      <c r="D34" s="141"/>
      <c r="E34" s="141"/>
      <c r="F34" s="141"/>
      <c r="G34" s="141"/>
      <c r="H34" s="141"/>
      <c r="I34" s="141"/>
      <c r="J34" s="141"/>
    </row>
    <row r="35" spans="1:10">
      <c r="A35" s="392" t="s">
        <v>426</v>
      </c>
    </row>
    <row r="36" spans="1:10">
      <c r="B36" s="144"/>
      <c r="C36" s="145"/>
    </row>
    <row r="38" spans="1:10">
      <c r="B38" s="149"/>
      <c r="C38" s="149"/>
      <c r="D38" s="149"/>
      <c r="E38" s="149"/>
      <c r="F38" s="149"/>
      <c r="G38" s="149"/>
      <c r="H38" s="149"/>
      <c r="I38" s="149"/>
    </row>
    <row r="49" spans="1:10">
      <c r="A49" s="393"/>
      <c r="B49" s="393"/>
      <c r="C49" s="393"/>
      <c r="D49" s="393"/>
      <c r="E49" s="393"/>
      <c r="F49" s="393"/>
      <c r="G49" s="393"/>
      <c r="H49" s="393"/>
      <c r="I49" s="393"/>
      <c r="J49" s="393"/>
    </row>
  </sheetData>
  <pageMargins left="0.59055118110236227" right="0.59055118110236227" top="0.39370078740157483" bottom="0.59055118110236227" header="0" footer="0"/>
  <pageSetup paperSize="9" fitToWidth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5"/>
  <dimension ref="A1:W44"/>
  <sheetViews>
    <sheetView showGridLines="0" zoomScaleNormal="100" zoomScaleSheetLayoutView="115" workbookViewId="0"/>
  </sheetViews>
  <sheetFormatPr defaultColWidth="9.140625" defaultRowHeight="12.75"/>
  <cols>
    <col min="1" max="1" width="13.7109375" style="2" customWidth="1"/>
    <col min="2" max="7" width="8.7109375" style="9" customWidth="1"/>
    <col min="8" max="10" width="8.5703125" style="9" customWidth="1"/>
    <col min="11" max="16" width="8.7109375" style="9" customWidth="1"/>
    <col min="17" max="23" width="8.85546875" customWidth="1"/>
    <col min="24" max="16384" width="9.140625" style="2"/>
  </cols>
  <sheetData>
    <row r="1" spans="1:23" s="3" customFormat="1" ht="18">
      <c r="A1" s="220" t="s">
        <v>381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43"/>
      <c r="O1" s="90"/>
      <c r="P1" s="167" t="str">
        <f>'3.1'!N1</f>
        <v>II. čtvrtletí 2026</v>
      </c>
      <c r="Q1" s="2"/>
      <c r="R1" s="2"/>
      <c r="S1" s="2"/>
      <c r="T1" s="2"/>
      <c r="U1" s="2"/>
      <c r="V1" s="2"/>
      <c r="W1" s="2"/>
    </row>
    <row r="2" spans="1:23" s="9" customFormat="1" ht="6" customHeight="1"/>
    <row r="3" spans="1:23" s="9" customFormat="1" ht="12">
      <c r="A3" s="463" t="str">
        <f>'3.1'!A4</f>
        <v>2026</v>
      </c>
      <c r="B3" s="456" t="s">
        <v>186</v>
      </c>
      <c r="C3" s="455"/>
      <c r="D3" s="457"/>
      <c r="E3" s="456" t="s">
        <v>19</v>
      </c>
      <c r="F3" s="455"/>
      <c r="G3" s="457"/>
      <c r="H3" s="456" t="s">
        <v>192</v>
      </c>
      <c r="I3" s="455"/>
      <c r="J3" s="457"/>
      <c r="K3" s="456" t="s">
        <v>6</v>
      </c>
      <c r="L3" s="455"/>
      <c r="M3" s="457"/>
      <c r="N3" s="455" t="s">
        <v>180</v>
      </c>
      <c r="O3" s="455"/>
      <c r="P3" s="455"/>
    </row>
    <row r="4" spans="1:23" s="9" customFormat="1" ht="12.75" customHeight="1">
      <c r="A4" s="464"/>
      <c r="B4" s="451" t="s">
        <v>168</v>
      </c>
      <c r="C4" s="452"/>
      <c r="D4" s="453"/>
      <c r="E4" s="461" t="s">
        <v>5</v>
      </c>
      <c r="F4" s="458"/>
      <c r="G4" s="462"/>
      <c r="H4" s="461" t="s">
        <v>5</v>
      </c>
      <c r="I4" s="458"/>
      <c r="J4" s="462"/>
      <c r="K4" s="461" t="s">
        <v>5</v>
      </c>
      <c r="L4" s="458"/>
      <c r="M4" s="462"/>
      <c r="N4" s="458" t="s">
        <v>5</v>
      </c>
      <c r="O4" s="458"/>
      <c r="P4" s="458"/>
    </row>
    <row r="5" spans="1:23" s="9" customFormat="1" ht="12">
      <c r="A5" s="221"/>
      <c r="B5" s="308" t="s">
        <v>63</v>
      </c>
      <c r="C5" s="307" t="s">
        <v>64</v>
      </c>
      <c r="D5" s="312" t="s">
        <v>65</v>
      </c>
      <c r="E5" s="308" t="s">
        <v>63</v>
      </c>
      <c r="F5" s="307" t="s">
        <v>64</v>
      </c>
      <c r="G5" s="312" t="s">
        <v>65</v>
      </c>
      <c r="H5" s="308" t="s">
        <v>63</v>
      </c>
      <c r="I5" s="307" t="s">
        <v>64</v>
      </c>
      <c r="J5" s="312" t="s">
        <v>65</v>
      </c>
      <c r="K5" s="308" t="s">
        <v>63</v>
      </c>
      <c r="L5" s="307" t="s">
        <v>64</v>
      </c>
      <c r="M5" s="312" t="s">
        <v>65</v>
      </c>
      <c r="N5" s="307" t="s">
        <v>63</v>
      </c>
      <c r="O5" s="307" t="s">
        <v>64</v>
      </c>
      <c r="P5" s="307" t="s">
        <v>65</v>
      </c>
    </row>
    <row r="6" spans="1:23" s="9" customFormat="1" ht="12">
      <c r="A6" s="459" t="s">
        <v>289</v>
      </c>
      <c r="B6" s="443">
        <f>D7</f>
        <v>1116.0396900000005</v>
      </c>
      <c r="C6" s="440"/>
      <c r="D6" s="444"/>
      <c r="E6" s="443">
        <f>SUM(E7:G7)</f>
        <v>325657.88554542197</v>
      </c>
      <c r="F6" s="440"/>
      <c r="G6" s="444"/>
      <c r="H6" s="443">
        <f>SUM(H7:J7)</f>
        <v>2985.0911499999988</v>
      </c>
      <c r="I6" s="440"/>
      <c r="J6" s="444"/>
      <c r="K6" s="443">
        <f>SUM(K7:M7)</f>
        <v>322672.79439542198</v>
      </c>
      <c r="L6" s="440"/>
      <c r="M6" s="444"/>
      <c r="N6" s="440">
        <f>SUM(N7:P7)</f>
        <v>312974.58615000005</v>
      </c>
      <c r="O6" s="440"/>
      <c r="P6" s="440"/>
    </row>
    <row r="7" spans="1:23" s="9" customFormat="1" ht="12">
      <c r="A7" s="460"/>
      <c r="B7" s="217">
        <f>SUM(B8:B10)</f>
        <v>1117.5767900000005</v>
      </c>
      <c r="C7" s="224">
        <f t="shared" ref="C7:P7" si="0">SUM(C8:C10)</f>
        <v>1116.9292900000005</v>
      </c>
      <c r="D7" s="219">
        <f t="shared" si="0"/>
        <v>1116.0396900000005</v>
      </c>
      <c r="E7" s="217">
        <f t="shared" si="0"/>
        <v>126286.66257123026</v>
      </c>
      <c r="F7" s="224">
        <f t="shared" si="0"/>
        <v>102558.83712834322</v>
      </c>
      <c r="G7" s="219">
        <f t="shared" si="0"/>
        <v>96812.385845848505</v>
      </c>
      <c r="H7" s="217">
        <f t="shared" si="0"/>
        <v>1141.1517299999994</v>
      </c>
      <c r="I7" s="224">
        <f t="shared" si="0"/>
        <v>943.14448999999956</v>
      </c>
      <c r="J7" s="219">
        <f t="shared" si="0"/>
        <v>900.79493000000014</v>
      </c>
      <c r="K7" s="217">
        <f t="shared" si="0"/>
        <v>125145.51084123027</v>
      </c>
      <c r="L7" s="224">
        <f t="shared" si="0"/>
        <v>101615.69263834323</v>
      </c>
      <c r="M7" s="219">
        <f t="shared" si="0"/>
        <v>95911.590915848516</v>
      </c>
      <c r="N7" s="224">
        <f t="shared" si="0"/>
        <v>119703.09265000002</v>
      </c>
      <c r="O7" s="224">
        <f t="shared" si="0"/>
        <v>99482.945859999993</v>
      </c>
      <c r="P7" s="224">
        <f t="shared" si="0"/>
        <v>93788.547640000048</v>
      </c>
    </row>
    <row r="8" spans="1:23" s="9" customFormat="1" ht="12">
      <c r="A8" s="222" t="s">
        <v>191</v>
      </c>
      <c r="B8" s="214">
        <v>161.3798300000004</v>
      </c>
      <c r="C8" s="7">
        <v>160.73233000000045</v>
      </c>
      <c r="D8" s="211">
        <v>159.84273000000053</v>
      </c>
      <c r="E8" s="214">
        <v>35572.625531230275</v>
      </c>
      <c r="F8" s="7">
        <v>25559.439348343218</v>
      </c>
      <c r="G8" s="211">
        <v>20789.492495848499</v>
      </c>
      <c r="H8" s="214">
        <v>380.42065999999977</v>
      </c>
      <c r="I8" s="7">
        <v>273.5303799999997</v>
      </c>
      <c r="J8" s="211">
        <v>235.42236000000003</v>
      </c>
      <c r="K8" s="214">
        <v>35192.204871230271</v>
      </c>
      <c r="L8" s="7">
        <v>25285.908968343218</v>
      </c>
      <c r="M8" s="211">
        <v>20554.070135848498</v>
      </c>
      <c r="N8" s="7">
        <v>31178.837950000012</v>
      </c>
      <c r="O8" s="7">
        <v>22307.383509999996</v>
      </c>
      <c r="P8" s="7">
        <v>18021.897540000027</v>
      </c>
    </row>
    <row r="9" spans="1:23" s="9" customFormat="1" ht="12">
      <c r="A9" s="222" t="s">
        <v>224</v>
      </c>
      <c r="B9" s="214">
        <v>184.41696000000002</v>
      </c>
      <c r="C9" s="7">
        <v>184.41696000000002</v>
      </c>
      <c r="D9" s="211">
        <v>184.41696000000002</v>
      </c>
      <c r="E9" s="214">
        <v>37340.967039999981</v>
      </c>
      <c r="F9" s="7">
        <v>30656.63378</v>
      </c>
      <c r="G9" s="211">
        <v>27670.55535000001</v>
      </c>
      <c r="H9" s="214">
        <v>426.68606999999963</v>
      </c>
      <c r="I9" s="7">
        <v>353.31110999999993</v>
      </c>
      <c r="J9" s="211">
        <v>352.2095700000001</v>
      </c>
      <c r="K9" s="214">
        <v>36914.280969999985</v>
      </c>
      <c r="L9" s="7">
        <v>30303.322670000001</v>
      </c>
      <c r="M9" s="211">
        <v>27318.345780000011</v>
      </c>
      <c r="N9" s="7">
        <v>35278.79970000001</v>
      </c>
      <c r="O9" s="7">
        <v>29222.691350000008</v>
      </c>
      <c r="P9" s="7">
        <v>25972.375100000008</v>
      </c>
    </row>
    <row r="10" spans="1:23" s="9" customFormat="1" ht="12">
      <c r="A10" s="223" t="s">
        <v>225</v>
      </c>
      <c r="B10" s="215">
        <v>771.78</v>
      </c>
      <c r="C10" s="210">
        <v>771.78</v>
      </c>
      <c r="D10" s="212">
        <v>771.78</v>
      </c>
      <c r="E10" s="215">
        <v>53373.070000000007</v>
      </c>
      <c r="F10" s="210">
        <v>46342.764000000003</v>
      </c>
      <c r="G10" s="212">
        <v>48352.338000000003</v>
      </c>
      <c r="H10" s="215">
        <v>334.04499999999996</v>
      </c>
      <c r="I10" s="210">
        <v>316.303</v>
      </c>
      <c r="J10" s="212">
        <v>313.16300000000001</v>
      </c>
      <c r="K10" s="215">
        <v>53039.025000000009</v>
      </c>
      <c r="L10" s="210">
        <v>46026.461000000003</v>
      </c>
      <c r="M10" s="212">
        <v>48039.175000000003</v>
      </c>
      <c r="N10" s="210">
        <v>53245.455000000002</v>
      </c>
      <c r="O10" s="210">
        <v>47952.870999999985</v>
      </c>
      <c r="P10" s="210">
        <v>49794.275000000009</v>
      </c>
    </row>
    <row r="11" spans="1:23" s="13" customFormat="1" ht="12.75" customHeight="1">
      <c r="A11" s="13" t="s">
        <v>385</v>
      </c>
      <c r="H11" s="52"/>
      <c r="P11" s="55"/>
    </row>
    <row r="12" spans="1:23" s="9" customFormat="1" ht="12">
      <c r="B12" s="19"/>
      <c r="C12" s="19"/>
      <c r="D12" s="19"/>
    </row>
    <row r="13" spans="1:23" s="9" customFormat="1" ht="12" customHeight="1">
      <c r="A13" s="463" t="str">
        <f>'3.1'!A4</f>
        <v>2026</v>
      </c>
      <c r="B13" s="456" t="s">
        <v>186</v>
      </c>
      <c r="C13" s="455"/>
      <c r="D13" s="457"/>
      <c r="E13" s="456" t="s">
        <v>19</v>
      </c>
      <c r="F13" s="455"/>
      <c r="G13" s="457"/>
      <c r="H13" s="456" t="s">
        <v>197</v>
      </c>
      <c r="I13" s="455"/>
      <c r="J13" s="457"/>
      <c r="K13" s="456" t="s">
        <v>6</v>
      </c>
      <c r="L13" s="455"/>
      <c r="M13" s="457"/>
      <c r="N13" s="455" t="s">
        <v>180</v>
      </c>
      <c r="O13" s="455"/>
      <c r="P13" s="455"/>
    </row>
    <row r="14" spans="1:23" s="9" customFormat="1" ht="12">
      <c r="A14" s="464"/>
      <c r="B14" s="451" t="s">
        <v>168</v>
      </c>
      <c r="C14" s="452"/>
      <c r="D14" s="453"/>
      <c r="E14" s="461" t="s">
        <v>5</v>
      </c>
      <c r="F14" s="458"/>
      <c r="G14" s="462"/>
      <c r="H14" s="461" t="s">
        <v>5</v>
      </c>
      <c r="I14" s="458"/>
      <c r="J14" s="462"/>
      <c r="K14" s="461" t="s">
        <v>5</v>
      </c>
      <c r="L14" s="458"/>
      <c r="M14" s="462"/>
      <c r="N14" s="458" t="s">
        <v>5</v>
      </c>
      <c r="O14" s="458"/>
      <c r="P14" s="458"/>
    </row>
    <row r="15" spans="1:23" s="9" customFormat="1" ht="12">
      <c r="A15" s="221"/>
      <c r="B15" s="308" t="s">
        <v>63</v>
      </c>
      <c r="C15" s="307" t="s">
        <v>64</v>
      </c>
      <c r="D15" s="312" t="s">
        <v>65</v>
      </c>
      <c r="E15" s="308" t="s">
        <v>63</v>
      </c>
      <c r="F15" s="307" t="s">
        <v>64</v>
      </c>
      <c r="G15" s="312" t="s">
        <v>65</v>
      </c>
      <c r="H15" s="308" t="s">
        <v>63</v>
      </c>
      <c r="I15" s="307" t="s">
        <v>64</v>
      </c>
      <c r="J15" s="312" t="s">
        <v>65</v>
      </c>
      <c r="K15" s="308" t="s">
        <v>63</v>
      </c>
      <c r="L15" s="307" t="s">
        <v>64</v>
      </c>
      <c r="M15" s="312" t="s">
        <v>65</v>
      </c>
      <c r="N15" s="307" t="s">
        <v>63</v>
      </c>
      <c r="O15" s="307" t="s">
        <v>64</v>
      </c>
      <c r="P15" s="307" t="s">
        <v>65</v>
      </c>
    </row>
    <row r="16" spans="1:23" s="9" customFormat="1" ht="12">
      <c r="A16" s="459" t="s">
        <v>18</v>
      </c>
      <c r="B16" s="465">
        <f>D17</f>
        <v>1171.5</v>
      </c>
      <c r="C16" s="466"/>
      <c r="D16" s="467"/>
      <c r="E16" s="465">
        <f>SUM(E17:G17)</f>
        <v>345793.55</v>
      </c>
      <c r="F16" s="466"/>
      <c r="G16" s="467"/>
      <c r="H16" s="465">
        <f>SUM(H17:J17)</f>
        <v>442063.04999999993</v>
      </c>
      <c r="I16" s="466"/>
      <c r="J16" s="467"/>
      <c r="K16" s="465">
        <f>SUM(K17:M17)</f>
        <v>341992.42000000004</v>
      </c>
      <c r="L16" s="466"/>
      <c r="M16" s="467"/>
      <c r="N16" s="468">
        <f>SUM(N17:P17)</f>
        <v>344492.49</v>
      </c>
      <c r="O16" s="466"/>
      <c r="P16" s="466"/>
    </row>
    <row r="17" spans="1:16" s="9" customFormat="1" ht="12">
      <c r="A17" s="460"/>
      <c r="B17" s="217">
        <v>1171.5</v>
      </c>
      <c r="C17" s="224">
        <v>1171.5</v>
      </c>
      <c r="D17" s="219">
        <v>1171.5</v>
      </c>
      <c r="E17" s="217">
        <v>146550.62</v>
      </c>
      <c r="F17" s="224">
        <v>114036.27</v>
      </c>
      <c r="G17" s="219">
        <v>85206.659999999989</v>
      </c>
      <c r="H17" s="217">
        <v>187615.53</v>
      </c>
      <c r="I17" s="224">
        <v>147926.29999999999</v>
      </c>
      <c r="J17" s="219">
        <v>106521.22</v>
      </c>
      <c r="K17" s="217">
        <v>144882.38</v>
      </c>
      <c r="L17" s="224">
        <v>112780.15000000001</v>
      </c>
      <c r="M17" s="219">
        <v>84329.889999999985</v>
      </c>
      <c r="N17" s="224">
        <v>145935.59000000003</v>
      </c>
      <c r="O17" s="224">
        <v>113645.28</v>
      </c>
      <c r="P17" s="224">
        <v>84911.62</v>
      </c>
    </row>
    <row r="18" spans="1:16" s="13" customFormat="1" ht="11.25">
      <c r="A18" s="84"/>
      <c r="B18" s="85"/>
      <c r="C18" s="85"/>
      <c r="D18" s="85"/>
      <c r="E18" s="85"/>
      <c r="F18" s="85"/>
      <c r="G18" s="85"/>
      <c r="P18" s="12"/>
    </row>
    <row r="19" spans="1:16" s="9" customFormat="1" ht="12"/>
    <row r="20" spans="1:16" s="9" customFormat="1" ht="12"/>
    <row r="21" spans="1:16" s="9" customFormat="1" ht="12"/>
    <row r="22" spans="1:16" s="9" customFormat="1" ht="12">
      <c r="J22" s="22"/>
      <c r="L22" s="22"/>
    </row>
    <row r="23" spans="1:16" s="9" customFormat="1" ht="12">
      <c r="J23" s="22"/>
      <c r="K23" s="22"/>
      <c r="L23" s="22"/>
    </row>
    <row r="24" spans="1:16" s="9" customFormat="1" ht="12">
      <c r="J24" s="22"/>
      <c r="K24" s="22"/>
      <c r="L24" s="22"/>
    </row>
    <row r="25" spans="1:16" s="9" customFormat="1" ht="12">
      <c r="J25" s="22"/>
      <c r="K25" s="22"/>
      <c r="L25" s="22"/>
    </row>
    <row r="26" spans="1:16" s="9" customFormat="1" ht="12">
      <c r="J26" s="22"/>
      <c r="K26" s="22"/>
      <c r="L26" s="22"/>
    </row>
    <row r="27" spans="1:16" s="9" customFormat="1" ht="12">
      <c r="J27" s="22"/>
      <c r="K27" s="22"/>
      <c r="L27" s="22"/>
    </row>
    <row r="28" spans="1:16" s="9" customFormat="1" ht="12">
      <c r="J28" s="22"/>
      <c r="K28" s="22"/>
      <c r="L28" s="22"/>
    </row>
    <row r="29" spans="1:16" s="9" customFormat="1" ht="12">
      <c r="J29" s="22"/>
      <c r="K29" s="22"/>
      <c r="L29" s="22"/>
    </row>
    <row r="30" spans="1:16" s="9" customFormat="1" ht="12"/>
    <row r="31" spans="1:16" s="9" customFormat="1" ht="12"/>
    <row r="32" spans="1:16" s="9" customFormat="1" ht="12"/>
    <row r="33" s="9" customFormat="1" ht="12"/>
    <row r="34" s="9" customFormat="1" ht="12"/>
    <row r="35" s="9" customFormat="1" ht="12"/>
    <row r="36" s="9" customFormat="1" ht="12"/>
    <row r="37" s="9" customFormat="1" ht="12"/>
    <row r="38" s="9" customFormat="1" ht="12"/>
    <row r="39" s="9" customFormat="1" ht="12"/>
    <row r="40" s="9" customFormat="1" ht="12"/>
    <row r="41" s="9" customFormat="1" ht="12"/>
    <row r="42" s="9" customFormat="1" ht="12"/>
    <row r="43" s="9" customFormat="1" ht="12"/>
    <row r="44" s="9" customFormat="1" ht="12"/>
  </sheetData>
  <mergeCells count="34">
    <mergeCell ref="N14:P14"/>
    <mergeCell ref="A16:A17"/>
    <mergeCell ref="B16:D16"/>
    <mergeCell ref="E16:G16"/>
    <mergeCell ref="H16:J16"/>
    <mergeCell ref="K16:M16"/>
    <mergeCell ref="N16:P16"/>
    <mergeCell ref="A13:A14"/>
    <mergeCell ref="B14:D14"/>
    <mergeCell ref="E14:G14"/>
    <mergeCell ref="H14:J14"/>
    <mergeCell ref="K14:M14"/>
    <mergeCell ref="E13:G13"/>
    <mergeCell ref="H13:J13"/>
    <mergeCell ref="K13:M13"/>
    <mergeCell ref="B13:D13"/>
    <mergeCell ref="A6:A7"/>
    <mergeCell ref="E6:G6"/>
    <mergeCell ref="E4:G4"/>
    <mergeCell ref="H4:J4"/>
    <mergeCell ref="K4:M4"/>
    <mergeCell ref="B6:D6"/>
    <mergeCell ref="A3:A4"/>
    <mergeCell ref="B3:D3"/>
    <mergeCell ref="B4:D4"/>
    <mergeCell ref="E3:G3"/>
    <mergeCell ref="N6:P6"/>
    <mergeCell ref="N13:P13"/>
    <mergeCell ref="H3:J3"/>
    <mergeCell ref="K3:M3"/>
    <mergeCell ref="N3:P3"/>
    <mergeCell ref="H6:J6"/>
    <mergeCell ref="K6:M6"/>
    <mergeCell ref="N4:P4"/>
  </mergeCells>
  <pageMargins left="0.31496062992125984" right="0.31496062992125984" top="0.35433070866141736" bottom="0.35433070866141736" header="0.31496062992125984" footer="0.19685039370078741"/>
  <pageSetup paperSize="9" fitToWidth="0" fitToHeight="0" orientation="landscape" r:id="rId1"/>
  <headerFooter differentFirst="1" scaleWithDoc="0">
    <oddFooter>&amp;C&amp;"Calibri,Obyčejné"&amp;9&amp;P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6"/>
  <dimension ref="A1:AB38"/>
  <sheetViews>
    <sheetView showGridLines="0" zoomScaleNormal="100" zoomScaleSheetLayoutView="115" workbookViewId="0"/>
  </sheetViews>
  <sheetFormatPr defaultColWidth="9.140625" defaultRowHeight="12"/>
  <cols>
    <col min="1" max="1" width="17.28515625" style="9" customWidth="1"/>
    <col min="2" max="2" width="8.28515625" style="9" customWidth="1"/>
    <col min="3" max="4" width="8.42578125" style="9" customWidth="1"/>
    <col min="5" max="7" width="8.5703125" style="9" customWidth="1"/>
    <col min="8" max="10" width="8.140625" style="9" customWidth="1"/>
    <col min="11" max="16" width="8.5703125" style="9" customWidth="1"/>
    <col min="17" max="17" width="8.7109375" style="9" customWidth="1"/>
    <col min="18" max="16384" width="9.140625" style="9"/>
  </cols>
  <sheetData>
    <row r="1" spans="1:28" s="6" customFormat="1" ht="18">
      <c r="A1" s="220" t="s">
        <v>382</v>
      </c>
      <c r="P1" s="167" t="str">
        <f>'3.1'!N1</f>
        <v>II. čtvrtletí 2026</v>
      </c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ht="6" customHeight="1"/>
    <row r="3" spans="1:28" ht="12.75" customHeight="1">
      <c r="A3" s="463" t="str">
        <f>'3.1'!A4</f>
        <v>2026</v>
      </c>
      <c r="B3" s="456" t="s">
        <v>186</v>
      </c>
      <c r="C3" s="455"/>
      <c r="D3" s="457"/>
      <c r="E3" s="456" t="s">
        <v>19</v>
      </c>
      <c r="F3" s="455"/>
      <c r="G3" s="457"/>
      <c r="H3" s="456" t="s">
        <v>192</v>
      </c>
      <c r="I3" s="455"/>
      <c r="J3" s="457"/>
      <c r="K3" s="456" t="s">
        <v>6</v>
      </c>
      <c r="L3" s="455"/>
      <c r="M3" s="457"/>
      <c r="N3" s="455" t="s">
        <v>180</v>
      </c>
      <c r="O3" s="455"/>
      <c r="P3" s="455"/>
    </row>
    <row r="4" spans="1:28" ht="12.75" customHeight="1">
      <c r="A4" s="464"/>
      <c r="B4" s="451" t="s">
        <v>168</v>
      </c>
      <c r="C4" s="452"/>
      <c r="D4" s="453"/>
      <c r="E4" s="461" t="s">
        <v>5</v>
      </c>
      <c r="F4" s="458"/>
      <c r="G4" s="462"/>
      <c r="H4" s="461" t="s">
        <v>5</v>
      </c>
      <c r="I4" s="458"/>
      <c r="J4" s="462"/>
      <c r="K4" s="461" t="s">
        <v>5</v>
      </c>
      <c r="L4" s="458"/>
      <c r="M4" s="462"/>
      <c r="N4" s="458" t="s">
        <v>5</v>
      </c>
      <c r="O4" s="458"/>
      <c r="P4" s="458"/>
    </row>
    <row r="5" spans="1:28">
      <c r="A5" s="221"/>
      <c r="B5" s="308" t="s">
        <v>63</v>
      </c>
      <c r="C5" s="307" t="s">
        <v>64</v>
      </c>
      <c r="D5" s="312" t="s">
        <v>65</v>
      </c>
      <c r="E5" s="308" t="s">
        <v>63</v>
      </c>
      <c r="F5" s="307" t="s">
        <v>64</v>
      </c>
      <c r="G5" s="312" t="s">
        <v>65</v>
      </c>
      <c r="H5" s="308" t="s">
        <v>63</v>
      </c>
      <c r="I5" s="307" t="s">
        <v>64</v>
      </c>
      <c r="J5" s="312" t="s">
        <v>65</v>
      </c>
      <c r="K5" s="308" t="s">
        <v>63</v>
      </c>
      <c r="L5" s="307" t="s">
        <v>64</v>
      </c>
      <c r="M5" s="312" t="s">
        <v>65</v>
      </c>
      <c r="N5" s="307" t="s">
        <v>63</v>
      </c>
      <c r="O5" s="307" t="s">
        <v>64</v>
      </c>
      <c r="P5" s="307" t="s">
        <v>65</v>
      </c>
    </row>
    <row r="6" spans="1:28" ht="12.75" customHeight="1">
      <c r="A6" s="459" t="s">
        <v>290</v>
      </c>
      <c r="B6" s="443">
        <f>D7</f>
        <v>4862.4358591001765</v>
      </c>
      <c r="C6" s="440"/>
      <c r="D6" s="444"/>
      <c r="E6" s="443">
        <f>SUM(E7:G7)</f>
        <v>1869247.1077657179</v>
      </c>
      <c r="F6" s="440"/>
      <c r="G6" s="444"/>
      <c r="H6" s="443">
        <f>SUM(H7:J7)</f>
        <v>11260.553089999998</v>
      </c>
      <c r="I6" s="440"/>
      <c r="J6" s="444"/>
      <c r="K6" s="443">
        <f>SUM(K7:M7)</f>
        <v>1857986.5546757178</v>
      </c>
      <c r="L6" s="440"/>
      <c r="M6" s="444"/>
      <c r="N6" s="440">
        <f>SUM(N7:P7)</f>
        <v>1231090.563459994</v>
      </c>
      <c r="O6" s="440"/>
      <c r="P6" s="440"/>
    </row>
    <row r="7" spans="1:28" ht="13.5" customHeight="1">
      <c r="A7" s="460"/>
      <c r="B7" s="217">
        <f>SUM(B8:B13)</f>
        <v>4845.054088000149</v>
      </c>
      <c r="C7" s="224">
        <f t="shared" ref="C7:P7" si="0">SUM(C8:C13)</f>
        <v>4869.2462941001641</v>
      </c>
      <c r="D7" s="219">
        <f t="shared" si="0"/>
        <v>4862.4358591001765</v>
      </c>
      <c r="E7" s="217">
        <f t="shared" si="0"/>
        <v>584430.08199723309</v>
      </c>
      <c r="F7" s="224">
        <f t="shared" si="0"/>
        <v>657686.09720682958</v>
      </c>
      <c r="G7" s="219">
        <f t="shared" si="0"/>
        <v>627130.92856165534</v>
      </c>
      <c r="H7" s="217">
        <f t="shared" si="0"/>
        <v>3531.9732499999986</v>
      </c>
      <c r="I7" s="224">
        <f t="shared" si="0"/>
        <v>3861.1990299999979</v>
      </c>
      <c r="J7" s="219">
        <f t="shared" si="0"/>
        <v>3867.3808100000006</v>
      </c>
      <c r="K7" s="217">
        <f t="shared" si="0"/>
        <v>580898.10874723305</v>
      </c>
      <c r="L7" s="224">
        <f t="shared" si="0"/>
        <v>653824.89817682956</v>
      </c>
      <c r="M7" s="219">
        <f t="shared" si="0"/>
        <v>623263.54775165534</v>
      </c>
      <c r="N7" s="224">
        <f t="shared" si="0"/>
        <v>368639.95207999932</v>
      </c>
      <c r="O7" s="224">
        <f t="shared" si="0"/>
        <v>444541.63574999856</v>
      </c>
      <c r="P7" s="224">
        <f t="shared" si="0"/>
        <v>417908.97562999622</v>
      </c>
    </row>
    <row r="8" spans="1:28">
      <c r="A8" s="222" t="s">
        <v>222</v>
      </c>
      <c r="B8" s="214">
        <v>1546.6917060001697</v>
      </c>
      <c r="C8" s="7">
        <v>1555.3806971001832</v>
      </c>
      <c r="D8" s="211">
        <v>1560.7463371001948</v>
      </c>
      <c r="E8" s="214">
        <v>184776.53794697323</v>
      </c>
      <c r="F8" s="7">
        <v>204148.31547089806</v>
      </c>
      <c r="G8" s="211">
        <v>196451.31799161198</v>
      </c>
      <c r="H8" s="214">
        <v>14.81780999999998</v>
      </c>
      <c r="I8" s="7">
        <v>5.9178099999999976</v>
      </c>
      <c r="J8" s="211">
        <v>6.1476099999999985</v>
      </c>
      <c r="K8" s="214">
        <v>184761.72013697325</v>
      </c>
      <c r="L8" s="7">
        <v>204142.39766089804</v>
      </c>
      <c r="M8" s="211">
        <v>196445.17038161197</v>
      </c>
      <c r="N8" s="7">
        <v>70635.19406999927</v>
      </c>
      <c r="O8" s="7">
        <v>95690.323099998233</v>
      </c>
      <c r="P8" s="7">
        <v>92902.026369996267</v>
      </c>
    </row>
    <row r="9" spans="1:28">
      <c r="A9" s="222" t="s">
        <v>187</v>
      </c>
      <c r="B9" s="214">
        <v>451.43777799998202</v>
      </c>
      <c r="C9" s="7">
        <v>460.67306799998369</v>
      </c>
      <c r="D9" s="211">
        <v>465.42975799998396</v>
      </c>
      <c r="E9" s="214">
        <v>52103.784531814439</v>
      </c>
      <c r="F9" s="7">
        <v>58734.749452517062</v>
      </c>
      <c r="G9" s="211">
        <v>57600.897764776753</v>
      </c>
      <c r="H9" s="214">
        <v>25.541819999999998</v>
      </c>
      <c r="I9" s="7">
        <v>32.052850000000021</v>
      </c>
      <c r="J9" s="211">
        <v>40.02638000000001</v>
      </c>
      <c r="K9" s="214">
        <v>52078.242711814441</v>
      </c>
      <c r="L9" s="7">
        <v>58702.69660251707</v>
      </c>
      <c r="M9" s="211">
        <v>57560.87138477675</v>
      </c>
      <c r="N9" s="7">
        <v>21615.484680000038</v>
      </c>
      <c r="O9" s="7">
        <v>30628.730430000123</v>
      </c>
      <c r="P9" s="7">
        <v>29789.375730000138</v>
      </c>
    </row>
    <row r="10" spans="1:28">
      <c r="A10" s="222" t="s">
        <v>200</v>
      </c>
      <c r="B10" s="214">
        <v>435.74183399999686</v>
      </c>
      <c r="C10" s="7">
        <v>448.04784899999686</v>
      </c>
      <c r="D10" s="211">
        <v>455.49409399999695</v>
      </c>
      <c r="E10" s="214">
        <v>49670.807658445447</v>
      </c>
      <c r="F10" s="7">
        <v>58513.555583414454</v>
      </c>
      <c r="G10" s="211">
        <v>57923.635325266689</v>
      </c>
      <c r="H10" s="214">
        <v>139.2450300000001</v>
      </c>
      <c r="I10" s="7">
        <v>146.08382</v>
      </c>
      <c r="J10" s="211">
        <v>144.26263999999995</v>
      </c>
      <c r="K10" s="214">
        <v>49531.562628445448</v>
      </c>
      <c r="L10" s="7">
        <v>58367.471763414454</v>
      </c>
      <c r="M10" s="211">
        <v>57779.372685266688</v>
      </c>
      <c r="N10" s="7">
        <v>15601.801569999989</v>
      </c>
      <c r="O10" s="7">
        <v>24083.749359999998</v>
      </c>
      <c r="P10" s="7">
        <v>22858.889950000044</v>
      </c>
    </row>
    <row r="11" spans="1:28">
      <c r="A11" s="222" t="s">
        <v>188</v>
      </c>
      <c r="B11" s="214">
        <v>825.46458000000075</v>
      </c>
      <c r="C11" s="7">
        <v>819.57637000000079</v>
      </c>
      <c r="D11" s="211">
        <v>800.52710000000025</v>
      </c>
      <c r="E11" s="214">
        <v>97149.750209999998</v>
      </c>
      <c r="F11" s="7">
        <v>110573.03182999983</v>
      </c>
      <c r="G11" s="211">
        <v>103508.1298199999</v>
      </c>
      <c r="H11" s="214">
        <v>1827.6473099999987</v>
      </c>
      <c r="I11" s="7">
        <v>2027.9607499999991</v>
      </c>
      <c r="J11" s="211">
        <v>2015.7340000000011</v>
      </c>
      <c r="K11" s="214">
        <v>95322.102899999998</v>
      </c>
      <c r="L11" s="7">
        <v>108545.07107999983</v>
      </c>
      <c r="M11" s="211">
        <v>101492.3958199999</v>
      </c>
      <c r="N11" s="7">
        <v>69554.02916000002</v>
      </c>
      <c r="O11" s="7">
        <v>80111.87893000005</v>
      </c>
      <c r="P11" s="7">
        <v>72900.567019999886</v>
      </c>
    </row>
    <row r="12" spans="1:28">
      <c r="A12" s="222" t="s">
        <v>189</v>
      </c>
      <c r="B12" s="214">
        <v>1125.4279699999997</v>
      </c>
      <c r="C12" s="7">
        <v>1125.27809</v>
      </c>
      <c r="D12" s="211">
        <v>1117.8453500000003</v>
      </c>
      <c r="E12" s="214">
        <v>145088.0174999999</v>
      </c>
      <c r="F12" s="7">
        <v>163382.79946000018</v>
      </c>
      <c r="G12" s="211">
        <v>151021.41576000003</v>
      </c>
      <c r="H12" s="214">
        <v>810.14012999999977</v>
      </c>
      <c r="I12" s="7">
        <v>877.64113999999904</v>
      </c>
      <c r="J12" s="211">
        <v>893.14540999999974</v>
      </c>
      <c r="K12" s="214">
        <v>144277.87736999989</v>
      </c>
      <c r="L12" s="7">
        <v>162505.15832000019</v>
      </c>
      <c r="M12" s="211">
        <v>150128.27035000004</v>
      </c>
      <c r="N12" s="7">
        <v>138869.87910000005</v>
      </c>
      <c r="O12" s="7">
        <v>155773.16518000016</v>
      </c>
      <c r="P12" s="7">
        <v>143422.81232999987</v>
      </c>
    </row>
    <row r="13" spans="1:28" ht="13.5" customHeight="1">
      <c r="A13" s="223" t="s">
        <v>190</v>
      </c>
      <c r="B13" s="215">
        <v>460.29021999999992</v>
      </c>
      <c r="C13" s="210">
        <v>460.29021999999992</v>
      </c>
      <c r="D13" s="212">
        <v>462.39321999999987</v>
      </c>
      <c r="E13" s="215">
        <v>55641.184150000016</v>
      </c>
      <c r="F13" s="210">
        <v>62333.645409999997</v>
      </c>
      <c r="G13" s="212">
        <v>60625.531900000002</v>
      </c>
      <c r="H13" s="215">
        <v>714.58114999999998</v>
      </c>
      <c r="I13" s="210">
        <v>771.54265999999996</v>
      </c>
      <c r="J13" s="212">
        <v>768.06477000000007</v>
      </c>
      <c r="K13" s="215">
        <v>54926.603000000017</v>
      </c>
      <c r="L13" s="210">
        <v>61562.102749999998</v>
      </c>
      <c r="M13" s="212">
        <v>59857.467130000005</v>
      </c>
      <c r="N13" s="210">
        <v>52363.563500000011</v>
      </c>
      <c r="O13" s="210">
        <v>58253.788749999992</v>
      </c>
      <c r="P13" s="210">
        <v>56035.304230000009</v>
      </c>
    </row>
    <row r="14" spans="1:28" s="13" customFormat="1" ht="12.75" customHeight="1">
      <c r="A14" s="13" t="s">
        <v>385</v>
      </c>
      <c r="K14" s="51"/>
      <c r="P14" s="12"/>
    </row>
    <row r="15" spans="1:28" ht="12.75" customHeight="1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</row>
    <row r="16" spans="1:28">
      <c r="A16" s="80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</row>
    <row r="17" spans="1:17">
      <c r="A17" s="81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2"/>
    </row>
    <row r="18" spans="1:17">
      <c r="A18" s="81"/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2"/>
    </row>
    <row r="25" spans="1:17" ht="15">
      <c r="A25" s="91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78"/>
    </row>
    <row r="26" spans="1:17" ht="4.5" customHeight="1"/>
    <row r="27" spans="1:17" ht="12" customHeight="1">
      <c r="A27" s="463" t="str">
        <f>'3.1'!A4</f>
        <v>2026</v>
      </c>
      <c r="B27" s="456" t="s">
        <v>186</v>
      </c>
      <c r="C27" s="455"/>
      <c r="D27" s="457"/>
      <c r="E27" s="456" t="s">
        <v>19</v>
      </c>
      <c r="F27" s="455"/>
      <c r="G27" s="457"/>
      <c r="H27" s="456" t="s">
        <v>192</v>
      </c>
      <c r="I27" s="455"/>
      <c r="J27" s="457"/>
      <c r="K27" s="456" t="s">
        <v>6</v>
      </c>
      <c r="L27" s="455"/>
      <c r="M27" s="457"/>
      <c r="N27" s="455" t="s">
        <v>180</v>
      </c>
      <c r="O27" s="455"/>
      <c r="P27" s="455"/>
    </row>
    <row r="28" spans="1:17" ht="12" customHeight="1">
      <c r="A28" s="464"/>
      <c r="B28" s="451" t="s">
        <v>168</v>
      </c>
      <c r="C28" s="452"/>
      <c r="D28" s="453"/>
      <c r="E28" s="461" t="s">
        <v>5</v>
      </c>
      <c r="F28" s="458"/>
      <c r="G28" s="462"/>
      <c r="H28" s="461" t="s">
        <v>5</v>
      </c>
      <c r="I28" s="458"/>
      <c r="J28" s="462"/>
      <c r="K28" s="461" t="s">
        <v>5</v>
      </c>
      <c r="L28" s="458"/>
      <c r="M28" s="462"/>
      <c r="N28" s="458" t="s">
        <v>5</v>
      </c>
      <c r="O28" s="458"/>
      <c r="P28" s="458"/>
    </row>
    <row r="29" spans="1:17">
      <c r="A29" s="221"/>
      <c r="B29" s="308" t="s">
        <v>63</v>
      </c>
      <c r="C29" s="307" t="s">
        <v>64</v>
      </c>
      <c r="D29" s="312" t="s">
        <v>65</v>
      </c>
      <c r="E29" s="308" t="s">
        <v>63</v>
      </c>
      <c r="F29" s="307" t="s">
        <v>64</v>
      </c>
      <c r="G29" s="312" t="s">
        <v>65</v>
      </c>
      <c r="H29" s="308" t="s">
        <v>63</v>
      </c>
      <c r="I29" s="307" t="s">
        <v>64</v>
      </c>
      <c r="J29" s="312" t="s">
        <v>65</v>
      </c>
      <c r="K29" s="308" t="s">
        <v>63</v>
      </c>
      <c r="L29" s="307" t="s">
        <v>64</v>
      </c>
      <c r="M29" s="312" t="s">
        <v>65</v>
      </c>
      <c r="N29" s="307" t="s">
        <v>63</v>
      </c>
      <c r="O29" s="307" t="s">
        <v>64</v>
      </c>
      <c r="P29" s="307" t="s">
        <v>65</v>
      </c>
    </row>
    <row r="30" spans="1:17">
      <c r="A30" s="459" t="s">
        <v>291</v>
      </c>
      <c r="B30" s="443">
        <f>D31</f>
        <v>374.88693500000005</v>
      </c>
      <c r="C30" s="440"/>
      <c r="D30" s="444"/>
      <c r="E30" s="443">
        <f>SUM(E31:G31)</f>
        <v>134784.20439008309</v>
      </c>
      <c r="F30" s="440"/>
      <c r="G30" s="444"/>
      <c r="H30" s="443">
        <f>SUM(H31:J31)</f>
        <v>1601.2406299999996</v>
      </c>
      <c r="I30" s="440"/>
      <c r="J30" s="444"/>
      <c r="K30" s="443">
        <f>SUM(K31:M31)</f>
        <v>133182.9637600831</v>
      </c>
      <c r="L30" s="440"/>
      <c r="M30" s="444"/>
      <c r="N30" s="440">
        <f>SUM(N31:P31)</f>
        <v>131850.29883000001</v>
      </c>
      <c r="O30" s="440"/>
      <c r="P30" s="440"/>
    </row>
    <row r="31" spans="1:17">
      <c r="A31" s="460"/>
      <c r="B31" s="217">
        <f>SUM(B32:B35)</f>
        <v>379.14693500000004</v>
      </c>
      <c r="C31" s="224">
        <f t="shared" ref="C31:P31" si="1">SUM(C32:C35)</f>
        <v>379.14693500000004</v>
      </c>
      <c r="D31" s="219">
        <f t="shared" si="1"/>
        <v>374.88693500000005</v>
      </c>
      <c r="E31" s="217">
        <f t="shared" si="1"/>
        <v>58284.925860894531</v>
      </c>
      <c r="F31" s="224">
        <f t="shared" si="1"/>
        <v>41812.876732430836</v>
      </c>
      <c r="G31" s="219">
        <f t="shared" si="1"/>
        <v>34686.401796757717</v>
      </c>
      <c r="H31" s="217">
        <f t="shared" si="1"/>
        <v>663.70616999999982</v>
      </c>
      <c r="I31" s="224">
        <f t="shared" si="1"/>
        <v>524.88775999999984</v>
      </c>
      <c r="J31" s="219">
        <f t="shared" si="1"/>
        <v>412.64670000000001</v>
      </c>
      <c r="K31" s="217">
        <f t="shared" si="1"/>
        <v>57621.219690894533</v>
      </c>
      <c r="L31" s="224">
        <f t="shared" si="1"/>
        <v>41287.988972430838</v>
      </c>
      <c r="M31" s="219">
        <f t="shared" si="1"/>
        <v>34273.755096757719</v>
      </c>
      <c r="N31" s="224">
        <f t="shared" si="1"/>
        <v>56971.465730000004</v>
      </c>
      <c r="O31" s="224">
        <f t="shared" si="1"/>
        <v>40880.299429999992</v>
      </c>
      <c r="P31" s="224">
        <f t="shared" si="1"/>
        <v>33998.533670000012</v>
      </c>
    </row>
    <row r="32" spans="1:17">
      <c r="A32" s="222" t="s">
        <v>198</v>
      </c>
      <c r="B32" s="214">
        <v>2.0460849999999997</v>
      </c>
      <c r="C32" s="7">
        <v>2.0460849999999997</v>
      </c>
      <c r="D32" s="211">
        <v>2.0460849999999997</v>
      </c>
      <c r="E32" s="214">
        <v>70.772980894498076</v>
      </c>
      <c r="F32" s="7">
        <v>67.566212430847969</v>
      </c>
      <c r="G32" s="211">
        <v>42.227476757706178</v>
      </c>
      <c r="H32" s="214">
        <v>2.2091799999999999</v>
      </c>
      <c r="I32" s="7">
        <v>1.86276</v>
      </c>
      <c r="J32" s="211">
        <v>1.40334</v>
      </c>
      <c r="K32" s="214">
        <v>68.563800894498073</v>
      </c>
      <c r="L32" s="7">
        <v>65.70345243084796</v>
      </c>
      <c r="M32" s="211">
        <v>40.824136757706178</v>
      </c>
      <c r="N32" s="7">
        <v>68.152319999999989</v>
      </c>
      <c r="O32" s="7">
        <v>68.109560000000002</v>
      </c>
      <c r="P32" s="7">
        <v>43.931800000000003</v>
      </c>
    </row>
    <row r="33" spans="1:16">
      <c r="A33" s="222" t="s">
        <v>199</v>
      </c>
      <c r="B33" s="214">
        <v>5.16</v>
      </c>
      <c r="C33" s="7">
        <v>5.16</v>
      </c>
      <c r="D33" s="211">
        <v>5.16</v>
      </c>
      <c r="E33" s="214">
        <v>686.32493999999997</v>
      </c>
      <c r="F33" s="7">
        <v>479.74523999999997</v>
      </c>
      <c r="G33" s="211">
        <v>378.56215000000003</v>
      </c>
      <c r="H33" s="214">
        <v>3.8177599999999998</v>
      </c>
      <c r="I33" s="7">
        <v>3.33249</v>
      </c>
      <c r="J33" s="211">
        <v>2.5896500000000002</v>
      </c>
      <c r="K33" s="214">
        <v>682.50717999999995</v>
      </c>
      <c r="L33" s="7">
        <v>476.41274999999996</v>
      </c>
      <c r="M33" s="211">
        <v>375.97250000000003</v>
      </c>
      <c r="N33" s="7">
        <v>680.80640999999991</v>
      </c>
      <c r="O33" s="7">
        <v>475.13249000000002</v>
      </c>
      <c r="P33" s="7">
        <v>375.48111999999998</v>
      </c>
    </row>
    <row r="34" spans="1:16">
      <c r="A34" s="222" t="s">
        <v>201</v>
      </c>
      <c r="B34" s="214">
        <v>54.914999999999999</v>
      </c>
      <c r="C34" s="7">
        <v>54.914999999999999</v>
      </c>
      <c r="D34" s="211">
        <v>54.914999999999999</v>
      </c>
      <c r="E34" s="214">
        <v>8681.3243099999981</v>
      </c>
      <c r="F34" s="7">
        <v>5870.1052199999995</v>
      </c>
      <c r="G34" s="211">
        <v>5026.1901400000006</v>
      </c>
      <c r="H34" s="214">
        <v>78.967309999999983</v>
      </c>
      <c r="I34" s="7">
        <v>62.826970000000003</v>
      </c>
      <c r="J34" s="211">
        <v>47.068890000000003</v>
      </c>
      <c r="K34" s="214">
        <v>8602.3569999999982</v>
      </c>
      <c r="L34" s="7">
        <v>5807.2782499999994</v>
      </c>
      <c r="M34" s="211">
        <v>4979.1212500000011</v>
      </c>
      <c r="N34" s="7">
        <v>8602.6482499999984</v>
      </c>
      <c r="O34" s="7">
        <v>5807.8137500000003</v>
      </c>
      <c r="P34" s="7">
        <v>4979.9769999999999</v>
      </c>
    </row>
    <row r="35" spans="1:16">
      <c r="A35" s="223" t="s">
        <v>202</v>
      </c>
      <c r="B35" s="215">
        <v>317.02585000000005</v>
      </c>
      <c r="C35" s="210">
        <v>317.02585000000005</v>
      </c>
      <c r="D35" s="212">
        <v>312.76585000000006</v>
      </c>
      <c r="E35" s="215">
        <v>48846.503630000036</v>
      </c>
      <c r="F35" s="210">
        <v>35395.46005999999</v>
      </c>
      <c r="G35" s="212">
        <v>29239.422030000009</v>
      </c>
      <c r="H35" s="215">
        <v>578.71191999999985</v>
      </c>
      <c r="I35" s="210">
        <v>456.8655399999999</v>
      </c>
      <c r="J35" s="212">
        <v>361.58482000000004</v>
      </c>
      <c r="K35" s="215">
        <v>48267.791710000034</v>
      </c>
      <c r="L35" s="210">
        <v>34938.594519999991</v>
      </c>
      <c r="M35" s="212">
        <v>28877.837210000009</v>
      </c>
      <c r="N35" s="210">
        <v>47619.858750000007</v>
      </c>
      <c r="O35" s="210">
        <v>34529.24362999999</v>
      </c>
      <c r="P35" s="210">
        <v>28599.14375000001</v>
      </c>
    </row>
    <row r="36" spans="1:16" s="13" customFormat="1" ht="12.75" customHeight="1">
      <c r="A36" s="13" t="s">
        <v>385</v>
      </c>
      <c r="K36" s="52"/>
      <c r="P36" s="12"/>
    </row>
    <row r="37" spans="1:16"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</row>
    <row r="38" spans="1:16" ht="13.5" customHeight="1">
      <c r="A38" s="82"/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</row>
  </sheetData>
  <mergeCells count="34">
    <mergeCell ref="K28:M28"/>
    <mergeCell ref="N28:P28"/>
    <mergeCell ref="A3:A4"/>
    <mergeCell ref="B28:D28"/>
    <mergeCell ref="E28:G28"/>
    <mergeCell ref="H28:J28"/>
    <mergeCell ref="A27:A28"/>
    <mergeCell ref="B27:D27"/>
    <mergeCell ref="E27:G27"/>
    <mergeCell ref="H27:J27"/>
    <mergeCell ref="K27:M27"/>
    <mergeCell ref="N27:P27"/>
    <mergeCell ref="A6:A7"/>
    <mergeCell ref="B3:D3"/>
    <mergeCell ref="B4:D4"/>
    <mergeCell ref="B6:D6"/>
    <mergeCell ref="N30:P30"/>
    <mergeCell ref="A30:A31"/>
    <mergeCell ref="B30:D30"/>
    <mergeCell ref="E30:G30"/>
    <mergeCell ref="H30:J30"/>
    <mergeCell ref="K30:M30"/>
    <mergeCell ref="N3:P3"/>
    <mergeCell ref="E6:G6"/>
    <mergeCell ref="H3:J3"/>
    <mergeCell ref="H4:J4"/>
    <mergeCell ref="E4:G4"/>
    <mergeCell ref="H6:J6"/>
    <mergeCell ref="K6:M6"/>
    <mergeCell ref="K4:M4"/>
    <mergeCell ref="N4:P4"/>
    <mergeCell ref="N6:P6"/>
    <mergeCell ref="K3:M3"/>
    <mergeCell ref="E3:G3"/>
  </mergeCells>
  <pageMargins left="0.31496062992125984" right="0.31496062992125984" top="0.35433070866141736" bottom="0.35433070866141736" header="0.31496062992125984" footer="0.19685039370078741"/>
  <pageSetup paperSize="9" fitToWidth="0" fitToHeight="0" orientation="landscape" r:id="rId1"/>
  <headerFooter differentFirst="1" scaleWithDoc="0">
    <oddFooter>&amp;C&amp;"Calibri,Obyčejné"&amp;9&amp;P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8"/>
  <dimension ref="A1:S70"/>
  <sheetViews>
    <sheetView showGridLines="0" zoomScaleNormal="100" zoomScaleSheetLayoutView="100" workbookViewId="0"/>
  </sheetViews>
  <sheetFormatPr defaultColWidth="9.140625" defaultRowHeight="12"/>
  <cols>
    <col min="1" max="1" width="32.7109375" style="9" customWidth="1"/>
    <col min="2" max="13" width="9.28515625" style="9" customWidth="1"/>
    <col min="14" max="14" width="9.5703125" style="9" customWidth="1"/>
    <col min="15" max="15" width="13.28515625" style="9" customWidth="1"/>
    <col min="16" max="16" width="13.85546875" style="9" customWidth="1"/>
    <col min="17" max="17" width="14" style="9" customWidth="1"/>
    <col min="18" max="16384" width="9.140625" style="9"/>
  </cols>
  <sheetData>
    <row r="1" spans="1:13" s="6" customFormat="1" ht="18">
      <c r="A1" s="225" t="s">
        <v>383</v>
      </c>
      <c r="B1" s="77"/>
      <c r="C1" s="77"/>
      <c r="D1" s="77"/>
      <c r="M1" s="167" t="str">
        <f>'3.1'!N1</f>
        <v>II. čtvrtletí 2026</v>
      </c>
    </row>
    <row r="2" spans="1:13" ht="6" customHeight="1"/>
    <row r="3" spans="1:13" ht="12.75" customHeight="1">
      <c r="A3" s="463" t="str">
        <f>'3.1'!A4</f>
        <v>2026</v>
      </c>
      <c r="B3" s="456" t="s">
        <v>19</v>
      </c>
      <c r="C3" s="455"/>
      <c r="D3" s="457"/>
      <c r="E3" s="456" t="s">
        <v>192</v>
      </c>
      <c r="F3" s="455"/>
      <c r="G3" s="457"/>
      <c r="H3" s="456" t="s">
        <v>194</v>
      </c>
      <c r="I3" s="455"/>
      <c r="J3" s="457"/>
      <c r="K3" s="455" t="s">
        <v>6</v>
      </c>
      <c r="L3" s="455"/>
      <c r="M3" s="455"/>
    </row>
    <row r="4" spans="1:13" ht="12.75" customHeight="1">
      <c r="A4" s="464"/>
      <c r="B4" s="451" t="s">
        <v>103</v>
      </c>
      <c r="C4" s="452"/>
      <c r="D4" s="453"/>
      <c r="E4" s="461" t="s">
        <v>103</v>
      </c>
      <c r="F4" s="458"/>
      <c r="G4" s="462"/>
      <c r="H4" s="461" t="s">
        <v>103</v>
      </c>
      <c r="I4" s="458"/>
      <c r="J4" s="462"/>
      <c r="K4" s="458" t="s">
        <v>103</v>
      </c>
      <c r="L4" s="458"/>
      <c r="M4" s="458"/>
    </row>
    <row r="5" spans="1:13" ht="12.75" customHeight="1">
      <c r="A5" s="221"/>
      <c r="B5" s="308" t="s">
        <v>63</v>
      </c>
      <c r="C5" s="307" t="s">
        <v>64</v>
      </c>
      <c r="D5" s="312" t="s">
        <v>65</v>
      </c>
      <c r="E5" s="308" t="s">
        <v>63</v>
      </c>
      <c r="F5" s="307" t="s">
        <v>64</v>
      </c>
      <c r="G5" s="312" t="s">
        <v>65</v>
      </c>
      <c r="H5" s="308" t="s">
        <v>63</v>
      </c>
      <c r="I5" s="307" t="s">
        <v>64</v>
      </c>
      <c r="J5" s="312" t="s">
        <v>65</v>
      </c>
      <c r="K5" s="307" t="s">
        <v>63</v>
      </c>
      <c r="L5" s="307" t="s">
        <v>64</v>
      </c>
      <c r="M5" s="307" t="s">
        <v>65</v>
      </c>
    </row>
    <row r="6" spans="1:13" ht="12.75" customHeight="1">
      <c r="A6" s="459" t="s">
        <v>150</v>
      </c>
      <c r="B6" s="443">
        <f>SUM(B7:D7)</f>
        <v>666984.14800000004</v>
      </c>
      <c r="C6" s="440"/>
      <c r="D6" s="444"/>
      <c r="E6" s="443">
        <f>SUM(E7:G7)</f>
        <v>50859.166000000019</v>
      </c>
      <c r="F6" s="440"/>
      <c r="G6" s="444"/>
      <c r="H6" s="443">
        <f>SUM(H7:J7)</f>
        <v>30658.294999999998</v>
      </c>
      <c r="I6" s="440"/>
      <c r="J6" s="444"/>
      <c r="K6" s="440">
        <f>SUM(K7:M7)</f>
        <v>616124.98200000008</v>
      </c>
      <c r="L6" s="440"/>
      <c r="M6" s="440"/>
    </row>
    <row r="7" spans="1:13">
      <c r="A7" s="460"/>
      <c r="B7" s="217">
        <f>SUM(B8:B14)</f>
        <v>230231.74900000001</v>
      </c>
      <c r="C7" s="224">
        <f t="shared" ref="C7:M7" si="0">SUM(C8:C14)</f>
        <v>229354.21900000004</v>
      </c>
      <c r="D7" s="219">
        <f t="shared" si="0"/>
        <v>207398.18</v>
      </c>
      <c r="E7" s="217">
        <f t="shared" si="0"/>
        <v>17374.748000000003</v>
      </c>
      <c r="F7" s="224">
        <f t="shared" si="0"/>
        <v>17593.259000000005</v>
      </c>
      <c r="G7" s="219">
        <f t="shared" si="0"/>
        <v>15891.159000000005</v>
      </c>
      <c r="H7" s="217">
        <f t="shared" si="0"/>
        <v>11734.859999999999</v>
      </c>
      <c r="I7" s="224">
        <f t="shared" si="0"/>
        <v>10419.188</v>
      </c>
      <c r="J7" s="219">
        <f t="shared" si="0"/>
        <v>8504.2469999999994</v>
      </c>
      <c r="K7" s="224">
        <f t="shared" si="0"/>
        <v>212857.00100000002</v>
      </c>
      <c r="L7" s="224">
        <f t="shared" si="0"/>
        <v>211760.96</v>
      </c>
      <c r="M7" s="224">
        <f t="shared" si="0"/>
        <v>191507.02100000001</v>
      </c>
    </row>
    <row r="8" spans="1:13">
      <c r="A8" s="227" t="s">
        <v>87</v>
      </c>
      <c r="B8" s="233">
        <v>11108.297</v>
      </c>
      <c r="C8" s="234">
        <v>11504.125</v>
      </c>
      <c r="D8" s="235">
        <v>9988.9110000000001</v>
      </c>
      <c r="E8" s="233">
        <v>1536.451</v>
      </c>
      <c r="F8" s="234">
        <v>1704.1070000000002</v>
      </c>
      <c r="G8" s="235">
        <v>1641.1559999999999</v>
      </c>
      <c r="H8" s="233">
        <v>312.55799999999999</v>
      </c>
      <c r="I8" s="234">
        <v>234.102</v>
      </c>
      <c r="J8" s="235">
        <v>103.52499999999999</v>
      </c>
      <c r="K8" s="234">
        <v>9571.8460000000014</v>
      </c>
      <c r="L8" s="234">
        <v>9800.018</v>
      </c>
      <c r="M8" s="234">
        <v>8347.755000000001</v>
      </c>
    </row>
    <row r="9" spans="1:13">
      <c r="A9" s="227" t="s">
        <v>171</v>
      </c>
      <c r="B9" s="233">
        <v>83992.240999999995</v>
      </c>
      <c r="C9" s="234">
        <v>95713.122000000003</v>
      </c>
      <c r="D9" s="235">
        <v>94238.917000000001</v>
      </c>
      <c r="E9" s="233">
        <v>2168.096</v>
      </c>
      <c r="F9" s="234">
        <v>2093.6759999999999</v>
      </c>
      <c r="G9" s="235">
        <v>1739.1130000000001</v>
      </c>
      <c r="H9" s="233">
        <v>3106.2370000000001</v>
      </c>
      <c r="I9" s="234">
        <v>2799.4669999999996</v>
      </c>
      <c r="J9" s="235">
        <v>2886.77</v>
      </c>
      <c r="K9" s="234">
        <v>81824.14499999999</v>
      </c>
      <c r="L9" s="234">
        <v>93619.445999999996</v>
      </c>
      <c r="M9" s="234">
        <v>92499.804000000004</v>
      </c>
    </row>
    <row r="10" spans="1:13">
      <c r="A10" s="227" t="s">
        <v>88</v>
      </c>
      <c r="B10" s="233">
        <v>0</v>
      </c>
      <c r="C10" s="234">
        <v>0</v>
      </c>
      <c r="D10" s="235">
        <v>0</v>
      </c>
      <c r="E10" s="233">
        <v>0</v>
      </c>
      <c r="F10" s="234">
        <v>0</v>
      </c>
      <c r="G10" s="235">
        <v>0</v>
      </c>
      <c r="H10" s="233">
        <v>0</v>
      </c>
      <c r="I10" s="234">
        <v>0</v>
      </c>
      <c r="J10" s="235">
        <v>0</v>
      </c>
      <c r="K10" s="234">
        <v>0</v>
      </c>
      <c r="L10" s="234">
        <v>0</v>
      </c>
      <c r="M10" s="234">
        <v>0</v>
      </c>
    </row>
    <row r="11" spans="1:13">
      <c r="A11" s="227" t="s">
        <v>89</v>
      </c>
      <c r="B11" s="233">
        <v>0</v>
      </c>
      <c r="C11" s="234">
        <v>0</v>
      </c>
      <c r="D11" s="235">
        <v>0</v>
      </c>
      <c r="E11" s="233">
        <v>0</v>
      </c>
      <c r="F11" s="234">
        <v>0</v>
      </c>
      <c r="G11" s="235">
        <v>0</v>
      </c>
      <c r="H11" s="233">
        <v>0</v>
      </c>
      <c r="I11" s="234">
        <v>0</v>
      </c>
      <c r="J11" s="235">
        <v>0</v>
      </c>
      <c r="K11" s="234">
        <v>0</v>
      </c>
      <c r="L11" s="234">
        <v>0</v>
      </c>
      <c r="M11" s="234">
        <v>0</v>
      </c>
    </row>
    <row r="12" spans="1:13">
      <c r="A12" s="227" t="s">
        <v>90</v>
      </c>
      <c r="B12" s="233">
        <v>0</v>
      </c>
      <c r="C12" s="234">
        <v>0</v>
      </c>
      <c r="D12" s="235">
        <v>0</v>
      </c>
      <c r="E12" s="233">
        <v>0</v>
      </c>
      <c r="F12" s="234">
        <v>0</v>
      </c>
      <c r="G12" s="235">
        <v>0</v>
      </c>
      <c r="H12" s="233">
        <v>0</v>
      </c>
      <c r="I12" s="234">
        <v>0</v>
      </c>
      <c r="J12" s="235">
        <v>0</v>
      </c>
      <c r="K12" s="234">
        <v>0</v>
      </c>
      <c r="L12" s="234">
        <v>0</v>
      </c>
      <c r="M12" s="234">
        <v>0</v>
      </c>
    </row>
    <row r="13" spans="1:13">
      <c r="A13" s="228" t="s">
        <v>91</v>
      </c>
      <c r="B13" s="233">
        <v>127009.47700000003</v>
      </c>
      <c r="C13" s="234">
        <v>114707.10200000003</v>
      </c>
      <c r="D13" s="235">
        <v>96468.994999999995</v>
      </c>
      <c r="E13" s="233">
        <v>13013.981000000003</v>
      </c>
      <c r="F13" s="234">
        <v>13148.012000000006</v>
      </c>
      <c r="G13" s="235">
        <v>11926.696000000005</v>
      </c>
      <c r="H13" s="233">
        <v>8116.6249999999973</v>
      </c>
      <c r="I13" s="234">
        <v>7251.4300000000012</v>
      </c>
      <c r="J13" s="235">
        <v>5437.4919999999993</v>
      </c>
      <c r="K13" s="234">
        <v>113995.49600000003</v>
      </c>
      <c r="L13" s="234">
        <v>101559.09000000003</v>
      </c>
      <c r="M13" s="234">
        <v>84542.298999999985</v>
      </c>
    </row>
    <row r="14" spans="1:13" ht="24">
      <c r="A14" s="229" t="s">
        <v>164</v>
      </c>
      <c r="B14" s="230">
        <v>8121.7339999999995</v>
      </c>
      <c r="C14" s="231">
        <v>7429.87</v>
      </c>
      <c r="D14" s="232">
        <v>6701.357</v>
      </c>
      <c r="E14" s="230">
        <v>656.22</v>
      </c>
      <c r="F14" s="231">
        <v>647.46399999999994</v>
      </c>
      <c r="G14" s="232">
        <v>584.19399999999996</v>
      </c>
      <c r="H14" s="230">
        <v>199.44</v>
      </c>
      <c r="I14" s="231">
        <v>134.18899999999999</v>
      </c>
      <c r="J14" s="232">
        <v>76.459999999999994</v>
      </c>
      <c r="K14" s="231">
        <v>7465.5139999999992</v>
      </c>
      <c r="L14" s="231">
        <v>6782.4059999999999</v>
      </c>
      <c r="M14" s="231">
        <v>6117.1630000000005</v>
      </c>
    </row>
    <row r="15" spans="1:13" s="13" customFormat="1" ht="11.25">
      <c r="M15" s="12"/>
    </row>
    <row r="16" spans="1:13" ht="11.25" customHeight="1">
      <c r="A16" s="22" t="s">
        <v>87</v>
      </c>
      <c r="B16" s="27">
        <f>SUM(B8:D8)/$B$6</f>
        <v>4.8878722377072144E-2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</row>
    <row r="17" spans="1:19" ht="12" customHeight="1">
      <c r="A17" s="22" t="s">
        <v>171</v>
      </c>
      <c r="B17" s="27">
        <f t="shared" ref="B17:B22" si="1">SUM(B9:D9)/$B$6</f>
        <v>0.41072082570694018</v>
      </c>
      <c r="C17" s="22"/>
      <c r="D17" s="22"/>
      <c r="E17" s="49"/>
      <c r="F17" s="49"/>
      <c r="G17" s="49"/>
      <c r="H17" s="49"/>
      <c r="I17" s="49"/>
      <c r="J17" s="49"/>
      <c r="K17" s="49"/>
      <c r="L17" s="49"/>
      <c r="M17" s="49"/>
    </row>
    <row r="18" spans="1:19">
      <c r="A18" s="22" t="s">
        <v>88</v>
      </c>
      <c r="B18" s="27">
        <f t="shared" si="1"/>
        <v>0</v>
      </c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</row>
    <row r="19" spans="1:19">
      <c r="A19" s="22" t="s">
        <v>89</v>
      </c>
      <c r="B19" s="27">
        <f t="shared" si="1"/>
        <v>0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</row>
    <row r="20" spans="1:19">
      <c r="A20" s="22" t="s">
        <v>90</v>
      </c>
      <c r="B20" s="27">
        <f t="shared" si="1"/>
        <v>0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</row>
    <row r="21" spans="1:19">
      <c r="A21" s="22" t="s">
        <v>91</v>
      </c>
      <c r="B21" s="27">
        <f t="shared" si="1"/>
        <v>0.50703689887394443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1:19">
      <c r="A22" s="22" t="s">
        <v>164</v>
      </c>
      <c r="B22" s="27">
        <f t="shared" si="1"/>
        <v>3.3363553042043206E-2</v>
      </c>
      <c r="C22" s="22"/>
      <c r="D22" s="22"/>
      <c r="E22" s="22"/>
      <c r="F22" s="22"/>
      <c r="G22" s="22"/>
      <c r="H22" s="50"/>
      <c r="I22" s="22"/>
      <c r="J22" s="22"/>
      <c r="K22" s="22"/>
      <c r="L22" s="22"/>
      <c r="M22" s="22"/>
    </row>
    <row r="23" spans="1:19" ht="7.5" customHeight="1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spans="1:19" s="6" customFormat="1" ht="15">
      <c r="A24" s="91"/>
      <c r="B24" s="77"/>
      <c r="C24" s="77"/>
      <c r="D24" s="77"/>
      <c r="N24" s="9"/>
      <c r="O24" s="9"/>
      <c r="P24" s="9"/>
      <c r="Q24" s="9"/>
      <c r="R24" s="9"/>
      <c r="S24" s="9"/>
    </row>
    <row r="25" spans="1:19" ht="4.5" customHeight="1"/>
    <row r="26" spans="1:19" ht="13.5" customHeight="1">
      <c r="A26" s="463" t="str">
        <f>'3.1'!A4</f>
        <v>2026</v>
      </c>
      <c r="B26" s="456" t="s">
        <v>19</v>
      </c>
      <c r="C26" s="455"/>
      <c r="D26" s="457"/>
      <c r="E26" s="456" t="s">
        <v>192</v>
      </c>
      <c r="F26" s="455"/>
      <c r="G26" s="457"/>
      <c r="H26" s="456" t="s">
        <v>194</v>
      </c>
      <c r="I26" s="455"/>
      <c r="J26" s="457"/>
      <c r="K26" s="455" t="s">
        <v>6</v>
      </c>
      <c r="L26" s="455"/>
      <c r="M26" s="455"/>
    </row>
    <row r="27" spans="1:19" ht="12.75" customHeight="1">
      <c r="A27" s="464"/>
      <c r="B27" s="451" t="s">
        <v>103</v>
      </c>
      <c r="C27" s="452"/>
      <c r="D27" s="453"/>
      <c r="E27" s="461" t="s">
        <v>103</v>
      </c>
      <c r="F27" s="458"/>
      <c r="G27" s="462"/>
      <c r="H27" s="461" t="s">
        <v>103</v>
      </c>
      <c r="I27" s="458"/>
      <c r="J27" s="462"/>
      <c r="K27" s="458" t="s">
        <v>103</v>
      </c>
      <c r="L27" s="458"/>
      <c r="M27" s="458"/>
    </row>
    <row r="28" spans="1:19" ht="12.75" customHeight="1">
      <c r="A28" s="221"/>
      <c r="B28" s="308" t="s">
        <v>63</v>
      </c>
      <c r="C28" s="307" t="s">
        <v>64</v>
      </c>
      <c r="D28" s="312" t="s">
        <v>65</v>
      </c>
      <c r="E28" s="308" t="s">
        <v>63</v>
      </c>
      <c r="F28" s="307" t="s">
        <v>64</v>
      </c>
      <c r="G28" s="312" t="s">
        <v>65</v>
      </c>
      <c r="H28" s="308" t="s">
        <v>63</v>
      </c>
      <c r="I28" s="307" t="s">
        <v>64</v>
      </c>
      <c r="J28" s="312" t="s">
        <v>65</v>
      </c>
      <c r="K28" s="307" t="s">
        <v>63</v>
      </c>
      <c r="L28" s="307" t="s">
        <v>64</v>
      </c>
      <c r="M28" s="307" t="s">
        <v>65</v>
      </c>
    </row>
    <row r="29" spans="1:19" ht="12.75" customHeight="1">
      <c r="A29" s="459" t="s">
        <v>149</v>
      </c>
      <c r="B29" s="443">
        <f>SUM(B30:D30)</f>
        <v>631115.84600000014</v>
      </c>
      <c r="C29" s="440"/>
      <c r="D29" s="444"/>
      <c r="E29" s="443">
        <f>SUM(E30:G30)</f>
        <v>46741.143999999986</v>
      </c>
      <c r="F29" s="440"/>
      <c r="G29" s="444"/>
      <c r="H29" s="443">
        <f>SUM(H30:J30)</f>
        <v>5745.848</v>
      </c>
      <c r="I29" s="440"/>
      <c r="J29" s="444"/>
      <c r="K29" s="440">
        <f>SUM(K30:M30)</f>
        <v>584374.70200000005</v>
      </c>
      <c r="L29" s="440"/>
      <c r="M29" s="440"/>
    </row>
    <row r="30" spans="1:19" ht="12.75" customHeight="1">
      <c r="A30" s="460"/>
      <c r="B30" s="217">
        <f>SUM(B31:B33)</f>
        <v>214244.77399999995</v>
      </c>
      <c r="C30" s="224">
        <f t="shared" ref="C30:M30" si="2">SUM(C31:C33)</f>
        <v>215005.72700000016</v>
      </c>
      <c r="D30" s="219">
        <f t="shared" si="2"/>
        <v>201865.345</v>
      </c>
      <c r="E30" s="217">
        <f t="shared" si="2"/>
        <v>15242.292000000001</v>
      </c>
      <c r="F30" s="224">
        <f t="shared" si="2"/>
        <v>15898.387999999995</v>
      </c>
      <c r="G30" s="219">
        <f t="shared" si="2"/>
        <v>15600.463999999993</v>
      </c>
      <c r="H30" s="217">
        <f t="shared" si="2"/>
        <v>1818.7070000000003</v>
      </c>
      <c r="I30" s="224">
        <f t="shared" si="2"/>
        <v>2185.9149999999995</v>
      </c>
      <c r="J30" s="219">
        <f t="shared" si="2"/>
        <v>1741.2259999999997</v>
      </c>
      <c r="K30" s="224">
        <f t="shared" si="2"/>
        <v>199002.48199999993</v>
      </c>
      <c r="L30" s="224">
        <f t="shared" si="2"/>
        <v>199107.33900000015</v>
      </c>
      <c r="M30" s="224">
        <f t="shared" si="2"/>
        <v>186264.88099999999</v>
      </c>
    </row>
    <row r="31" spans="1:19" ht="12.75" customHeight="1">
      <c r="A31" s="227" t="s">
        <v>100</v>
      </c>
      <c r="B31" s="214">
        <v>4611.9929999999995</v>
      </c>
      <c r="C31" s="7">
        <v>4748.0330000000013</v>
      </c>
      <c r="D31" s="211">
        <v>4284.6420000000007</v>
      </c>
      <c r="E31" s="214">
        <v>281.91600000000011</v>
      </c>
      <c r="F31" s="7">
        <v>305.97399999999999</v>
      </c>
      <c r="G31" s="211">
        <v>331.68700000000001</v>
      </c>
      <c r="H31" s="214">
        <v>0</v>
      </c>
      <c r="I31" s="7">
        <v>0</v>
      </c>
      <c r="J31" s="211">
        <v>0</v>
      </c>
      <c r="K31" s="7">
        <v>4330.0769999999993</v>
      </c>
      <c r="L31" s="7">
        <v>4442.0590000000011</v>
      </c>
      <c r="M31" s="7">
        <v>3952.9550000000008</v>
      </c>
    </row>
    <row r="32" spans="1:19" ht="12.75" customHeight="1">
      <c r="A32" s="227" t="s">
        <v>101</v>
      </c>
      <c r="B32" s="214">
        <v>10088.36</v>
      </c>
      <c r="C32" s="7">
        <v>10375.458000000004</v>
      </c>
      <c r="D32" s="211">
        <v>9810.7210000000032</v>
      </c>
      <c r="E32" s="214">
        <v>795.89600000000019</v>
      </c>
      <c r="F32" s="7">
        <v>742.26900000000001</v>
      </c>
      <c r="G32" s="211">
        <v>714.12499999999966</v>
      </c>
      <c r="H32" s="214">
        <v>287.16300000000001</v>
      </c>
      <c r="I32" s="7">
        <v>668.01400000000001</v>
      </c>
      <c r="J32" s="211">
        <v>268.85899999999998</v>
      </c>
      <c r="K32" s="7">
        <v>9292.4639999999999</v>
      </c>
      <c r="L32" s="7">
        <v>9633.1890000000039</v>
      </c>
      <c r="M32" s="7">
        <v>9096.5960000000032</v>
      </c>
    </row>
    <row r="33" spans="1:19" ht="13.5" customHeight="1">
      <c r="A33" s="229" t="s">
        <v>102</v>
      </c>
      <c r="B33" s="215">
        <v>199544.42099999994</v>
      </c>
      <c r="C33" s="210">
        <v>199882.23600000015</v>
      </c>
      <c r="D33" s="212">
        <v>187769.98199999999</v>
      </c>
      <c r="E33" s="215">
        <v>14164.480000000001</v>
      </c>
      <c r="F33" s="210">
        <v>14850.144999999995</v>
      </c>
      <c r="G33" s="212">
        <v>14554.651999999993</v>
      </c>
      <c r="H33" s="215">
        <v>1531.5440000000003</v>
      </c>
      <c r="I33" s="210">
        <v>1517.9009999999996</v>
      </c>
      <c r="J33" s="212">
        <v>1472.3669999999997</v>
      </c>
      <c r="K33" s="210">
        <v>185379.94099999993</v>
      </c>
      <c r="L33" s="210">
        <v>185032.09100000016</v>
      </c>
      <c r="M33" s="210">
        <v>173215.33</v>
      </c>
    </row>
    <row r="34" spans="1:19" s="13" customFormat="1" ht="11.25">
      <c r="M34" s="12"/>
    </row>
    <row r="35" spans="1:19" s="13" customFormat="1" ht="11.25"/>
    <row r="36" spans="1:19" s="6" customFormat="1" ht="12" customHeight="1"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9"/>
      <c r="O36" s="9"/>
      <c r="P36" s="9"/>
      <c r="Q36" s="9"/>
      <c r="R36" s="9"/>
      <c r="S36" s="9"/>
    </row>
    <row r="37" spans="1:19" s="6" customFormat="1">
      <c r="A37" s="83" t="s">
        <v>100</v>
      </c>
      <c r="B37" s="27">
        <f>SUM(B31:D31)/$B$29</f>
        <v>2.1619910332595259E-2</v>
      </c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9"/>
      <c r="O37" s="9"/>
      <c r="P37" s="9"/>
      <c r="Q37" s="9"/>
      <c r="R37" s="9"/>
      <c r="S37" s="9"/>
    </row>
    <row r="38" spans="1:19">
      <c r="A38" s="22" t="s">
        <v>101</v>
      </c>
      <c r="B38" s="27">
        <f>SUM(B32:D32)/$B$29</f>
        <v>4.7969860354290655E-2</v>
      </c>
    </row>
    <row r="39" spans="1:19">
      <c r="A39" s="22" t="s">
        <v>102</v>
      </c>
      <c r="B39" s="27">
        <f>SUM(B33:D33)/$B$29</f>
        <v>0.93041022931311401</v>
      </c>
    </row>
    <row r="53" spans="1:13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</row>
    <row r="54" spans="1:13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</row>
    <row r="55" spans="1:13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</row>
    <row r="56" spans="1:13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</row>
    <row r="57" spans="1:13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</row>
    <row r="58" spans="1:13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</row>
    <row r="59" spans="1:13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</row>
    <row r="60" spans="1:13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</row>
    <row r="61" spans="1:13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</row>
    <row r="62" spans="1:13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</row>
    <row r="63" spans="1:13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</row>
    <row r="64" spans="1:13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</row>
    <row r="65" spans="1:13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</row>
    <row r="66" spans="1:13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</row>
    <row r="67" spans="1:13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</row>
    <row r="68" spans="1:13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</row>
    <row r="69" spans="1:13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</row>
    <row r="70" spans="1:13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</row>
  </sheetData>
  <mergeCells count="28">
    <mergeCell ref="K6:M6"/>
    <mergeCell ref="K26:M26"/>
    <mergeCell ref="A29:A30"/>
    <mergeCell ref="B29:D29"/>
    <mergeCell ref="E29:G29"/>
    <mergeCell ref="H29:J29"/>
    <mergeCell ref="K29:M29"/>
    <mergeCell ref="A26:A27"/>
    <mergeCell ref="B27:D27"/>
    <mergeCell ref="E27:G27"/>
    <mergeCell ref="H27:J27"/>
    <mergeCell ref="K27:M27"/>
    <mergeCell ref="B26:D26"/>
    <mergeCell ref="E26:G26"/>
    <mergeCell ref="H26:J26"/>
    <mergeCell ref="A3:A4"/>
    <mergeCell ref="A6:A7"/>
    <mergeCell ref="B6:D6"/>
    <mergeCell ref="E6:G6"/>
    <mergeCell ref="H6:J6"/>
    <mergeCell ref="E4:G4"/>
    <mergeCell ref="H4:J4"/>
    <mergeCell ref="K4:M4"/>
    <mergeCell ref="K3:M3"/>
    <mergeCell ref="E3:G3"/>
    <mergeCell ref="B3:D3"/>
    <mergeCell ref="H3:J3"/>
    <mergeCell ref="B4:D4"/>
  </mergeCells>
  <phoneticPr fontId="25" type="noConversion"/>
  <pageMargins left="0.31496062992125984" right="0.31496062992125984" top="0.35433070866141736" bottom="0.35433070866141736" header="0.31496062992125984" footer="0.19685039370078741"/>
  <pageSetup paperSize="9" orientation="landscape" r:id="rId1"/>
  <headerFooter differentFirst="1" scaleWithDoc="0">
    <oddFooter>&amp;C&amp;"Calibri,Obyčejné"&amp;9&amp;P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20"/>
  <dimension ref="A1:M37"/>
  <sheetViews>
    <sheetView showGridLines="0" zoomScaleNormal="100" zoomScaleSheetLayoutView="100" workbookViewId="0"/>
  </sheetViews>
  <sheetFormatPr defaultColWidth="9.140625" defaultRowHeight="12"/>
  <cols>
    <col min="1" max="1" width="34.28515625" style="9" customWidth="1"/>
    <col min="2" max="13" width="9.140625" style="9" customWidth="1"/>
    <col min="14" max="15" width="8.28515625" style="9" customWidth="1"/>
    <col min="16" max="16384" width="9.140625" style="9"/>
  </cols>
  <sheetData>
    <row r="1" spans="1:13" s="6" customFormat="1" ht="18">
      <c r="A1" s="220" t="s">
        <v>384</v>
      </c>
      <c r="B1" s="107"/>
      <c r="C1" s="107"/>
      <c r="D1" s="107"/>
      <c r="M1" s="167" t="str">
        <f>'3.1'!N1</f>
        <v>II. čtvrtletí 2026</v>
      </c>
    </row>
    <row r="2" spans="1:13" ht="6" customHeight="1">
      <c r="B2" s="469"/>
      <c r="C2" s="469"/>
      <c r="D2" s="469"/>
      <c r="E2" s="470"/>
      <c r="F2" s="469"/>
      <c r="G2" s="469"/>
      <c r="H2" s="469"/>
      <c r="I2" s="469"/>
      <c r="J2" s="469"/>
    </row>
    <row r="3" spans="1:13" ht="16.5" customHeight="1">
      <c r="A3" s="474" t="str">
        <f>'3.1'!A4</f>
        <v>2026</v>
      </c>
      <c r="B3" s="471" t="s">
        <v>169</v>
      </c>
      <c r="C3" s="472"/>
      <c r="D3" s="473"/>
      <c r="E3" s="471" t="s">
        <v>175</v>
      </c>
      <c r="F3" s="472"/>
      <c r="G3" s="473"/>
      <c r="H3" s="471" t="s">
        <v>170</v>
      </c>
      <c r="I3" s="472"/>
      <c r="J3" s="473"/>
      <c r="K3" s="466" t="s">
        <v>166</v>
      </c>
      <c r="L3" s="466"/>
      <c r="M3" s="466"/>
    </row>
    <row r="4" spans="1:13">
      <c r="A4" s="475"/>
      <c r="B4" s="308" t="s">
        <v>63</v>
      </c>
      <c r="C4" s="307" t="s">
        <v>64</v>
      </c>
      <c r="D4" s="312" t="s">
        <v>65</v>
      </c>
      <c r="E4" s="308" t="s">
        <v>63</v>
      </c>
      <c r="F4" s="307" t="s">
        <v>64</v>
      </c>
      <c r="G4" s="312" t="s">
        <v>65</v>
      </c>
      <c r="H4" s="308" t="s">
        <v>63</v>
      </c>
      <c r="I4" s="307" t="s">
        <v>64</v>
      </c>
      <c r="J4" s="312" t="s">
        <v>65</v>
      </c>
      <c r="K4" s="307" t="s">
        <v>63</v>
      </c>
      <c r="L4" s="307" t="s">
        <v>64</v>
      </c>
      <c r="M4" s="307" t="s">
        <v>65</v>
      </c>
    </row>
    <row r="5" spans="1:13" ht="12.75" customHeight="1">
      <c r="A5" s="476" t="s">
        <v>204</v>
      </c>
      <c r="B5" s="443">
        <f>SUM(B6:D6)</f>
        <v>415.71825200000012</v>
      </c>
      <c r="C5" s="440"/>
      <c r="D5" s="444"/>
      <c r="E5" s="443">
        <f>SUM(E6:G6)</f>
        <v>263.23924099999999</v>
      </c>
      <c r="F5" s="440"/>
      <c r="G5" s="444"/>
      <c r="H5" s="443">
        <f>SUM(H6:J6)</f>
        <v>1163.760826</v>
      </c>
      <c r="I5" s="440"/>
      <c r="J5" s="444"/>
      <c r="K5" s="440">
        <f>SUM(K6:M6)</f>
        <v>1842.7183190000001</v>
      </c>
      <c r="L5" s="440"/>
      <c r="M5" s="440"/>
    </row>
    <row r="6" spans="1:13">
      <c r="A6" s="477"/>
      <c r="B6" s="239">
        <f>SUM(B7:B18)</f>
        <v>157.04925600000007</v>
      </c>
      <c r="C6" s="237">
        <f t="shared" ref="C6:M6" si="0">SUM(C7:C18)</f>
        <v>138.77920999999995</v>
      </c>
      <c r="D6" s="238">
        <f t="shared" si="0"/>
        <v>119.88978600000004</v>
      </c>
      <c r="E6" s="239">
        <f t="shared" si="0"/>
        <v>100.25949700000001</v>
      </c>
      <c r="F6" s="237">
        <f t="shared" si="0"/>
        <v>85.556636999999981</v>
      </c>
      <c r="G6" s="238">
        <f t="shared" si="0"/>
        <v>77.423106999999987</v>
      </c>
      <c r="H6" s="239">
        <f t="shared" si="0"/>
        <v>516.17649499999993</v>
      </c>
      <c r="I6" s="237">
        <f t="shared" si="0"/>
        <v>366.443714</v>
      </c>
      <c r="J6" s="238">
        <f t="shared" si="0"/>
        <v>281.14061699999996</v>
      </c>
      <c r="K6" s="237">
        <f t="shared" si="0"/>
        <v>773.48524800000018</v>
      </c>
      <c r="L6" s="237">
        <f t="shared" si="0"/>
        <v>590.77956099999994</v>
      </c>
      <c r="M6" s="237">
        <f t="shared" si="0"/>
        <v>478.45350999999994</v>
      </c>
    </row>
    <row r="7" spans="1:13">
      <c r="A7" s="207" t="s">
        <v>150</v>
      </c>
      <c r="B7" s="214">
        <v>1.5918490000000001</v>
      </c>
      <c r="C7" s="7">
        <v>0.79316199999999992</v>
      </c>
      <c r="D7" s="211">
        <v>0.39069199999999998</v>
      </c>
      <c r="E7" s="214">
        <v>6.4154810000000007</v>
      </c>
      <c r="F7" s="7">
        <v>3.9200860000000008</v>
      </c>
      <c r="G7" s="211">
        <v>2.0174540000000003</v>
      </c>
      <c r="H7" s="214">
        <v>126.76171299999999</v>
      </c>
      <c r="I7" s="7">
        <v>117.339822</v>
      </c>
      <c r="J7" s="211">
        <v>96.672624999999996</v>
      </c>
      <c r="K7" s="7">
        <v>134.76904299999998</v>
      </c>
      <c r="L7" s="7">
        <v>122.05307000000001</v>
      </c>
      <c r="M7" s="7">
        <v>99.080770999999999</v>
      </c>
    </row>
    <row r="8" spans="1:13">
      <c r="A8" s="207" t="s">
        <v>149</v>
      </c>
      <c r="B8" s="214">
        <v>99.721678000000026</v>
      </c>
      <c r="C8" s="7">
        <v>99.698582999999971</v>
      </c>
      <c r="D8" s="211">
        <v>91.835647000000051</v>
      </c>
      <c r="E8" s="214">
        <v>55.011821000000005</v>
      </c>
      <c r="F8" s="7">
        <v>54.372976999999992</v>
      </c>
      <c r="G8" s="211">
        <v>51.463415999999974</v>
      </c>
      <c r="H8" s="214">
        <v>3.5729880000000005</v>
      </c>
      <c r="I8" s="7">
        <v>3.5807370000000001</v>
      </c>
      <c r="J8" s="211">
        <v>0.32279000000000002</v>
      </c>
      <c r="K8" s="7">
        <v>158.30648700000003</v>
      </c>
      <c r="L8" s="7">
        <v>157.65229699999998</v>
      </c>
      <c r="M8" s="7">
        <v>143.62185300000002</v>
      </c>
    </row>
    <row r="9" spans="1:13">
      <c r="A9" s="207" t="s">
        <v>148</v>
      </c>
      <c r="B9" s="214">
        <v>0</v>
      </c>
      <c r="C9" s="7">
        <v>0</v>
      </c>
      <c r="D9" s="211">
        <v>0</v>
      </c>
      <c r="E9" s="214">
        <v>0</v>
      </c>
      <c r="F9" s="7">
        <v>0</v>
      </c>
      <c r="G9" s="211">
        <v>0</v>
      </c>
      <c r="H9" s="214">
        <v>43.799731000000001</v>
      </c>
      <c r="I9" s="7">
        <v>29.333925999999998</v>
      </c>
      <c r="J9" s="211">
        <v>21.849636</v>
      </c>
      <c r="K9" s="7">
        <v>43.799731000000001</v>
      </c>
      <c r="L9" s="7">
        <v>29.333925999999998</v>
      </c>
      <c r="M9" s="7">
        <v>21.849636</v>
      </c>
    </row>
    <row r="10" spans="1:13">
      <c r="A10" s="207" t="s">
        <v>147</v>
      </c>
      <c r="B10" s="214">
        <v>0.99592300000000011</v>
      </c>
      <c r="C10" s="7">
        <v>0.48502899999999999</v>
      </c>
      <c r="D10" s="211">
        <v>0.27936699999999998</v>
      </c>
      <c r="E10" s="214">
        <v>0.568357</v>
      </c>
      <c r="F10" s="7">
        <v>0.62064200000000003</v>
      </c>
      <c r="G10" s="211">
        <v>0.46312700000000001</v>
      </c>
      <c r="H10" s="214">
        <v>269.748987</v>
      </c>
      <c r="I10" s="7">
        <v>163.57685499999999</v>
      </c>
      <c r="J10" s="211">
        <v>106.31506999999998</v>
      </c>
      <c r="K10" s="7">
        <v>271.313267</v>
      </c>
      <c r="L10" s="7">
        <v>164.682526</v>
      </c>
      <c r="M10" s="7">
        <v>107.05756399999997</v>
      </c>
    </row>
    <row r="11" spans="1:13">
      <c r="A11" s="207" t="s">
        <v>146</v>
      </c>
      <c r="B11" s="214">
        <v>0</v>
      </c>
      <c r="C11" s="7">
        <v>0</v>
      </c>
      <c r="D11" s="211">
        <v>0</v>
      </c>
      <c r="E11" s="214">
        <v>0</v>
      </c>
      <c r="F11" s="7">
        <v>0</v>
      </c>
      <c r="G11" s="211">
        <v>0</v>
      </c>
      <c r="H11" s="214">
        <v>0</v>
      </c>
      <c r="I11" s="7">
        <v>0</v>
      </c>
      <c r="J11" s="211">
        <v>0</v>
      </c>
      <c r="K11" s="7">
        <v>0</v>
      </c>
      <c r="L11" s="7">
        <v>0</v>
      </c>
      <c r="M11" s="7">
        <v>0</v>
      </c>
    </row>
    <row r="12" spans="1:13">
      <c r="A12" s="207" t="s">
        <v>145</v>
      </c>
      <c r="B12" s="214">
        <v>0</v>
      </c>
      <c r="C12" s="7">
        <v>0</v>
      </c>
      <c r="D12" s="211">
        <v>0</v>
      </c>
      <c r="E12" s="214">
        <v>1.502192</v>
      </c>
      <c r="F12" s="7">
        <v>1.7353720000000001</v>
      </c>
      <c r="G12" s="211">
        <v>1.7003759999999999</v>
      </c>
      <c r="H12" s="214">
        <v>2.1960500000000001</v>
      </c>
      <c r="I12" s="7">
        <v>1.7749299999999999</v>
      </c>
      <c r="J12" s="211">
        <v>1.6646799999999999</v>
      </c>
      <c r="K12" s="7">
        <v>3.698242</v>
      </c>
      <c r="L12" s="7">
        <v>3.5103020000000003</v>
      </c>
      <c r="M12" s="7">
        <v>3.365056</v>
      </c>
    </row>
    <row r="13" spans="1:13">
      <c r="A13" s="207" t="s">
        <v>144</v>
      </c>
      <c r="B13" s="214">
        <v>0</v>
      </c>
      <c r="C13" s="7">
        <v>0</v>
      </c>
      <c r="D13" s="211">
        <v>0</v>
      </c>
      <c r="E13" s="214">
        <v>0.82299999999999995</v>
      </c>
      <c r="F13" s="7">
        <v>0.113</v>
      </c>
      <c r="G13" s="211">
        <v>7.0000000000000001E-3</v>
      </c>
      <c r="H13" s="214">
        <v>0.25638</v>
      </c>
      <c r="I13" s="7">
        <v>0.13628000000000001</v>
      </c>
      <c r="J13" s="211">
        <v>9.4757999999999995E-2</v>
      </c>
      <c r="K13" s="7">
        <v>1.07938</v>
      </c>
      <c r="L13" s="7">
        <v>0.24928</v>
      </c>
      <c r="M13" s="7">
        <v>0.101758</v>
      </c>
    </row>
    <row r="14" spans="1:13">
      <c r="A14" s="207" t="s">
        <v>143</v>
      </c>
      <c r="B14" s="214">
        <v>0.28029000000000004</v>
      </c>
      <c r="C14" s="7">
        <v>0.36432799999999999</v>
      </c>
      <c r="D14" s="211">
        <v>0.27378199999999997</v>
      </c>
      <c r="E14" s="214">
        <v>0</v>
      </c>
      <c r="F14" s="7">
        <v>0</v>
      </c>
      <c r="G14" s="211">
        <v>0</v>
      </c>
      <c r="H14" s="214">
        <v>18.492171000000003</v>
      </c>
      <c r="I14" s="7">
        <v>19.790855999999994</v>
      </c>
      <c r="J14" s="211">
        <v>19.121373999999999</v>
      </c>
      <c r="K14" s="7">
        <v>18.772461000000003</v>
      </c>
      <c r="L14" s="7">
        <v>20.155183999999995</v>
      </c>
      <c r="M14" s="7">
        <v>19.395156</v>
      </c>
    </row>
    <row r="15" spans="1:13">
      <c r="A15" s="207" t="s">
        <v>142</v>
      </c>
      <c r="B15" s="214">
        <v>0.23277599999999998</v>
      </c>
      <c r="C15" s="7">
        <v>0.187693</v>
      </c>
      <c r="D15" s="211">
        <v>0.157252</v>
      </c>
      <c r="E15" s="214">
        <v>2.9707559999999997</v>
      </c>
      <c r="F15" s="7">
        <v>1.7770639999999998</v>
      </c>
      <c r="G15" s="211">
        <v>1.1673190000000002</v>
      </c>
      <c r="H15" s="214">
        <v>19.385920000000002</v>
      </c>
      <c r="I15" s="7">
        <v>18.241996</v>
      </c>
      <c r="J15" s="211">
        <v>17.099337999999999</v>
      </c>
      <c r="K15" s="7">
        <v>22.589452000000001</v>
      </c>
      <c r="L15" s="7">
        <v>20.206752999999999</v>
      </c>
      <c r="M15" s="7">
        <v>18.423908999999998</v>
      </c>
    </row>
    <row r="16" spans="1:13">
      <c r="A16" s="207" t="s">
        <v>14</v>
      </c>
      <c r="B16" s="214">
        <v>0</v>
      </c>
      <c r="C16" s="7">
        <v>0</v>
      </c>
      <c r="D16" s="211">
        <v>0</v>
      </c>
      <c r="E16" s="214">
        <v>0</v>
      </c>
      <c r="F16" s="7">
        <v>0</v>
      </c>
      <c r="G16" s="211">
        <v>0</v>
      </c>
      <c r="H16" s="214">
        <v>0</v>
      </c>
      <c r="I16" s="7">
        <v>0</v>
      </c>
      <c r="J16" s="211">
        <v>0</v>
      </c>
      <c r="K16" s="7">
        <v>0</v>
      </c>
      <c r="L16" s="7">
        <v>0</v>
      </c>
      <c r="M16" s="7">
        <v>0</v>
      </c>
    </row>
    <row r="17" spans="1:13">
      <c r="A17" s="207" t="s">
        <v>141</v>
      </c>
      <c r="B17" s="214">
        <v>0.35531100000000004</v>
      </c>
      <c r="C17" s="7">
        <v>0.35231999999999997</v>
      </c>
      <c r="D17" s="211">
        <v>0.34314499999999998</v>
      </c>
      <c r="E17" s="214">
        <v>9.250499999999999E-2</v>
      </c>
      <c r="F17" s="7">
        <v>8.2322000000000006E-2</v>
      </c>
      <c r="G17" s="211">
        <v>8.0562999999999996E-2</v>
      </c>
      <c r="H17" s="214">
        <v>0.18178300000000003</v>
      </c>
      <c r="I17" s="7">
        <v>0.103335</v>
      </c>
      <c r="J17" s="211">
        <v>7.5409999999999991E-2</v>
      </c>
      <c r="K17" s="7">
        <v>0.62959900000000002</v>
      </c>
      <c r="L17" s="7">
        <v>0.53797699999999993</v>
      </c>
      <c r="M17" s="7">
        <v>0.49911799999999995</v>
      </c>
    </row>
    <row r="18" spans="1:13">
      <c r="A18" s="207" t="s">
        <v>140</v>
      </c>
      <c r="B18" s="214">
        <v>53.871429000000049</v>
      </c>
      <c r="C18" s="7">
        <v>36.898094999999991</v>
      </c>
      <c r="D18" s="211">
        <v>26.609900999999997</v>
      </c>
      <c r="E18" s="214">
        <v>32.875385000000001</v>
      </c>
      <c r="F18" s="7">
        <v>22.935173999999993</v>
      </c>
      <c r="G18" s="211">
        <v>20.523852000000012</v>
      </c>
      <c r="H18" s="214">
        <v>31.780771999999999</v>
      </c>
      <c r="I18" s="7">
        <v>12.564977000000001</v>
      </c>
      <c r="J18" s="211">
        <v>17.924936000000002</v>
      </c>
      <c r="K18" s="7">
        <v>118.52758600000006</v>
      </c>
      <c r="L18" s="7">
        <v>72.398245999999986</v>
      </c>
      <c r="M18" s="7">
        <v>65.058689000000015</v>
      </c>
    </row>
    <row r="19" spans="1:13" s="6" customFormat="1" ht="13.5" customHeight="1">
      <c r="A19" s="240" t="s">
        <v>229</v>
      </c>
      <c r="B19" s="241">
        <v>480.29235000000074</v>
      </c>
      <c r="C19" s="242">
        <v>487.19210000000066</v>
      </c>
      <c r="D19" s="243">
        <v>483.02070000000072</v>
      </c>
      <c r="E19" s="241">
        <v>366.23669999999981</v>
      </c>
      <c r="F19" s="242">
        <v>366.59269999999987</v>
      </c>
      <c r="G19" s="243">
        <v>363.69269999999977</v>
      </c>
      <c r="H19" s="241">
        <v>8193.3667000000041</v>
      </c>
      <c r="I19" s="242">
        <v>7341.3667000000032</v>
      </c>
      <c r="J19" s="243">
        <v>8193.5417000000034</v>
      </c>
      <c r="K19" s="242">
        <v>9039.8957500000051</v>
      </c>
      <c r="L19" s="242">
        <v>8195.1515000000036</v>
      </c>
      <c r="M19" s="242">
        <v>9040.2551000000039</v>
      </c>
    </row>
    <row r="20" spans="1:13" s="6" customFormat="1" ht="13.5" customHeight="1">
      <c r="A20" s="236" t="s">
        <v>230</v>
      </c>
      <c r="B20" s="215">
        <v>788.81301999999937</v>
      </c>
      <c r="C20" s="210">
        <v>795.88981999999953</v>
      </c>
      <c r="D20" s="212">
        <v>790.9840199999993</v>
      </c>
      <c r="E20" s="215">
        <v>865.37800000000072</v>
      </c>
      <c r="F20" s="210">
        <v>902.2010000000007</v>
      </c>
      <c r="G20" s="212">
        <v>885.00100000000066</v>
      </c>
      <c r="H20" s="215">
        <v>15695.634499999998</v>
      </c>
      <c r="I20" s="210">
        <v>13640.0165</v>
      </c>
      <c r="J20" s="212">
        <v>15615.5895</v>
      </c>
      <c r="K20" s="210">
        <v>17349.825519999999</v>
      </c>
      <c r="L20" s="210">
        <v>15338.107319999999</v>
      </c>
      <c r="M20" s="210">
        <v>17291.574520000002</v>
      </c>
    </row>
    <row r="21" spans="1:13">
      <c r="M21" s="12"/>
    </row>
    <row r="25" spans="1:13" ht="12" customHeight="1">
      <c r="I25" s="9" t="s">
        <v>249</v>
      </c>
      <c r="J25" s="76" t="s">
        <v>414</v>
      </c>
      <c r="K25" s="76" t="s">
        <v>250</v>
      </c>
    </row>
    <row r="26" spans="1:13">
      <c r="H26" s="9" t="s">
        <v>150</v>
      </c>
      <c r="I26" s="19">
        <f>SUM(B7:D7)</f>
        <v>2.775703</v>
      </c>
      <c r="J26" s="19">
        <f t="shared" ref="J26:J37" si="1">SUM(E7:G7)</f>
        <v>12.353021000000002</v>
      </c>
      <c r="K26" s="19">
        <f t="shared" ref="K26:K37" si="2">SUM(H7:J7)</f>
        <v>340.77415999999999</v>
      </c>
      <c r="L26" s="19"/>
    </row>
    <row r="27" spans="1:13">
      <c r="H27" s="9" t="s">
        <v>149</v>
      </c>
      <c r="I27" s="19">
        <f t="shared" ref="I27:I37" si="3">SUM(B8:D8)</f>
        <v>291.25590800000003</v>
      </c>
      <c r="J27" s="19">
        <f t="shared" si="1"/>
        <v>160.84821399999996</v>
      </c>
      <c r="K27" s="19">
        <f t="shared" si="2"/>
        <v>7.4765150000000009</v>
      </c>
      <c r="L27" s="19"/>
    </row>
    <row r="28" spans="1:13">
      <c r="H28" s="9" t="s">
        <v>148</v>
      </c>
      <c r="I28" s="19">
        <f t="shared" si="3"/>
        <v>0</v>
      </c>
      <c r="J28" s="19">
        <f t="shared" si="1"/>
        <v>0</v>
      </c>
      <c r="K28" s="19">
        <f t="shared" si="2"/>
        <v>94.983293000000003</v>
      </c>
      <c r="L28" s="19"/>
    </row>
    <row r="29" spans="1:13">
      <c r="H29" s="9" t="s">
        <v>147</v>
      </c>
      <c r="I29" s="19">
        <f t="shared" si="3"/>
        <v>1.760319</v>
      </c>
      <c r="J29" s="19">
        <f t="shared" si="1"/>
        <v>1.652126</v>
      </c>
      <c r="K29" s="19">
        <f t="shared" si="2"/>
        <v>539.64091199999996</v>
      </c>
      <c r="L29" s="19"/>
    </row>
    <row r="30" spans="1:13">
      <c r="H30" s="9" t="s">
        <v>146</v>
      </c>
      <c r="I30" s="19">
        <f t="shared" si="3"/>
        <v>0</v>
      </c>
      <c r="J30" s="19">
        <f t="shared" si="1"/>
        <v>0</v>
      </c>
      <c r="K30" s="19">
        <f t="shared" si="2"/>
        <v>0</v>
      </c>
      <c r="L30" s="19"/>
    </row>
    <row r="31" spans="1:13">
      <c r="H31" s="9" t="s">
        <v>145</v>
      </c>
      <c r="I31" s="19">
        <f t="shared" si="3"/>
        <v>0</v>
      </c>
      <c r="J31" s="19">
        <f t="shared" si="1"/>
        <v>4.9379399999999993</v>
      </c>
      <c r="K31" s="19">
        <f t="shared" si="2"/>
        <v>5.6356599999999997</v>
      </c>
      <c r="L31" s="19"/>
    </row>
    <row r="32" spans="1:13">
      <c r="H32" s="9" t="s">
        <v>144</v>
      </c>
      <c r="I32" s="19">
        <f t="shared" si="3"/>
        <v>0</v>
      </c>
      <c r="J32" s="19">
        <f t="shared" si="1"/>
        <v>0.94299999999999995</v>
      </c>
      <c r="K32" s="19">
        <f t="shared" si="2"/>
        <v>0.48741800000000002</v>
      </c>
      <c r="L32" s="19"/>
    </row>
    <row r="33" spans="8:12">
      <c r="H33" s="9" t="s">
        <v>143</v>
      </c>
      <c r="I33" s="19">
        <f t="shared" si="3"/>
        <v>0.91839999999999999</v>
      </c>
      <c r="J33" s="19">
        <f t="shared" si="1"/>
        <v>0</v>
      </c>
      <c r="K33" s="19">
        <f t="shared" si="2"/>
        <v>57.404400999999993</v>
      </c>
      <c r="L33" s="19"/>
    </row>
    <row r="34" spans="8:12">
      <c r="H34" s="9" t="s">
        <v>142</v>
      </c>
      <c r="I34" s="19">
        <f t="shared" si="3"/>
        <v>0.57772099999999993</v>
      </c>
      <c r="J34" s="19">
        <f t="shared" si="1"/>
        <v>5.915138999999999</v>
      </c>
      <c r="K34" s="19">
        <f t="shared" si="2"/>
        <v>54.727254000000002</v>
      </c>
      <c r="L34" s="19"/>
    </row>
    <row r="35" spans="8:12">
      <c r="H35" s="9" t="s">
        <v>14</v>
      </c>
      <c r="I35" s="19">
        <f t="shared" si="3"/>
        <v>0</v>
      </c>
      <c r="J35" s="19">
        <f t="shared" si="1"/>
        <v>0</v>
      </c>
      <c r="K35" s="19">
        <f t="shared" si="2"/>
        <v>0</v>
      </c>
      <c r="L35" s="19"/>
    </row>
    <row r="36" spans="8:12">
      <c r="H36" s="9" t="s">
        <v>141</v>
      </c>
      <c r="I36" s="19">
        <f t="shared" si="3"/>
        <v>1.0507759999999999</v>
      </c>
      <c r="J36" s="19">
        <f t="shared" si="1"/>
        <v>0.25539000000000001</v>
      </c>
      <c r="K36" s="19">
        <f t="shared" si="2"/>
        <v>0.36052800000000002</v>
      </c>
      <c r="L36" s="19"/>
    </row>
    <row r="37" spans="8:12">
      <c r="H37" s="9" t="s">
        <v>140</v>
      </c>
      <c r="I37" s="19">
        <f t="shared" si="3"/>
        <v>117.37942500000004</v>
      </c>
      <c r="J37" s="19">
        <f t="shared" si="1"/>
        <v>76.334411000000017</v>
      </c>
      <c r="K37" s="19">
        <f t="shared" si="2"/>
        <v>62.270685</v>
      </c>
      <c r="L37" s="19"/>
    </row>
  </sheetData>
  <mergeCells count="13">
    <mergeCell ref="H5:J5"/>
    <mergeCell ref="K5:M5"/>
    <mergeCell ref="A3:A4"/>
    <mergeCell ref="A5:A6"/>
    <mergeCell ref="B5:D5"/>
    <mergeCell ref="B3:D3"/>
    <mergeCell ref="E3:G3"/>
    <mergeCell ref="E5:G5"/>
    <mergeCell ref="B2:D2"/>
    <mergeCell ref="E2:G2"/>
    <mergeCell ref="H2:J2"/>
    <mergeCell ref="H3:J3"/>
    <mergeCell ref="K3:M3"/>
  </mergeCells>
  <pageMargins left="0.31496062992125984" right="0.31496062992125984" top="0.35433070866141736" bottom="0.35433070866141736" header="0.31496062992125984" footer="0.19685039370078741"/>
  <pageSetup paperSize="9" fitToWidth="0" fitToHeight="0" orientation="landscape" r:id="rId1"/>
  <headerFooter differentFirst="1" scaleWithDoc="0">
    <oddFooter>&amp;C&amp;"Calibri,Obyčejné"&amp;9&amp;P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7"/>
  <dimension ref="A1:M33"/>
  <sheetViews>
    <sheetView showGridLines="0" zoomScaleNormal="100" zoomScaleSheetLayoutView="100" workbookViewId="0"/>
  </sheetViews>
  <sheetFormatPr defaultColWidth="9.140625" defaultRowHeight="12"/>
  <cols>
    <col min="1" max="1" width="22.42578125" style="9" customWidth="1"/>
    <col min="2" max="2" width="10" style="9" customWidth="1"/>
    <col min="3" max="13" width="10.140625" style="9" customWidth="1"/>
    <col min="14" max="14" width="11.7109375" style="9" customWidth="1"/>
    <col min="15" max="16384" width="9.140625" style="9"/>
  </cols>
  <sheetData>
    <row r="1" spans="1:13" s="6" customFormat="1" ht="20.25">
      <c r="A1" s="244" t="s">
        <v>378</v>
      </c>
      <c r="M1" s="167" t="str">
        <f>'3.1'!N1</f>
        <v>II. čtvrtletí 2026</v>
      </c>
    </row>
    <row r="2" spans="1:13" ht="6" customHeight="1"/>
    <row r="3" spans="1:13">
      <c r="A3" s="484" t="str">
        <f>'3.1'!A4</f>
        <v>2026</v>
      </c>
      <c r="B3" s="486" t="s">
        <v>179</v>
      </c>
      <c r="C3" s="466"/>
      <c r="D3" s="467"/>
      <c r="E3" s="486" t="s">
        <v>181</v>
      </c>
      <c r="F3" s="466"/>
      <c r="G3" s="467"/>
      <c r="H3" s="486" t="s">
        <v>182</v>
      </c>
      <c r="I3" s="466"/>
      <c r="J3" s="467"/>
      <c r="K3" s="466" t="s">
        <v>183</v>
      </c>
      <c r="L3" s="466"/>
      <c r="M3" s="466"/>
    </row>
    <row r="4" spans="1:13">
      <c r="A4" s="485"/>
      <c r="B4" s="308" t="s">
        <v>60</v>
      </c>
      <c r="C4" s="307" t="s">
        <v>61</v>
      </c>
      <c r="D4" s="312" t="s">
        <v>62</v>
      </c>
      <c r="E4" s="308" t="s">
        <v>63</v>
      </c>
      <c r="F4" s="307" t="s">
        <v>64</v>
      </c>
      <c r="G4" s="312" t="s">
        <v>65</v>
      </c>
      <c r="H4" s="308" t="s">
        <v>66</v>
      </c>
      <c r="I4" s="307" t="s">
        <v>67</v>
      </c>
      <c r="J4" s="312" t="s">
        <v>68</v>
      </c>
      <c r="K4" s="307" t="s">
        <v>69</v>
      </c>
      <c r="L4" s="307" t="s">
        <v>70</v>
      </c>
      <c r="M4" s="307" t="s">
        <v>71</v>
      </c>
    </row>
    <row r="5" spans="1:13">
      <c r="A5" s="476" t="s">
        <v>10</v>
      </c>
      <c r="B5" s="478">
        <f>D6</f>
        <v>23305.539482401611</v>
      </c>
      <c r="C5" s="479"/>
      <c r="D5" s="480"/>
      <c r="E5" s="481">
        <f>G6</f>
        <v>23340.399424201671</v>
      </c>
      <c r="F5" s="482"/>
      <c r="G5" s="483"/>
      <c r="H5" s="481">
        <f>J6</f>
        <v>0</v>
      </c>
      <c r="I5" s="482"/>
      <c r="J5" s="483"/>
      <c r="K5" s="482">
        <f>M6</f>
        <v>0</v>
      </c>
      <c r="L5" s="482"/>
      <c r="M5" s="482"/>
    </row>
    <row r="6" spans="1:13">
      <c r="A6" s="477"/>
      <c r="B6" s="254">
        <f>SUM(B7:B14)</f>
        <v>23836.029239201533</v>
      </c>
      <c r="C6" s="248">
        <f t="shared" ref="C6:M6" si="0">SUM(C7:C14)</f>
        <v>23867.277072301571</v>
      </c>
      <c r="D6" s="250">
        <f t="shared" si="0"/>
        <v>23305.539482401611</v>
      </c>
      <c r="E6" s="257">
        <f t="shared" si="0"/>
        <v>23353.345653101664</v>
      </c>
      <c r="F6" s="249">
        <f t="shared" si="0"/>
        <v>23369.118359201675</v>
      </c>
      <c r="G6" s="253">
        <f t="shared" si="0"/>
        <v>23340.399424201671</v>
      </c>
      <c r="H6" s="257">
        <f t="shared" si="0"/>
        <v>0</v>
      </c>
      <c r="I6" s="249">
        <f t="shared" si="0"/>
        <v>0</v>
      </c>
      <c r="J6" s="253">
        <f t="shared" si="0"/>
        <v>0</v>
      </c>
      <c r="K6" s="249">
        <f t="shared" si="0"/>
        <v>0</v>
      </c>
      <c r="L6" s="249">
        <f t="shared" si="0"/>
        <v>0</v>
      </c>
      <c r="M6" s="249">
        <f t="shared" si="0"/>
        <v>0</v>
      </c>
    </row>
    <row r="7" spans="1:13">
      <c r="A7" s="207" t="s">
        <v>0</v>
      </c>
      <c r="B7" s="255">
        <v>4346</v>
      </c>
      <c r="C7" s="245">
        <v>4346</v>
      </c>
      <c r="D7" s="251">
        <v>4346</v>
      </c>
      <c r="E7" s="255">
        <v>4346</v>
      </c>
      <c r="F7" s="245">
        <v>4346</v>
      </c>
      <c r="G7" s="251">
        <v>4346</v>
      </c>
      <c r="H7" s="255">
        <v>0</v>
      </c>
      <c r="I7" s="245">
        <v>0</v>
      </c>
      <c r="J7" s="251">
        <v>0</v>
      </c>
      <c r="K7" s="245">
        <v>0</v>
      </c>
      <c r="L7" s="245">
        <v>0</v>
      </c>
      <c r="M7" s="245">
        <v>0</v>
      </c>
    </row>
    <row r="8" spans="1:13">
      <c r="A8" s="207" t="s">
        <v>15</v>
      </c>
      <c r="B8" s="255">
        <v>9222.257999999998</v>
      </c>
      <c r="C8" s="245">
        <v>9222.257999999998</v>
      </c>
      <c r="D8" s="251">
        <v>8628.7580000000016</v>
      </c>
      <c r="E8" s="255">
        <v>8628.7100000000028</v>
      </c>
      <c r="F8" s="245">
        <v>8622.7100000000028</v>
      </c>
      <c r="G8" s="251">
        <v>8617.4976000000024</v>
      </c>
      <c r="H8" s="255">
        <v>0</v>
      </c>
      <c r="I8" s="245">
        <v>0</v>
      </c>
      <c r="J8" s="251">
        <v>0</v>
      </c>
      <c r="K8" s="245">
        <v>0</v>
      </c>
      <c r="L8" s="245">
        <v>0</v>
      </c>
      <c r="M8" s="245">
        <v>0</v>
      </c>
    </row>
    <row r="9" spans="1:13">
      <c r="A9" s="207" t="s">
        <v>16</v>
      </c>
      <c r="B9" s="255">
        <v>1363.4</v>
      </c>
      <c r="C9" s="245">
        <v>1363.4</v>
      </c>
      <c r="D9" s="251">
        <v>1363.4</v>
      </c>
      <c r="E9" s="255">
        <v>1363.4</v>
      </c>
      <c r="F9" s="245">
        <v>1363.4</v>
      </c>
      <c r="G9" s="251">
        <v>1363.4</v>
      </c>
      <c r="H9" s="255">
        <v>0</v>
      </c>
      <c r="I9" s="245">
        <v>0</v>
      </c>
      <c r="J9" s="251">
        <v>0</v>
      </c>
      <c r="K9" s="245">
        <v>0</v>
      </c>
      <c r="L9" s="245">
        <v>0</v>
      </c>
      <c r="M9" s="245">
        <v>0</v>
      </c>
    </row>
    <row r="10" spans="1:13">
      <c r="A10" s="207" t="s">
        <v>17</v>
      </c>
      <c r="B10" s="255">
        <v>1487.1808401000005</v>
      </c>
      <c r="C10" s="245">
        <v>1487.4848401000006</v>
      </c>
      <c r="D10" s="251">
        <v>1492.8018401000006</v>
      </c>
      <c r="E10" s="255">
        <v>1501.9578401000006</v>
      </c>
      <c r="F10" s="245">
        <v>1500.1858401000006</v>
      </c>
      <c r="G10" s="251">
        <v>1488.6393401000009</v>
      </c>
      <c r="H10" s="255">
        <v>0</v>
      </c>
      <c r="I10" s="245">
        <v>0</v>
      </c>
      <c r="J10" s="251">
        <v>0</v>
      </c>
      <c r="K10" s="245">
        <v>0</v>
      </c>
      <c r="L10" s="245">
        <v>0</v>
      </c>
      <c r="M10" s="245">
        <v>0</v>
      </c>
    </row>
    <row r="11" spans="1:13">
      <c r="A11" s="207" t="s">
        <v>3</v>
      </c>
      <c r="B11" s="255">
        <v>1119.9795399999971</v>
      </c>
      <c r="C11" s="245">
        <v>1117.8380399999971</v>
      </c>
      <c r="D11" s="251">
        <v>1117.8955399999973</v>
      </c>
      <c r="E11" s="255">
        <v>1117.5767899999973</v>
      </c>
      <c r="F11" s="245">
        <v>1116.9292899999975</v>
      </c>
      <c r="G11" s="251">
        <v>1116.0396899999978</v>
      </c>
      <c r="H11" s="255">
        <v>0</v>
      </c>
      <c r="I11" s="245">
        <v>0</v>
      </c>
      <c r="J11" s="251">
        <v>0</v>
      </c>
      <c r="K11" s="245">
        <v>0</v>
      </c>
      <c r="L11" s="245">
        <v>0</v>
      </c>
      <c r="M11" s="245">
        <v>0</v>
      </c>
    </row>
    <row r="12" spans="1:13">
      <c r="A12" s="207" t="s">
        <v>18</v>
      </c>
      <c r="B12" s="255">
        <v>1171.5</v>
      </c>
      <c r="C12" s="245">
        <v>1171.5</v>
      </c>
      <c r="D12" s="251">
        <v>1171.5</v>
      </c>
      <c r="E12" s="255">
        <v>1171.5</v>
      </c>
      <c r="F12" s="245">
        <v>1171.5</v>
      </c>
      <c r="G12" s="251">
        <v>1171.5</v>
      </c>
      <c r="H12" s="255">
        <v>0</v>
      </c>
      <c r="I12" s="245">
        <v>0</v>
      </c>
      <c r="J12" s="251">
        <v>0</v>
      </c>
      <c r="K12" s="245">
        <v>0</v>
      </c>
      <c r="L12" s="245">
        <v>0</v>
      </c>
      <c r="M12" s="245">
        <v>0</v>
      </c>
    </row>
    <row r="13" spans="1:13">
      <c r="A13" s="207" t="s">
        <v>1</v>
      </c>
      <c r="B13" s="255">
        <v>377.15598499999999</v>
      </c>
      <c r="C13" s="245">
        <v>377.15598499999999</v>
      </c>
      <c r="D13" s="251">
        <v>375.03648500000003</v>
      </c>
      <c r="E13" s="255">
        <v>379.14693499999998</v>
      </c>
      <c r="F13" s="245">
        <v>379.14693499999998</v>
      </c>
      <c r="G13" s="251">
        <v>374.88693499999999</v>
      </c>
      <c r="H13" s="255">
        <v>0</v>
      </c>
      <c r="I13" s="245">
        <v>0</v>
      </c>
      <c r="J13" s="251">
        <v>0</v>
      </c>
      <c r="K13" s="245">
        <v>0</v>
      </c>
      <c r="L13" s="245">
        <v>0</v>
      </c>
      <c r="M13" s="245">
        <v>0</v>
      </c>
    </row>
    <row r="14" spans="1:13">
      <c r="A14" s="208" t="s">
        <v>2</v>
      </c>
      <c r="B14" s="256">
        <v>4748.5548741015355</v>
      </c>
      <c r="C14" s="247">
        <v>4781.6402072015726</v>
      </c>
      <c r="D14" s="252">
        <v>4810.1476173016117</v>
      </c>
      <c r="E14" s="256">
        <v>4845.0540880016615</v>
      </c>
      <c r="F14" s="247">
        <v>4869.2462941016756</v>
      </c>
      <c r="G14" s="252">
        <v>4862.4358591016735</v>
      </c>
      <c r="H14" s="256">
        <v>0</v>
      </c>
      <c r="I14" s="247">
        <v>0</v>
      </c>
      <c r="J14" s="252">
        <v>0</v>
      </c>
      <c r="K14" s="247">
        <v>0</v>
      </c>
      <c r="L14" s="247">
        <v>0</v>
      </c>
      <c r="M14" s="247">
        <v>0</v>
      </c>
    </row>
    <row r="15" spans="1:13">
      <c r="M15" s="12"/>
    </row>
    <row r="16" spans="1:13" ht="3.75" customHeight="1"/>
    <row r="17" spans="1:10">
      <c r="A17" s="358" t="str">
        <f>'3.1'!A4</f>
        <v>2026</v>
      </c>
      <c r="B17" s="246" t="s">
        <v>7</v>
      </c>
      <c r="C17" s="246" t="s">
        <v>20</v>
      </c>
      <c r="D17" s="246" t="s">
        <v>21</v>
      </c>
      <c r="E17" s="246" t="s">
        <v>22</v>
      </c>
      <c r="F17" s="246" t="s">
        <v>43</v>
      </c>
      <c r="G17" s="246" t="s">
        <v>44</v>
      </c>
      <c r="H17" s="246" t="s">
        <v>45</v>
      </c>
      <c r="I17" s="246" t="s">
        <v>46</v>
      </c>
      <c r="J17" s="246" t="s">
        <v>53</v>
      </c>
    </row>
    <row r="18" spans="1:10">
      <c r="A18" s="353" t="s">
        <v>10</v>
      </c>
      <c r="B18" s="305">
        <f>SUM(B19:B32)</f>
        <v>4346</v>
      </c>
      <c r="C18" s="305">
        <f t="shared" ref="C18:I18" si="1">SUM(C19:C32)</f>
        <v>8617.4975999999988</v>
      </c>
      <c r="D18" s="305">
        <f t="shared" si="1"/>
        <v>1363.4</v>
      </c>
      <c r="E18" s="305">
        <f t="shared" si="1"/>
        <v>1488.6393400999998</v>
      </c>
      <c r="F18" s="305">
        <f t="shared" si="1"/>
        <v>1116.0396899999998</v>
      </c>
      <c r="G18" s="305">
        <f t="shared" si="1"/>
        <v>1171.5</v>
      </c>
      <c r="H18" s="305">
        <f t="shared" si="1"/>
        <v>374.88693499999994</v>
      </c>
      <c r="I18" s="305">
        <f t="shared" si="1"/>
        <v>4862.4358591000409</v>
      </c>
      <c r="J18" s="305">
        <f t="shared" ref="J18:J32" si="2">SUM(B18:I18)</f>
        <v>23340.399424200041</v>
      </c>
    </row>
    <row r="19" spans="1:10">
      <c r="A19" s="351" t="s">
        <v>233</v>
      </c>
      <c r="B19" s="7">
        <v>0</v>
      </c>
      <c r="C19" s="7">
        <v>17.440000000000001</v>
      </c>
      <c r="D19" s="7">
        <v>0</v>
      </c>
      <c r="E19" s="7">
        <v>80.464999999999975</v>
      </c>
      <c r="F19" s="7">
        <v>11.205999999999998</v>
      </c>
      <c r="G19" s="7">
        <v>0</v>
      </c>
      <c r="H19" s="7">
        <v>0</v>
      </c>
      <c r="I19" s="7">
        <v>117.14245999999932</v>
      </c>
      <c r="J19" s="7">
        <f t="shared" si="2"/>
        <v>226.25345999999928</v>
      </c>
    </row>
    <row r="20" spans="1:10">
      <c r="A20" s="351" t="s">
        <v>235</v>
      </c>
      <c r="B20" s="7">
        <v>2250</v>
      </c>
      <c r="C20" s="7">
        <v>210.8783</v>
      </c>
      <c r="D20" s="7">
        <v>0</v>
      </c>
      <c r="E20" s="7">
        <v>76.410000000000011</v>
      </c>
      <c r="F20" s="7">
        <v>176.32160000000007</v>
      </c>
      <c r="G20" s="7">
        <v>0</v>
      </c>
      <c r="H20" s="7">
        <v>0.01</v>
      </c>
      <c r="I20" s="7">
        <v>444.53248509999912</v>
      </c>
      <c r="J20" s="7">
        <f t="shared" si="2"/>
        <v>3158.1523850999993</v>
      </c>
    </row>
    <row r="21" spans="1:10">
      <c r="A21" s="351" t="s">
        <v>236</v>
      </c>
      <c r="B21" s="7">
        <v>0</v>
      </c>
      <c r="C21" s="7">
        <v>220.79999999999998</v>
      </c>
      <c r="D21" s="7">
        <v>118.5</v>
      </c>
      <c r="E21" s="7">
        <v>118.77300009999993</v>
      </c>
      <c r="F21" s="7">
        <v>34.865699999999997</v>
      </c>
      <c r="G21" s="7">
        <v>0</v>
      </c>
      <c r="H21" s="7">
        <v>8.4453049999999994</v>
      </c>
      <c r="I21" s="7">
        <v>770.55832600000076</v>
      </c>
      <c r="J21" s="7">
        <f t="shared" si="2"/>
        <v>1271.9423311000007</v>
      </c>
    </row>
    <row r="22" spans="1:10">
      <c r="A22" s="351" t="s">
        <v>237</v>
      </c>
      <c r="B22" s="7">
        <v>0</v>
      </c>
      <c r="C22" s="7">
        <v>539.35199999999998</v>
      </c>
      <c r="D22" s="7">
        <v>400</v>
      </c>
      <c r="E22" s="7">
        <v>24.919</v>
      </c>
      <c r="F22" s="7">
        <v>7.7019999999999991</v>
      </c>
      <c r="G22" s="7">
        <v>0</v>
      </c>
      <c r="H22" s="7">
        <v>71.445000000000007</v>
      </c>
      <c r="I22" s="7">
        <v>90.181746999998978</v>
      </c>
      <c r="J22" s="7">
        <f t="shared" si="2"/>
        <v>1133.5997469999988</v>
      </c>
    </row>
    <row r="23" spans="1:10">
      <c r="A23" s="351" t="s">
        <v>234</v>
      </c>
      <c r="B23" s="7">
        <v>2096</v>
      </c>
      <c r="C23" s="7">
        <v>14.759</v>
      </c>
      <c r="D23" s="7">
        <v>0</v>
      </c>
      <c r="E23" s="7">
        <v>115.52490000000003</v>
      </c>
      <c r="F23" s="7">
        <v>17.413799999999988</v>
      </c>
      <c r="G23" s="7">
        <v>475</v>
      </c>
      <c r="H23" s="7">
        <v>11.945</v>
      </c>
      <c r="I23" s="7">
        <v>252.4861470000001</v>
      </c>
      <c r="J23" s="7">
        <f t="shared" si="2"/>
        <v>2983.128847</v>
      </c>
    </row>
    <row r="24" spans="1:10">
      <c r="A24" s="351" t="s">
        <v>238</v>
      </c>
      <c r="B24" s="7">
        <v>0</v>
      </c>
      <c r="C24" s="7">
        <v>182.59900000000002</v>
      </c>
      <c r="D24" s="7">
        <v>0</v>
      </c>
      <c r="E24" s="7">
        <v>91.427380000000014</v>
      </c>
      <c r="F24" s="7">
        <v>31.252399999999973</v>
      </c>
      <c r="G24" s="7">
        <v>0</v>
      </c>
      <c r="H24" s="7">
        <v>10.223500000000001</v>
      </c>
      <c r="I24" s="7">
        <v>273.32478699999831</v>
      </c>
      <c r="J24" s="7">
        <f t="shared" si="2"/>
        <v>588.82706699999835</v>
      </c>
    </row>
    <row r="25" spans="1:10">
      <c r="A25" s="351" t="s">
        <v>239</v>
      </c>
      <c r="B25" s="7">
        <v>0</v>
      </c>
      <c r="C25" s="7">
        <v>6.2830000000000004</v>
      </c>
      <c r="D25" s="7">
        <v>0</v>
      </c>
      <c r="E25" s="7">
        <v>52.130000000000024</v>
      </c>
      <c r="F25" s="7">
        <v>25.569249999999982</v>
      </c>
      <c r="G25" s="7">
        <v>0</v>
      </c>
      <c r="H25" s="7">
        <v>51.986429999999991</v>
      </c>
      <c r="I25" s="7">
        <v>203.86048099999863</v>
      </c>
      <c r="J25" s="7">
        <f t="shared" si="2"/>
        <v>339.82916099999863</v>
      </c>
    </row>
    <row r="26" spans="1:10">
      <c r="A26" s="351" t="s">
        <v>240</v>
      </c>
      <c r="B26" s="7">
        <v>0</v>
      </c>
      <c r="C26" s="7">
        <v>473.16039999999998</v>
      </c>
      <c r="D26" s="7">
        <v>0</v>
      </c>
      <c r="E26" s="7">
        <v>184.93590000000003</v>
      </c>
      <c r="F26" s="7">
        <v>18.587399999999988</v>
      </c>
      <c r="G26" s="7">
        <v>0</v>
      </c>
      <c r="H26" s="7">
        <v>37.495699999999992</v>
      </c>
      <c r="I26" s="7">
        <v>317.046109000039</v>
      </c>
      <c r="J26" s="7">
        <f t="shared" si="2"/>
        <v>1031.225509000039</v>
      </c>
    </row>
    <row r="27" spans="1:10">
      <c r="A27" s="351" t="s">
        <v>241</v>
      </c>
      <c r="B27" s="7">
        <v>0</v>
      </c>
      <c r="C27" s="7">
        <v>70.628200000000007</v>
      </c>
      <c r="D27" s="7">
        <v>0</v>
      </c>
      <c r="E27" s="7">
        <v>189.42599999999985</v>
      </c>
      <c r="F27" s="7">
        <v>13.381039999999999</v>
      </c>
      <c r="G27" s="7">
        <v>650</v>
      </c>
      <c r="H27" s="7">
        <v>61.899999999999991</v>
      </c>
      <c r="I27" s="7">
        <v>264.25708099999935</v>
      </c>
      <c r="J27" s="7">
        <f t="shared" si="2"/>
        <v>1249.5923209999992</v>
      </c>
    </row>
    <row r="28" spans="1:10">
      <c r="A28" s="351" t="s">
        <v>242</v>
      </c>
      <c r="B28" s="7">
        <v>0</v>
      </c>
      <c r="C28" s="7">
        <v>1293.7099999999998</v>
      </c>
      <c r="D28" s="7">
        <v>0</v>
      </c>
      <c r="E28" s="7">
        <v>84.460500000000025</v>
      </c>
      <c r="F28" s="7">
        <v>29.843300000000017</v>
      </c>
      <c r="G28" s="7">
        <v>0</v>
      </c>
      <c r="H28" s="7">
        <v>22.965399999999999</v>
      </c>
      <c r="I28" s="7">
        <v>260.07130599999732</v>
      </c>
      <c r="J28" s="7">
        <f t="shared" si="2"/>
        <v>1691.0505059999971</v>
      </c>
    </row>
    <row r="29" spans="1:10">
      <c r="A29" s="351" t="s">
        <v>243</v>
      </c>
      <c r="B29" s="7">
        <v>0</v>
      </c>
      <c r="C29" s="7">
        <v>262.08500000000004</v>
      </c>
      <c r="D29" s="7">
        <v>0</v>
      </c>
      <c r="E29" s="7">
        <v>74.149500000000003</v>
      </c>
      <c r="F29" s="7">
        <v>21.262999999999998</v>
      </c>
      <c r="G29" s="7">
        <v>1.5</v>
      </c>
      <c r="H29" s="7">
        <v>5.3299999999999992</v>
      </c>
      <c r="I29" s="7">
        <v>413.73824399999717</v>
      </c>
      <c r="J29" s="7">
        <f t="shared" si="2"/>
        <v>778.06574399999715</v>
      </c>
    </row>
    <row r="30" spans="1:10">
      <c r="A30" s="351" t="s">
        <v>244</v>
      </c>
      <c r="B30" s="7">
        <v>0</v>
      </c>
      <c r="C30" s="7">
        <v>1151.7282</v>
      </c>
      <c r="D30" s="7">
        <v>0</v>
      </c>
      <c r="E30" s="7">
        <v>292.49536000000001</v>
      </c>
      <c r="F30" s="7">
        <v>644.91455999999994</v>
      </c>
      <c r="G30" s="7">
        <v>45</v>
      </c>
      <c r="H30" s="7">
        <v>6.0655999999999999</v>
      </c>
      <c r="I30" s="7">
        <v>722.74057900001458</v>
      </c>
      <c r="J30" s="7">
        <f t="shared" si="2"/>
        <v>2862.9442990000143</v>
      </c>
    </row>
    <row r="31" spans="1:10">
      <c r="A31" s="351" t="s">
        <v>245</v>
      </c>
      <c r="B31" s="7">
        <v>0</v>
      </c>
      <c r="C31" s="7">
        <v>4042.4124999999995</v>
      </c>
      <c r="D31" s="7">
        <v>844.9</v>
      </c>
      <c r="E31" s="7">
        <v>64.215400000000031</v>
      </c>
      <c r="F31" s="7">
        <v>75.971139999999991</v>
      </c>
      <c r="G31" s="7">
        <v>0</v>
      </c>
      <c r="H31" s="7">
        <v>86.8</v>
      </c>
      <c r="I31" s="7">
        <v>404.60245099999781</v>
      </c>
      <c r="J31" s="7">
        <f t="shared" si="2"/>
        <v>5518.9014909999969</v>
      </c>
    </row>
    <row r="32" spans="1:10">
      <c r="A32" s="352" t="s">
        <v>246</v>
      </c>
      <c r="B32" s="210">
        <v>0</v>
      </c>
      <c r="C32" s="210">
        <v>131.66200000000001</v>
      </c>
      <c r="D32" s="210">
        <v>0</v>
      </c>
      <c r="E32" s="210">
        <v>39.307400000000001</v>
      </c>
      <c r="F32" s="210">
        <v>7.7484999999999991</v>
      </c>
      <c r="G32" s="210">
        <v>0</v>
      </c>
      <c r="H32" s="210">
        <v>0.27500000000000002</v>
      </c>
      <c r="I32" s="210">
        <v>327.89365599999979</v>
      </c>
      <c r="J32" s="210">
        <f t="shared" si="2"/>
        <v>506.88655599999981</v>
      </c>
    </row>
    <row r="33" spans="10:10">
      <c r="J33" s="12"/>
    </row>
  </sheetData>
  <sortState xmlns:xlrd2="http://schemas.microsoft.com/office/spreadsheetml/2017/richdata2" ref="A19:J32">
    <sortCondition ref="A18"/>
  </sortState>
  <mergeCells count="10">
    <mergeCell ref="A3:A4"/>
    <mergeCell ref="B3:D3"/>
    <mergeCell ref="E3:G3"/>
    <mergeCell ref="H3:J3"/>
    <mergeCell ref="K3:M3"/>
    <mergeCell ref="A5:A6"/>
    <mergeCell ref="B5:D5"/>
    <mergeCell ref="E5:G5"/>
    <mergeCell ref="H5:J5"/>
    <mergeCell ref="K5:M5"/>
  </mergeCells>
  <conditionalFormatting sqref="B5:D14">
    <cfRule type="expression" dxfId="25" priority="4">
      <formula>SEARCH($B$3,$M$1)</formula>
    </cfRule>
  </conditionalFormatting>
  <conditionalFormatting sqref="B5:G14">
    <cfRule type="expression" dxfId="24" priority="3">
      <formula>SEARCH($E$3,$M$1)</formula>
    </cfRule>
  </conditionalFormatting>
  <conditionalFormatting sqref="B5:J14">
    <cfRule type="expression" dxfId="23" priority="2">
      <formula>SEARCH($H$3,$M$1)</formula>
    </cfRule>
  </conditionalFormatting>
  <conditionalFormatting sqref="B5:M14">
    <cfRule type="expression" dxfId="22" priority="1">
      <formula>SEARCH($K$3,$M$1)</formula>
    </cfRule>
  </conditionalFormatting>
  <pageMargins left="0.31496062992125984" right="0.31496062992125984" top="0.35433070866141736" bottom="0.35433070866141736" header="0.31496062992125984" footer="0.19685039370078741"/>
  <pageSetup paperSize="9" orientation="landscape" r:id="rId1"/>
  <headerFooter differentFirst="1" scaleWithDoc="0">
    <oddFooter>&amp;C&amp;"Calibri,Obyčejné"&amp;9&amp;P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3"/>
  <dimension ref="A1:J41"/>
  <sheetViews>
    <sheetView showGridLines="0" zoomScaleNormal="100" zoomScaleSheetLayoutView="115" workbookViewId="0"/>
  </sheetViews>
  <sheetFormatPr defaultColWidth="9.140625" defaultRowHeight="12"/>
  <cols>
    <col min="1" max="1" width="18.5703125" style="9" customWidth="1"/>
    <col min="2" max="9" width="13.7109375" style="9" customWidth="1"/>
    <col min="10" max="10" width="15.7109375" style="9" customWidth="1"/>
    <col min="11" max="16384" width="9.140625" style="9"/>
  </cols>
  <sheetData>
    <row r="1" spans="1:10" ht="20.25">
      <c r="A1" s="244" t="s">
        <v>379</v>
      </c>
      <c r="J1" s="167" t="str">
        <f>'3.1'!N1</f>
        <v>II. čtvrtletí 2026</v>
      </c>
    </row>
    <row r="2" spans="1:10" s="6" customFormat="1" ht="18">
      <c r="A2" s="220" t="str">
        <f>"6.1 Výroba elektřiny v krajích ČR podle technologie elektráren za "&amp;LEFT(J1,SEARCH(" ",J1)-1)&amp;" čtvrtletí [MWh]"</f>
        <v>6.1 Výroba elektřiny v krajích ČR podle technologie elektráren za II. čtvrtletí [MWh]</v>
      </c>
    </row>
    <row r="3" spans="1:10" ht="6" customHeight="1"/>
    <row r="4" spans="1:10">
      <c r="A4" s="359" t="str">
        <f>'3.1'!A4</f>
        <v>2026</v>
      </c>
      <c r="B4" s="259" t="s">
        <v>7</v>
      </c>
      <c r="C4" s="259" t="s">
        <v>20</v>
      </c>
      <c r="D4" s="259" t="s">
        <v>21</v>
      </c>
      <c r="E4" s="259" t="s">
        <v>22</v>
      </c>
      <c r="F4" s="259" t="s">
        <v>43</v>
      </c>
      <c r="G4" s="259" t="s">
        <v>44</v>
      </c>
      <c r="H4" s="259" t="s">
        <v>45</v>
      </c>
      <c r="I4" s="259" t="s">
        <v>46</v>
      </c>
      <c r="J4" s="259" t="s">
        <v>53</v>
      </c>
    </row>
    <row r="5" spans="1:10">
      <c r="A5" s="261" t="s">
        <v>10</v>
      </c>
      <c r="B5" s="262">
        <f>SUM(B6:B19)</f>
        <v>7965477.8499999996</v>
      </c>
      <c r="C5" s="262">
        <f t="shared" ref="C5:I5" si="0">SUM(C6:C19)</f>
        <v>6094510.9810000006</v>
      </c>
      <c r="D5" s="262">
        <f t="shared" si="0"/>
        <v>514112.83100000006</v>
      </c>
      <c r="E5" s="262">
        <f t="shared" si="0"/>
        <v>889144.97700000007</v>
      </c>
      <c r="F5" s="262">
        <f t="shared" si="0"/>
        <v>325657.88554542186</v>
      </c>
      <c r="G5" s="262">
        <f t="shared" si="0"/>
        <v>345793.55</v>
      </c>
      <c r="H5" s="262">
        <f t="shared" si="0"/>
        <v>134784.20439008303</v>
      </c>
      <c r="I5" s="262">
        <f t="shared" si="0"/>
        <v>1869247.1077657181</v>
      </c>
      <c r="J5" s="262">
        <f t="shared" ref="J5:J19" si="1">SUM(B5:I5)</f>
        <v>18138729.386701223</v>
      </c>
    </row>
    <row r="6" spans="1:10">
      <c r="A6" s="349" t="s">
        <v>233</v>
      </c>
      <c r="B6" s="19">
        <v>0</v>
      </c>
      <c r="C6" s="19">
        <v>34167.205000000002</v>
      </c>
      <c r="D6" s="19">
        <v>0</v>
      </c>
      <c r="E6" s="19">
        <v>20247.214999999997</v>
      </c>
      <c r="F6" s="19">
        <v>6149.7323899999992</v>
      </c>
      <c r="G6" s="19">
        <v>0</v>
      </c>
      <c r="H6" s="19">
        <v>0</v>
      </c>
      <c r="I6" s="19">
        <v>42859.939897920354</v>
      </c>
      <c r="J6" s="19">
        <f t="shared" si="1"/>
        <v>103424.09228792036</v>
      </c>
    </row>
    <row r="7" spans="1:10">
      <c r="A7" s="349" t="s">
        <v>235</v>
      </c>
      <c r="B7" s="19">
        <v>4431810.57</v>
      </c>
      <c r="C7" s="19">
        <v>70012.55</v>
      </c>
      <c r="D7" s="19">
        <v>0</v>
      </c>
      <c r="E7" s="19">
        <v>71378.155000000013</v>
      </c>
      <c r="F7" s="19">
        <v>27623.815702587744</v>
      </c>
      <c r="G7" s="19">
        <v>0</v>
      </c>
      <c r="H7" s="19">
        <v>0</v>
      </c>
      <c r="I7" s="19">
        <v>176649.69677631161</v>
      </c>
      <c r="J7" s="19">
        <f t="shared" si="1"/>
        <v>4777474.7874788996</v>
      </c>
    </row>
    <row r="8" spans="1:10">
      <c r="A8" s="349" t="s">
        <v>236</v>
      </c>
      <c r="B8" s="19">
        <v>0</v>
      </c>
      <c r="C8" s="19">
        <v>100923.817</v>
      </c>
      <c r="D8" s="19">
        <v>1366.8810000000001</v>
      </c>
      <c r="E8" s="19">
        <v>81685.001999999964</v>
      </c>
      <c r="F8" s="19">
        <v>12464.02778094713</v>
      </c>
      <c r="G8" s="19">
        <v>0</v>
      </c>
      <c r="H8" s="19">
        <v>3213.3457905222758</v>
      </c>
      <c r="I8" s="19">
        <v>315421.03560536704</v>
      </c>
      <c r="J8" s="19">
        <f t="shared" si="1"/>
        <v>515074.10917683644</v>
      </c>
    </row>
    <row r="9" spans="1:10">
      <c r="A9" s="349" t="s">
        <v>237</v>
      </c>
      <c r="B9" s="19">
        <v>0</v>
      </c>
      <c r="C9" s="19">
        <v>268449.37600000005</v>
      </c>
      <c r="D9" s="19">
        <v>28488.14</v>
      </c>
      <c r="E9" s="19">
        <v>14933.148000000001</v>
      </c>
      <c r="F9" s="19">
        <v>3588.1322436779692</v>
      </c>
      <c r="G9" s="19">
        <v>0</v>
      </c>
      <c r="H9" s="19">
        <v>24198.518559999993</v>
      </c>
      <c r="I9" s="19">
        <v>31555.334878030593</v>
      </c>
      <c r="J9" s="19">
        <f t="shared" si="1"/>
        <v>371212.6496817086</v>
      </c>
    </row>
    <row r="10" spans="1:10">
      <c r="A10" s="349" t="s">
        <v>234</v>
      </c>
      <c r="B10" s="19">
        <v>3533667.28</v>
      </c>
      <c r="C10" s="19">
        <v>10607.338999999998</v>
      </c>
      <c r="D10" s="19">
        <v>0</v>
      </c>
      <c r="E10" s="19">
        <v>115788.97499999996</v>
      </c>
      <c r="F10" s="19">
        <v>12549.66424599488</v>
      </c>
      <c r="G10" s="19">
        <v>161869.09999999998</v>
      </c>
      <c r="H10" s="19">
        <v>4177.8704423833906</v>
      </c>
      <c r="I10" s="19">
        <v>100318.12355238615</v>
      </c>
      <c r="J10" s="19">
        <f t="shared" si="1"/>
        <v>3938978.3522407645</v>
      </c>
    </row>
    <row r="11" spans="1:10">
      <c r="A11" s="349" t="s">
        <v>238</v>
      </c>
      <c r="B11" s="19">
        <v>0</v>
      </c>
      <c r="C11" s="19">
        <v>86343.944999999992</v>
      </c>
      <c r="D11" s="19">
        <v>0</v>
      </c>
      <c r="E11" s="19">
        <v>79034.904999999941</v>
      </c>
      <c r="F11" s="19">
        <v>14271.581524576979</v>
      </c>
      <c r="G11" s="19">
        <v>0</v>
      </c>
      <c r="H11" s="19">
        <v>3422.8047697359539</v>
      </c>
      <c r="I11" s="19">
        <v>103451.31377973265</v>
      </c>
      <c r="J11" s="19">
        <f t="shared" si="1"/>
        <v>286524.55007404555</v>
      </c>
    </row>
    <row r="12" spans="1:10">
      <c r="A12" s="349" t="s">
        <v>239</v>
      </c>
      <c r="B12" s="19">
        <v>0</v>
      </c>
      <c r="C12" s="19">
        <v>8435.1669999999995</v>
      </c>
      <c r="D12" s="19">
        <v>0</v>
      </c>
      <c r="E12" s="19">
        <v>24108.955000000002</v>
      </c>
      <c r="F12" s="19">
        <v>9927.4456721509941</v>
      </c>
      <c r="G12" s="19">
        <v>0</v>
      </c>
      <c r="H12" s="19">
        <v>14283.202791153182</v>
      </c>
      <c r="I12" s="19">
        <v>78346.884040678531</v>
      </c>
      <c r="J12" s="19">
        <f t="shared" si="1"/>
        <v>135101.65450398272</v>
      </c>
    </row>
    <row r="13" spans="1:10">
      <c r="A13" s="349" t="s">
        <v>240</v>
      </c>
      <c r="B13" s="19">
        <v>0</v>
      </c>
      <c r="C13" s="19">
        <v>326593.07600000006</v>
      </c>
      <c r="D13" s="19">
        <v>0</v>
      </c>
      <c r="E13" s="19">
        <v>115084.48299999999</v>
      </c>
      <c r="F13" s="19">
        <v>9069.9311524272944</v>
      </c>
      <c r="G13" s="19">
        <v>0</v>
      </c>
      <c r="H13" s="19">
        <v>18001.575557621265</v>
      </c>
      <c r="I13" s="19">
        <v>116507.64594309698</v>
      </c>
      <c r="J13" s="19">
        <f t="shared" si="1"/>
        <v>585256.71165314561</v>
      </c>
    </row>
    <row r="14" spans="1:10">
      <c r="A14" s="349" t="s">
        <v>241</v>
      </c>
      <c r="B14" s="19">
        <v>0</v>
      </c>
      <c r="C14" s="19">
        <v>36213.078999999998</v>
      </c>
      <c r="D14" s="19">
        <v>0</v>
      </c>
      <c r="E14" s="19">
        <v>69685.307999999975</v>
      </c>
      <c r="F14" s="19">
        <v>6674.3817300924566</v>
      </c>
      <c r="G14" s="19">
        <v>169147.09000000003</v>
      </c>
      <c r="H14" s="19">
        <v>25347.530210000004</v>
      </c>
      <c r="I14" s="19">
        <v>103354.20082938866</v>
      </c>
      <c r="J14" s="19">
        <f t="shared" si="1"/>
        <v>410421.5897694811</v>
      </c>
    </row>
    <row r="15" spans="1:10">
      <c r="A15" s="349" t="s">
        <v>242</v>
      </c>
      <c r="B15" s="19">
        <v>0</v>
      </c>
      <c r="C15" s="19">
        <v>278590.75999999995</v>
      </c>
      <c r="D15" s="19">
        <v>0</v>
      </c>
      <c r="E15" s="19">
        <v>77338.64800000003</v>
      </c>
      <c r="F15" s="19">
        <v>6781.0907623386238</v>
      </c>
      <c r="G15" s="19">
        <v>0</v>
      </c>
      <c r="H15" s="19">
        <v>3637.2287552611378</v>
      </c>
      <c r="I15" s="19">
        <v>98132.527541790027</v>
      </c>
      <c r="J15" s="19">
        <f t="shared" si="1"/>
        <v>464480.25505938975</v>
      </c>
    </row>
    <row r="16" spans="1:10">
      <c r="A16" s="349" t="s">
        <v>243</v>
      </c>
      <c r="B16" s="19">
        <v>0</v>
      </c>
      <c r="C16" s="19">
        <v>113001.51900000001</v>
      </c>
      <c r="D16" s="19">
        <v>0</v>
      </c>
      <c r="E16" s="19">
        <v>60390.418000000012</v>
      </c>
      <c r="F16" s="19">
        <v>13000.678439963092</v>
      </c>
      <c r="G16" s="19">
        <v>0</v>
      </c>
      <c r="H16" s="19">
        <v>1715.7269999999999</v>
      </c>
      <c r="I16" s="19">
        <v>156060.17122123018</v>
      </c>
      <c r="J16" s="19">
        <f t="shared" si="1"/>
        <v>344168.51366119331</v>
      </c>
    </row>
    <row r="17" spans="1:10">
      <c r="A17" s="349" t="s">
        <v>244</v>
      </c>
      <c r="B17" s="19">
        <v>0</v>
      </c>
      <c r="C17" s="19">
        <v>679096.00299999979</v>
      </c>
      <c r="D17" s="19">
        <v>0</v>
      </c>
      <c r="E17" s="19">
        <v>92752.795000000027</v>
      </c>
      <c r="F17" s="19">
        <v>145483.21726301868</v>
      </c>
      <c r="G17" s="19">
        <v>14777.36</v>
      </c>
      <c r="H17" s="19">
        <v>1334.3867034058392</v>
      </c>
      <c r="I17" s="19">
        <v>277025.03466245299</v>
      </c>
      <c r="J17" s="19">
        <f t="shared" si="1"/>
        <v>1210468.7966288775</v>
      </c>
    </row>
    <row r="18" spans="1:10">
      <c r="A18" s="349" t="s">
        <v>245</v>
      </c>
      <c r="B18" s="19">
        <v>0</v>
      </c>
      <c r="C18" s="19">
        <v>4047597.8710000003</v>
      </c>
      <c r="D18" s="19">
        <v>484257.81000000006</v>
      </c>
      <c r="E18" s="19">
        <v>33693.291000000005</v>
      </c>
      <c r="F18" s="19">
        <v>53433.135985254725</v>
      </c>
      <c r="G18" s="19">
        <v>0</v>
      </c>
      <c r="H18" s="19">
        <v>35452.013810000004</v>
      </c>
      <c r="I18" s="19">
        <v>137954.48696885072</v>
      </c>
      <c r="J18" s="19">
        <f t="shared" si="1"/>
        <v>4792388.6087641055</v>
      </c>
    </row>
    <row r="19" spans="1:10">
      <c r="A19" s="350" t="s">
        <v>246</v>
      </c>
      <c r="B19" s="197">
        <v>0</v>
      </c>
      <c r="C19" s="197">
        <v>34479.273999999998</v>
      </c>
      <c r="D19" s="197">
        <v>0</v>
      </c>
      <c r="E19" s="197">
        <v>33023.678999999996</v>
      </c>
      <c r="F19" s="197">
        <v>4641.0506523913527</v>
      </c>
      <c r="G19" s="197">
        <v>0</v>
      </c>
      <c r="H19" s="197">
        <v>0</v>
      </c>
      <c r="I19" s="197">
        <v>131610.71206848175</v>
      </c>
      <c r="J19" s="197">
        <f t="shared" si="1"/>
        <v>203754.71572087309</v>
      </c>
    </row>
    <row r="20" spans="1:10">
      <c r="J20" s="12"/>
    </row>
    <row r="21" spans="1:10" ht="11.25" customHeight="1"/>
    <row r="22" spans="1:10" s="6" customFormat="1" ht="18">
      <c r="A22" s="220" t="str">
        <f>"6.2 Spotřeba elektřiny netto v krajích ČR podle kategorie spotřeb za "&amp;LEFT(J1,SEARCH(" ",J1)-1)&amp;" čtvrtletí [MWh]"</f>
        <v>6.2 Spotřeba elektřiny netto v krajích ČR podle kategorie spotřeb za II. čtvrtletí [MWh]</v>
      </c>
      <c r="H22" s="45"/>
    </row>
    <row r="23" spans="1:10" ht="7.5" customHeight="1"/>
    <row r="24" spans="1:10">
      <c r="A24" s="359" t="str">
        <f>'3.1'!A4</f>
        <v>2026</v>
      </c>
      <c r="B24" s="258" t="s">
        <v>8</v>
      </c>
      <c r="C24" s="258" t="s">
        <v>9</v>
      </c>
      <c r="D24" s="258" t="s">
        <v>132</v>
      </c>
      <c r="E24" s="258" t="s">
        <v>130</v>
      </c>
      <c r="F24" s="258" t="s">
        <v>53</v>
      </c>
    </row>
    <row r="25" spans="1:10">
      <c r="A25" s="263" t="s">
        <v>10</v>
      </c>
      <c r="B25" s="262">
        <f>SUM(B26:B39)</f>
        <v>1909465.3049999997</v>
      </c>
      <c r="C25" s="262">
        <f>SUM(C26:C39)</f>
        <v>5483843.4100000011</v>
      </c>
      <c r="D25" s="262">
        <f>SUM(D26:D39)</f>
        <v>1745493.4977007655</v>
      </c>
      <c r="E25" s="262">
        <f>SUM(E26:E39)</f>
        <v>3673176.1324904514</v>
      </c>
      <c r="F25" s="262">
        <f t="shared" ref="F25:F39" si="2">SUM(B25:E25)</f>
        <v>12811978.345191218</v>
      </c>
    </row>
    <row r="26" spans="1:10" ht="13.5" customHeight="1">
      <c r="A26" s="56" t="s">
        <v>233</v>
      </c>
      <c r="B26" s="19">
        <v>33194.407999999996</v>
      </c>
      <c r="C26" s="19">
        <v>760035.51799999992</v>
      </c>
      <c r="D26" s="19">
        <v>255096.3445871358</v>
      </c>
      <c r="E26" s="19">
        <v>385186.24468078453</v>
      </c>
      <c r="F26" s="19">
        <f t="shared" si="2"/>
        <v>1433512.5152679202</v>
      </c>
    </row>
    <row r="27" spans="1:10">
      <c r="A27" s="56" t="s">
        <v>235</v>
      </c>
      <c r="B27" s="19">
        <v>32946.892</v>
      </c>
      <c r="C27" s="19">
        <v>267246.321</v>
      </c>
      <c r="D27" s="19">
        <v>118356.66277149119</v>
      </c>
      <c r="E27" s="19">
        <v>275419.49260354473</v>
      </c>
      <c r="F27" s="19">
        <f t="shared" si="2"/>
        <v>693969.36837503593</v>
      </c>
    </row>
    <row r="28" spans="1:10">
      <c r="A28" s="56" t="s">
        <v>236</v>
      </c>
      <c r="B28" s="19">
        <v>139052.516</v>
      </c>
      <c r="C28" s="19">
        <v>594512.55099999998</v>
      </c>
      <c r="D28" s="19">
        <v>151937.02286836639</v>
      </c>
      <c r="E28" s="19">
        <v>385123.28578542825</v>
      </c>
      <c r="F28" s="19">
        <f t="shared" si="2"/>
        <v>1270625.3756537947</v>
      </c>
    </row>
    <row r="29" spans="1:10">
      <c r="A29" s="56" t="s">
        <v>237</v>
      </c>
      <c r="B29" s="19">
        <v>31089.328999999998</v>
      </c>
      <c r="C29" s="19">
        <v>122342.79999999999</v>
      </c>
      <c r="D29" s="19">
        <v>52740.658347675715</v>
      </c>
      <c r="E29" s="19">
        <v>86392.884364032827</v>
      </c>
      <c r="F29" s="19">
        <f t="shared" si="2"/>
        <v>292565.67171170854</v>
      </c>
    </row>
    <row r="30" spans="1:10">
      <c r="A30" s="56" t="s">
        <v>234</v>
      </c>
      <c r="B30" s="19">
        <v>73565.358000000007</v>
      </c>
      <c r="C30" s="19">
        <v>291443.81699999998</v>
      </c>
      <c r="D30" s="19">
        <v>105930.00232548564</v>
      </c>
      <c r="E30" s="19">
        <v>179440.29558724759</v>
      </c>
      <c r="F30" s="19">
        <f t="shared" si="2"/>
        <v>650379.47291273321</v>
      </c>
    </row>
    <row r="31" spans="1:10">
      <c r="A31" s="56" t="s">
        <v>238</v>
      </c>
      <c r="B31" s="19">
        <v>142732.74099999998</v>
      </c>
      <c r="C31" s="19">
        <v>300540.03399999999</v>
      </c>
      <c r="D31" s="19">
        <v>108037.70401068052</v>
      </c>
      <c r="E31" s="19">
        <v>215385.27460336502</v>
      </c>
      <c r="F31" s="19">
        <f t="shared" si="2"/>
        <v>766695.75361404545</v>
      </c>
    </row>
    <row r="32" spans="1:10">
      <c r="A32" s="56" t="s">
        <v>239</v>
      </c>
      <c r="B32" s="19">
        <v>9157.8289999999997</v>
      </c>
      <c r="C32" s="19">
        <v>307353.81</v>
      </c>
      <c r="D32" s="19">
        <v>75928.970670018956</v>
      </c>
      <c r="E32" s="19">
        <v>164642.09633396368</v>
      </c>
      <c r="F32" s="19">
        <f t="shared" si="2"/>
        <v>557082.70600398269</v>
      </c>
    </row>
    <row r="33" spans="1:6">
      <c r="A33" s="56" t="s">
        <v>240</v>
      </c>
      <c r="B33" s="19">
        <v>362173.56299999997</v>
      </c>
      <c r="C33" s="19">
        <v>559273.83900000004</v>
      </c>
      <c r="D33" s="19">
        <v>145314.10871977377</v>
      </c>
      <c r="E33" s="19">
        <v>319095.1747333692</v>
      </c>
      <c r="F33" s="19">
        <f t="shared" si="2"/>
        <v>1385856.685453143</v>
      </c>
    </row>
    <row r="34" spans="1:6">
      <c r="A34" s="56" t="s">
        <v>241</v>
      </c>
      <c r="B34" s="19">
        <v>93045.119000000006</v>
      </c>
      <c r="C34" s="19">
        <v>360640.44400000002</v>
      </c>
      <c r="D34" s="19">
        <v>90986.938615134422</v>
      </c>
      <c r="E34" s="19">
        <v>188010.16502967538</v>
      </c>
      <c r="F34" s="19">
        <f t="shared" si="2"/>
        <v>732682.66664480977</v>
      </c>
    </row>
    <row r="35" spans="1:6">
      <c r="A35" s="56" t="s">
        <v>242</v>
      </c>
      <c r="B35" s="19">
        <v>75206.842000000004</v>
      </c>
      <c r="C35" s="19">
        <v>236911.51699999999</v>
      </c>
      <c r="D35" s="19">
        <v>88361.886398596456</v>
      </c>
      <c r="E35" s="19">
        <v>172223.26157079326</v>
      </c>
      <c r="F35" s="19">
        <f t="shared" si="2"/>
        <v>572703.50696938974</v>
      </c>
    </row>
    <row r="36" spans="1:6">
      <c r="A36" s="56" t="s">
        <v>243</v>
      </c>
      <c r="B36" s="19">
        <v>38319.313000000002</v>
      </c>
      <c r="C36" s="19">
        <v>358101.696</v>
      </c>
      <c r="D36" s="19">
        <v>102970.18076451441</v>
      </c>
      <c r="E36" s="19">
        <v>209383.06802667837</v>
      </c>
      <c r="F36" s="19">
        <f t="shared" si="2"/>
        <v>708774.25779119285</v>
      </c>
    </row>
    <row r="37" spans="1:6">
      <c r="A37" s="56" t="s">
        <v>244</v>
      </c>
      <c r="B37" s="19">
        <v>237943.67999999999</v>
      </c>
      <c r="C37" s="19">
        <v>705856.61400000006</v>
      </c>
      <c r="D37" s="19">
        <v>236295.48560047004</v>
      </c>
      <c r="E37" s="19">
        <v>667564.3155884071</v>
      </c>
      <c r="F37" s="19">
        <f t="shared" si="2"/>
        <v>1847660.0951888771</v>
      </c>
    </row>
    <row r="38" spans="1:6">
      <c r="A38" s="56" t="s">
        <v>245</v>
      </c>
      <c r="B38" s="19">
        <v>482936.73699999996</v>
      </c>
      <c r="C38" s="19">
        <v>381479.06400000001</v>
      </c>
      <c r="D38" s="19">
        <v>119176.62920555507</v>
      </c>
      <c r="E38" s="19">
        <v>242874.46289854997</v>
      </c>
      <c r="F38" s="19">
        <f t="shared" si="2"/>
        <v>1226466.893104105</v>
      </c>
    </row>
    <row r="39" spans="1:6">
      <c r="A39" s="348" t="s">
        <v>246</v>
      </c>
      <c r="B39" s="197">
        <v>158100.978</v>
      </c>
      <c r="C39" s="197">
        <v>238105.38499999998</v>
      </c>
      <c r="D39" s="197">
        <v>94360.902815867026</v>
      </c>
      <c r="E39" s="197">
        <v>182436.11068461183</v>
      </c>
      <c r="F39" s="197">
        <f t="shared" si="2"/>
        <v>673003.37650047895</v>
      </c>
    </row>
    <row r="40" spans="1:6">
      <c r="A40" s="395"/>
      <c r="B40" s="395"/>
      <c r="C40" s="395"/>
      <c r="D40" s="395"/>
      <c r="F40" s="12"/>
    </row>
    <row r="41" spans="1:6">
      <c r="A41" s="395"/>
      <c r="B41" s="395"/>
      <c r="C41" s="395"/>
      <c r="D41" s="395"/>
    </row>
  </sheetData>
  <sortState xmlns:xlrd2="http://schemas.microsoft.com/office/spreadsheetml/2017/richdata2" ref="A26:F39">
    <sortCondition ref="A25"/>
  </sortState>
  <mergeCells count="1">
    <mergeCell ref="A40:D41"/>
  </mergeCells>
  <pageMargins left="0.31496062992125984" right="0.31496062992125984" top="0.35433070866141736" bottom="0.35433070866141736" header="0.31496062992125984" footer="0.19685039370078741"/>
  <pageSetup paperSize="9" fitToWidth="0" fitToHeight="0" orientation="landscape" r:id="rId1"/>
  <headerFooter differentFirst="1" scaleWithDoc="0">
    <oddFooter>&amp;C&amp;"Calibri,Obyčejné"&amp;9&amp;P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1"/>
  <dimension ref="A1:J19"/>
  <sheetViews>
    <sheetView showGridLines="0" zoomScaleNormal="100" zoomScaleSheetLayoutView="100" workbookViewId="0"/>
  </sheetViews>
  <sheetFormatPr defaultColWidth="9.140625" defaultRowHeight="12"/>
  <cols>
    <col min="1" max="1" width="19.28515625" style="9" customWidth="1"/>
    <col min="2" max="4" width="13.28515625" style="9" customWidth="1"/>
    <col min="5" max="7" width="13.5703125" style="9" customWidth="1"/>
    <col min="8" max="8" width="16.5703125" style="9" customWidth="1"/>
    <col min="9" max="9" width="13.5703125" style="9" customWidth="1"/>
    <col min="10" max="10" width="14.140625" style="9" customWidth="1"/>
    <col min="11" max="11" width="9.140625" style="9" bestFit="1" customWidth="1"/>
    <col min="12" max="13" width="9.140625" style="9" customWidth="1"/>
    <col min="14" max="14" width="10.5703125" style="9" customWidth="1"/>
    <col min="15" max="15" width="12.7109375" style="9" customWidth="1"/>
    <col min="16" max="16384" width="9.140625" style="9"/>
  </cols>
  <sheetData>
    <row r="1" spans="1:10" s="6" customFormat="1" ht="18">
      <c r="A1" s="220" t="str">
        <f>"6.3 Spotřeba elektřiny v krajích ČR podle sektorů národního hospodářství za "&amp;LEFT(J1,SEARCH(" ",J1)-1)&amp;" čtvrtletí [MWh]"</f>
        <v>6.3 Spotřeba elektřiny v krajích ČR podle sektorů národního hospodářství za II. čtvrtletí [MWh]</v>
      </c>
      <c r="B1" s="46"/>
      <c r="J1" s="167" t="str">
        <f>'3.1'!N1</f>
        <v>II. čtvrtletí 2026</v>
      </c>
    </row>
    <row r="2" spans="1:10" ht="6" customHeight="1">
      <c r="A2" s="17"/>
      <c r="B2" s="394"/>
      <c r="C2" s="394"/>
      <c r="D2" s="394"/>
      <c r="E2" s="394"/>
      <c r="F2" s="394"/>
      <c r="G2" s="394"/>
      <c r="H2" s="394"/>
      <c r="I2" s="394"/>
      <c r="J2" s="394"/>
    </row>
    <row r="3" spans="1:10" ht="36">
      <c r="A3" s="359" t="str">
        <f>'3.1'!A4</f>
        <v>2026</v>
      </c>
      <c r="B3" s="266" t="s">
        <v>95</v>
      </c>
      <c r="C3" s="266" t="s">
        <v>11</v>
      </c>
      <c r="D3" s="266" t="s">
        <v>12</v>
      </c>
      <c r="E3" s="266" t="s">
        <v>13</v>
      </c>
      <c r="F3" s="266" t="s">
        <v>295</v>
      </c>
      <c r="G3" s="266" t="s">
        <v>94</v>
      </c>
      <c r="H3" s="266" t="s">
        <v>47</v>
      </c>
      <c r="I3" s="266" t="s">
        <v>14</v>
      </c>
      <c r="J3" s="266" t="s">
        <v>53</v>
      </c>
    </row>
    <row r="4" spans="1:10">
      <c r="A4" s="261" t="s">
        <v>10</v>
      </c>
      <c r="B4" s="262">
        <f>SUM(B5:B18)</f>
        <v>4753325.5556710688</v>
      </c>
      <c r="C4" s="262">
        <f t="shared" ref="C4:I4" si="0">SUM(C5:C18)</f>
        <v>1332480.4876559072</v>
      </c>
      <c r="D4" s="262">
        <f t="shared" si="0"/>
        <v>169956.62706739403</v>
      </c>
      <c r="E4" s="262">
        <f t="shared" si="0"/>
        <v>106826.11851964002</v>
      </c>
      <c r="F4" s="262">
        <f t="shared" si="0"/>
        <v>179902.705785014</v>
      </c>
      <c r="G4" s="262">
        <f t="shared" si="0"/>
        <v>3673308.0274904515</v>
      </c>
      <c r="H4" s="262">
        <f t="shared" si="0"/>
        <v>3202717.2465627263</v>
      </c>
      <c r="I4" s="262">
        <f t="shared" si="0"/>
        <v>143701.5834390184</v>
      </c>
      <c r="J4" s="262">
        <f t="shared" ref="J4:J18" si="1">SUM(B4:I4)</f>
        <v>13562218.352191219</v>
      </c>
    </row>
    <row r="5" spans="1:10">
      <c r="A5" s="349" t="s">
        <v>233</v>
      </c>
      <c r="B5" s="264">
        <v>83148.857800985003</v>
      </c>
      <c r="C5" s="264">
        <v>75907.217947115991</v>
      </c>
      <c r="D5" s="264">
        <v>88871.815203403996</v>
      </c>
      <c r="E5" s="264">
        <v>14779.911000681001</v>
      </c>
      <c r="F5" s="264">
        <v>2129.517846107</v>
      </c>
      <c r="G5" s="264">
        <v>385186.24468078453</v>
      </c>
      <c r="H5" s="264">
        <v>766856.14645618002</v>
      </c>
      <c r="I5" s="264">
        <v>17365.91133266181</v>
      </c>
      <c r="J5" s="19">
        <f t="shared" si="1"/>
        <v>1434245.6222679191</v>
      </c>
    </row>
    <row r="6" spans="1:10">
      <c r="A6" s="349" t="s">
        <v>235</v>
      </c>
      <c r="B6" s="264">
        <v>211802.10980789101</v>
      </c>
      <c r="C6" s="264">
        <v>32066.816811634995</v>
      </c>
      <c r="D6" s="264">
        <v>3342.1239933179995</v>
      </c>
      <c r="E6" s="264">
        <v>3412.5295374450002</v>
      </c>
      <c r="F6" s="264">
        <v>21091.688881048998</v>
      </c>
      <c r="G6" s="264">
        <v>275419.49260354473</v>
      </c>
      <c r="H6" s="264">
        <v>135693.49763091002</v>
      </c>
      <c r="I6" s="264">
        <v>15147.43210924419</v>
      </c>
      <c r="J6" s="19">
        <f t="shared" si="1"/>
        <v>697975.69137503696</v>
      </c>
    </row>
    <row r="7" spans="1:10">
      <c r="A7" s="349" t="s">
        <v>236</v>
      </c>
      <c r="B7" s="264">
        <v>426429.40588762</v>
      </c>
      <c r="C7" s="264">
        <v>70644.367220806002</v>
      </c>
      <c r="D7" s="264">
        <v>17599.138928715998</v>
      </c>
      <c r="E7" s="264">
        <v>12407.700727432</v>
      </c>
      <c r="F7" s="264">
        <v>30045.172861816001</v>
      </c>
      <c r="G7" s="264">
        <v>385210.25278542825</v>
      </c>
      <c r="H7" s="264">
        <v>318181.42907400103</v>
      </c>
      <c r="I7" s="264">
        <v>14892.669167975384</v>
      </c>
      <c r="J7" s="19">
        <f t="shared" si="1"/>
        <v>1275410.1366537947</v>
      </c>
    </row>
    <row r="8" spans="1:10">
      <c r="A8" s="349" t="s">
        <v>237</v>
      </c>
      <c r="B8" s="264">
        <v>91770.625999999989</v>
      </c>
      <c r="C8" s="264">
        <v>76081.936000000016</v>
      </c>
      <c r="D8" s="264">
        <v>1383.895</v>
      </c>
      <c r="E8" s="264">
        <v>1835.9190000000003</v>
      </c>
      <c r="F8" s="264">
        <v>2241.4700000000003</v>
      </c>
      <c r="G8" s="264">
        <v>86392.887364032824</v>
      </c>
      <c r="H8" s="264">
        <v>90849.896000000008</v>
      </c>
      <c r="I8" s="264">
        <v>3035.3703476757164</v>
      </c>
      <c r="J8" s="19">
        <f t="shared" si="1"/>
        <v>353591.99971170851</v>
      </c>
    </row>
    <row r="9" spans="1:10">
      <c r="A9" s="349" t="s">
        <v>234</v>
      </c>
      <c r="B9" s="264">
        <v>308380.64734379697</v>
      </c>
      <c r="C9" s="264">
        <v>24920.545747048</v>
      </c>
      <c r="D9" s="264">
        <v>1895.5364055700002</v>
      </c>
      <c r="E9" s="264">
        <v>4752.1170116789999</v>
      </c>
      <c r="F9" s="264">
        <v>23545.867341035999</v>
      </c>
      <c r="G9" s="264">
        <v>179444.34458724759</v>
      </c>
      <c r="H9" s="264">
        <v>100956.62594641901</v>
      </c>
      <c r="I9" s="264">
        <v>12360.170529936619</v>
      </c>
      <c r="J9" s="19">
        <f t="shared" si="1"/>
        <v>656255.85491273308</v>
      </c>
    </row>
    <row r="10" spans="1:10">
      <c r="A10" s="349" t="s">
        <v>238</v>
      </c>
      <c r="B10" s="264">
        <v>299679.86800000002</v>
      </c>
      <c r="C10" s="264">
        <v>65530.961000000003</v>
      </c>
      <c r="D10" s="264">
        <v>4357.3900000000003</v>
      </c>
      <c r="E10" s="264">
        <v>6663.2180000000008</v>
      </c>
      <c r="F10" s="264">
        <v>10916.273000000001</v>
      </c>
      <c r="G10" s="264">
        <v>215396.77360336503</v>
      </c>
      <c r="H10" s="264">
        <v>202273.58499999999</v>
      </c>
      <c r="I10" s="264">
        <v>7549.8570106805137</v>
      </c>
      <c r="J10" s="19">
        <f t="shared" si="1"/>
        <v>812367.92561404547</v>
      </c>
    </row>
    <row r="11" spans="1:10">
      <c r="A11" s="349" t="s">
        <v>239</v>
      </c>
      <c r="B11" s="264">
        <v>246330.21</v>
      </c>
      <c r="C11" s="264">
        <v>33668.254000000001</v>
      </c>
      <c r="D11" s="264">
        <v>3282.0660000000003</v>
      </c>
      <c r="E11" s="264">
        <v>4786.0429999999997</v>
      </c>
      <c r="F11" s="264">
        <v>3776.4490000000001</v>
      </c>
      <c r="G11" s="264">
        <v>164642.09633396368</v>
      </c>
      <c r="H11" s="264">
        <v>103707.01900000001</v>
      </c>
      <c r="I11" s="264">
        <v>4432.9036700189663</v>
      </c>
      <c r="J11" s="19">
        <f t="shared" si="1"/>
        <v>564625.04100398265</v>
      </c>
    </row>
    <row r="12" spans="1:10">
      <c r="A12" s="349" t="s">
        <v>240</v>
      </c>
      <c r="B12" s="264">
        <v>595577.19900000002</v>
      </c>
      <c r="C12" s="264">
        <v>361354.13</v>
      </c>
      <c r="D12" s="264">
        <v>12730.982</v>
      </c>
      <c r="E12" s="264">
        <v>8029.6880000000001</v>
      </c>
      <c r="F12" s="264">
        <v>8295.9239999999991</v>
      </c>
      <c r="G12" s="264">
        <v>319101.86173336918</v>
      </c>
      <c r="H12" s="264">
        <v>290469.19</v>
      </c>
      <c r="I12" s="264">
        <v>9595.3447197737423</v>
      </c>
      <c r="J12" s="19">
        <f t="shared" si="1"/>
        <v>1605154.3194531428</v>
      </c>
    </row>
    <row r="13" spans="1:10">
      <c r="A13" s="349" t="s">
        <v>241</v>
      </c>
      <c r="B13" s="264">
        <v>293353.56686658401</v>
      </c>
      <c r="C13" s="264">
        <v>54994.923264263009</v>
      </c>
      <c r="D13" s="264">
        <v>3539.8434453910004</v>
      </c>
      <c r="E13" s="264">
        <v>7727.5889729619994</v>
      </c>
      <c r="F13" s="264">
        <v>9717.6067137290011</v>
      </c>
      <c r="G13" s="264">
        <v>188010.16502967538</v>
      </c>
      <c r="H13" s="264">
        <v>168156.332900037</v>
      </c>
      <c r="I13" s="264">
        <v>8406.7464521704405</v>
      </c>
      <c r="J13" s="19">
        <f t="shared" si="1"/>
        <v>733906.77364481171</v>
      </c>
    </row>
    <row r="14" spans="1:10">
      <c r="A14" s="349" t="s">
        <v>242</v>
      </c>
      <c r="B14" s="264">
        <v>251566.87400000001</v>
      </c>
      <c r="C14" s="264">
        <v>28010.318000000003</v>
      </c>
      <c r="D14" s="264">
        <v>4557.7389999999996</v>
      </c>
      <c r="E14" s="264">
        <v>5188.9279999999999</v>
      </c>
      <c r="F14" s="264">
        <v>11816.540999999999</v>
      </c>
      <c r="G14" s="264">
        <v>172223.26157079326</v>
      </c>
      <c r="H14" s="264">
        <v>105980.602</v>
      </c>
      <c r="I14" s="264">
        <v>10271.239398596461</v>
      </c>
      <c r="J14" s="19">
        <f t="shared" si="1"/>
        <v>589615.50296938978</v>
      </c>
    </row>
    <row r="15" spans="1:10">
      <c r="A15" s="349" t="s">
        <v>243</v>
      </c>
      <c r="B15" s="264">
        <v>260377.05800000002</v>
      </c>
      <c r="C15" s="264">
        <v>35381.140999999996</v>
      </c>
      <c r="D15" s="264">
        <v>6826.9720000000007</v>
      </c>
      <c r="E15" s="264">
        <v>4684.5700000000006</v>
      </c>
      <c r="F15" s="264">
        <v>13605.041000000001</v>
      </c>
      <c r="G15" s="264">
        <v>209383.06802667837</v>
      </c>
      <c r="H15" s="264">
        <v>171582.97</v>
      </c>
      <c r="I15" s="264">
        <v>7664.2117645144026</v>
      </c>
      <c r="J15" s="19">
        <f t="shared" si="1"/>
        <v>709505.03179119283</v>
      </c>
    </row>
    <row r="16" spans="1:10">
      <c r="A16" s="349" t="s">
        <v>244</v>
      </c>
      <c r="B16" s="264">
        <v>646201.10300000012</v>
      </c>
      <c r="C16" s="264">
        <v>190582.95799999998</v>
      </c>
      <c r="D16" s="264">
        <v>9652.5589999999993</v>
      </c>
      <c r="E16" s="264">
        <v>20796.557000000001</v>
      </c>
      <c r="F16" s="264">
        <v>25581.843999999997</v>
      </c>
      <c r="G16" s="264">
        <v>667587.00558840705</v>
      </c>
      <c r="H16" s="264">
        <v>422767.18</v>
      </c>
      <c r="I16" s="264">
        <v>17534.264600470062</v>
      </c>
      <c r="J16" s="19">
        <f t="shared" si="1"/>
        <v>2000703.4711888772</v>
      </c>
    </row>
    <row r="17" spans="1:10">
      <c r="A17" s="349" t="s">
        <v>245</v>
      </c>
      <c r="B17" s="264">
        <v>756274.93599999999</v>
      </c>
      <c r="C17" s="264">
        <v>111826.84300000001</v>
      </c>
      <c r="D17" s="264">
        <v>8159.1819999999998</v>
      </c>
      <c r="E17" s="264">
        <v>8648.7710000000006</v>
      </c>
      <c r="F17" s="264">
        <v>6768.4639999999999</v>
      </c>
      <c r="G17" s="264">
        <v>242874.46289854997</v>
      </c>
      <c r="H17" s="264">
        <v>223994.99900000001</v>
      </c>
      <c r="I17" s="264">
        <v>6899.346205555069</v>
      </c>
      <c r="J17" s="19">
        <f t="shared" si="1"/>
        <v>1365447.0041041053</v>
      </c>
    </row>
    <row r="18" spans="1:10">
      <c r="A18" s="350" t="s">
        <v>246</v>
      </c>
      <c r="B18" s="265">
        <v>282433.09396419203</v>
      </c>
      <c r="C18" s="265">
        <v>171510.07566503898</v>
      </c>
      <c r="D18" s="265">
        <v>3757.384090995</v>
      </c>
      <c r="E18" s="265">
        <v>3112.5772694409998</v>
      </c>
      <c r="F18" s="265">
        <v>10370.846141276999</v>
      </c>
      <c r="G18" s="265">
        <v>182436.11068461183</v>
      </c>
      <c r="H18" s="265">
        <v>101247.773555179</v>
      </c>
      <c r="I18" s="265">
        <v>8546.1161297450199</v>
      </c>
      <c r="J18" s="197">
        <f t="shared" si="1"/>
        <v>763413.97750047978</v>
      </c>
    </row>
    <row r="19" spans="1:10">
      <c r="A19" s="395"/>
      <c r="B19" s="395"/>
      <c r="C19" s="395"/>
      <c r="D19" s="395"/>
      <c r="E19" s="395"/>
      <c r="F19" s="395"/>
      <c r="G19" s="395"/>
      <c r="H19" s="395"/>
      <c r="J19" s="12"/>
    </row>
  </sheetData>
  <sortState xmlns:xlrd2="http://schemas.microsoft.com/office/spreadsheetml/2017/richdata2" ref="A5:J18">
    <sortCondition ref="A4"/>
  </sortState>
  <mergeCells count="2">
    <mergeCell ref="B2:J2"/>
    <mergeCell ref="A19:H19"/>
  </mergeCells>
  <pageMargins left="0.31496062992125984" right="0.31496062992125984" top="0.35433070866141736" bottom="0.35433070866141736" header="0.31496062992125984" footer="0.19685039370078741"/>
  <pageSetup paperSize="9" orientation="landscape" r:id="rId1"/>
  <headerFooter differentFirst="1" scaleWithDoc="0">
    <oddFooter>&amp;C&amp;"Calibri,Obyčejné"&amp;9&amp;P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4"/>
  <dimension ref="A1:N31"/>
  <sheetViews>
    <sheetView showGridLines="0" zoomScaleNormal="100" zoomScaleSheetLayoutView="85" workbookViewId="0"/>
  </sheetViews>
  <sheetFormatPr defaultColWidth="9.140625" defaultRowHeight="12"/>
  <cols>
    <col min="1" max="1" width="18" style="9" customWidth="1"/>
    <col min="2" max="7" width="10" style="9" customWidth="1"/>
    <col min="8" max="13" width="9.140625" style="9" customWidth="1"/>
    <col min="14" max="14" width="11" style="9" customWidth="1"/>
    <col min="15" max="15" width="12.7109375" style="9" customWidth="1"/>
    <col min="16" max="16384" width="9.140625" style="9"/>
  </cols>
  <sheetData>
    <row r="1" spans="1:14" s="6" customFormat="1" ht="18">
      <c r="A1" s="220" t="s">
        <v>386</v>
      </c>
      <c r="B1" s="46"/>
      <c r="N1" s="267" t="str">
        <f>'3.1'!N1</f>
        <v>II. čtvrtletí 2026</v>
      </c>
    </row>
    <row r="2" spans="1:14" ht="6" customHeight="1"/>
    <row r="3" spans="1:14" ht="12.75" customHeight="1">
      <c r="A3" s="420" t="str">
        <f>'3.1'!A4</f>
        <v>2026</v>
      </c>
      <c r="B3" s="493" t="s">
        <v>179</v>
      </c>
      <c r="C3" s="489"/>
      <c r="D3" s="494"/>
      <c r="E3" s="493" t="s">
        <v>181</v>
      </c>
      <c r="F3" s="489"/>
      <c r="G3" s="494"/>
      <c r="H3" s="493" t="s">
        <v>182</v>
      </c>
      <c r="I3" s="489"/>
      <c r="J3" s="494"/>
      <c r="K3" s="493" t="s">
        <v>183</v>
      </c>
      <c r="L3" s="489"/>
      <c r="M3" s="494"/>
      <c r="N3" s="489" t="s">
        <v>53</v>
      </c>
    </row>
    <row r="4" spans="1:14">
      <c r="A4" s="421"/>
      <c r="B4" s="355" t="s">
        <v>60</v>
      </c>
      <c r="C4" s="356" t="s">
        <v>61</v>
      </c>
      <c r="D4" s="357" t="s">
        <v>62</v>
      </c>
      <c r="E4" s="355" t="s">
        <v>63</v>
      </c>
      <c r="F4" s="356" t="s">
        <v>64</v>
      </c>
      <c r="G4" s="357" t="s">
        <v>65</v>
      </c>
      <c r="H4" s="355" t="s">
        <v>66</v>
      </c>
      <c r="I4" s="356" t="s">
        <v>67</v>
      </c>
      <c r="J4" s="357" t="s">
        <v>68</v>
      </c>
      <c r="K4" s="355" t="s">
        <v>69</v>
      </c>
      <c r="L4" s="356" t="s">
        <v>70</v>
      </c>
      <c r="M4" s="357" t="s">
        <v>71</v>
      </c>
      <c r="N4" s="490"/>
    </row>
    <row r="5" spans="1:14" ht="12.75" customHeight="1">
      <c r="A5" s="487" t="s">
        <v>86</v>
      </c>
      <c r="B5" s="407">
        <f>SUM(B6:D6)</f>
        <v>15502533.933607703</v>
      </c>
      <c r="C5" s="408"/>
      <c r="D5" s="409"/>
      <c r="E5" s="407">
        <f>SUM(E6:G6)</f>
        <v>12811978.345191227</v>
      </c>
      <c r="F5" s="408"/>
      <c r="G5" s="409"/>
      <c r="H5" s="407">
        <f>SUM(H6:J6)</f>
        <v>0</v>
      </c>
      <c r="I5" s="408"/>
      <c r="J5" s="409"/>
      <c r="K5" s="407">
        <f>SUM(K6:M6)</f>
        <v>0</v>
      </c>
      <c r="L5" s="408"/>
      <c r="M5" s="409"/>
      <c r="N5" s="491">
        <f>SUM(B6:M6)</f>
        <v>28314512.27879893</v>
      </c>
    </row>
    <row r="6" spans="1:14">
      <c r="A6" s="488"/>
      <c r="B6" s="175">
        <f t="shared" ref="B6:M6" si="0">SUM(B7:B10)</f>
        <v>5734597.2819120148</v>
      </c>
      <c r="C6" s="171">
        <f t="shared" si="0"/>
        <v>4901471.6594555024</v>
      </c>
      <c r="D6" s="174">
        <f t="shared" si="0"/>
        <v>4866464.9922401849</v>
      </c>
      <c r="E6" s="175">
        <f t="shared" si="0"/>
        <v>4395213.0292293578</v>
      </c>
      <c r="F6" s="171">
        <f t="shared" si="0"/>
        <v>4222197.0972976042</v>
      </c>
      <c r="G6" s="174">
        <f t="shared" si="0"/>
        <v>4194568.2186642643</v>
      </c>
      <c r="H6" s="175">
        <f t="shared" si="0"/>
        <v>0</v>
      </c>
      <c r="I6" s="171">
        <f t="shared" si="0"/>
        <v>0</v>
      </c>
      <c r="J6" s="174">
        <f t="shared" si="0"/>
        <v>0</v>
      </c>
      <c r="K6" s="175">
        <f t="shared" si="0"/>
        <v>0</v>
      </c>
      <c r="L6" s="171">
        <f t="shared" si="0"/>
        <v>0</v>
      </c>
      <c r="M6" s="174">
        <f t="shared" si="0"/>
        <v>0</v>
      </c>
      <c r="N6" s="492"/>
    </row>
    <row r="7" spans="1:14">
      <c r="A7" s="170" t="s">
        <v>8</v>
      </c>
      <c r="B7" s="272">
        <v>640485.1050000001</v>
      </c>
      <c r="C7" s="50">
        <v>579943.34</v>
      </c>
      <c r="D7" s="276">
        <v>649247.28900000011</v>
      </c>
      <c r="E7" s="272">
        <v>605448.22</v>
      </c>
      <c r="F7" s="50">
        <v>659295.43699999992</v>
      </c>
      <c r="G7" s="276">
        <v>644721.64800000004</v>
      </c>
      <c r="H7" s="272">
        <v>0</v>
      </c>
      <c r="I7" s="50">
        <v>0</v>
      </c>
      <c r="J7" s="276">
        <v>0</v>
      </c>
      <c r="K7" s="272">
        <v>0</v>
      </c>
      <c r="L7" s="50">
        <v>0</v>
      </c>
      <c r="M7" s="276">
        <v>0</v>
      </c>
      <c r="N7" s="19">
        <f>SUM(B7:M7)</f>
        <v>3779141.0389999999</v>
      </c>
    </row>
    <row r="8" spans="1:14">
      <c r="A8" s="170" t="s">
        <v>9</v>
      </c>
      <c r="B8" s="272">
        <v>2049053.7360000005</v>
      </c>
      <c r="C8" s="50">
        <v>1874213.9069999999</v>
      </c>
      <c r="D8" s="276">
        <v>1955526.656</v>
      </c>
      <c r="E8" s="272">
        <v>1792868.5529999998</v>
      </c>
      <c r="F8" s="50">
        <v>1796357.58</v>
      </c>
      <c r="G8" s="276">
        <v>1894617.277</v>
      </c>
      <c r="H8" s="272">
        <v>0</v>
      </c>
      <c r="I8" s="50">
        <v>0</v>
      </c>
      <c r="J8" s="276">
        <v>0</v>
      </c>
      <c r="K8" s="272">
        <v>0</v>
      </c>
      <c r="L8" s="50">
        <v>0</v>
      </c>
      <c r="M8" s="276">
        <v>0</v>
      </c>
      <c r="N8" s="19">
        <f t="shared" ref="N8:N30" si="1">SUM(B8:M8)</f>
        <v>11362637.709000001</v>
      </c>
    </row>
    <row r="9" spans="1:14">
      <c r="A9" s="170" t="s">
        <v>132</v>
      </c>
      <c r="B9" s="272">
        <v>867974.05107558158</v>
      </c>
      <c r="C9" s="50">
        <v>734122.92541297374</v>
      </c>
      <c r="D9" s="276">
        <v>711243.68870225747</v>
      </c>
      <c r="E9" s="272">
        <v>622557.41438018135</v>
      </c>
      <c r="F9" s="50">
        <v>566000.49946681364</v>
      </c>
      <c r="G9" s="276">
        <v>556935.58385377016</v>
      </c>
      <c r="H9" s="272">
        <v>0</v>
      </c>
      <c r="I9" s="50">
        <v>0</v>
      </c>
      <c r="J9" s="276">
        <v>0</v>
      </c>
      <c r="K9" s="272">
        <v>0</v>
      </c>
      <c r="L9" s="50">
        <v>0</v>
      </c>
      <c r="M9" s="276">
        <v>0</v>
      </c>
      <c r="N9" s="19">
        <f t="shared" si="1"/>
        <v>4058834.1628915775</v>
      </c>
    </row>
    <row r="10" spans="1:14">
      <c r="A10" s="170" t="s">
        <v>130</v>
      </c>
      <c r="B10" s="272">
        <v>2177084.3898364329</v>
      </c>
      <c r="C10" s="50">
        <v>1713191.4870425288</v>
      </c>
      <c r="D10" s="276">
        <v>1550447.3585379277</v>
      </c>
      <c r="E10" s="272">
        <v>1374338.8418491757</v>
      </c>
      <c r="F10" s="50">
        <v>1200543.5808307906</v>
      </c>
      <c r="G10" s="276">
        <v>1098293.7098104949</v>
      </c>
      <c r="H10" s="272">
        <v>0</v>
      </c>
      <c r="I10" s="50">
        <v>0</v>
      </c>
      <c r="J10" s="276">
        <v>0</v>
      </c>
      <c r="K10" s="272">
        <v>0</v>
      </c>
      <c r="L10" s="50">
        <v>0</v>
      </c>
      <c r="M10" s="276">
        <v>0</v>
      </c>
      <c r="N10" s="19">
        <f t="shared" si="1"/>
        <v>9113899.3679073509</v>
      </c>
    </row>
    <row r="11" spans="1:14">
      <c r="A11" s="263" t="s">
        <v>293</v>
      </c>
      <c r="B11" s="273">
        <f>SUM(B12:B15)</f>
        <v>3728467.6252282383</v>
      </c>
      <c r="C11" s="271">
        <f t="shared" ref="C11:M11" si="2">SUM(C12:C15)</f>
        <v>3188353.9704197613</v>
      </c>
      <c r="D11" s="277">
        <f t="shared" si="2"/>
        <v>3162977.8805989446</v>
      </c>
      <c r="E11" s="273">
        <f t="shared" si="2"/>
        <v>2851837.4726387644</v>
      </c>
      <c r="F11" s="271">
        <f t="shared" si="2"/>
        <v>2709020.1105306484</v>
      </c>
      <c r="G11" s="277">
        <f t="shared" si="2"/>
        <v>2657282.1599129811</v>
      </c>
      <c r="H11" s="273">
        <f t="shared" si="2"/>
        <v>0</v>
      </c>
      <c r="I11" s="271">
        <f t="shared" si="2"/>
        <v>0</v>
      </c>
      <c r="J11" s="277">
        <f t="shared" si="2"/>
        <v>0</v>
      </c>
      <c r="K11" s="273">
        <f t="shared" si="2"/>
        <v>0</v>
      </c>
      <c r="L11" s="271">
        <f t="shared" si="2"/>
        <v>0</v>
      </c>
      <c r="M11" s="277">
        <f t="shared" si="2"/>
        <v>0</v>
      </c>
      <c r="N11" s="262">
        <f t="shared" si="1"/>
        <v>18297939.219329339</v>
      </c>
    </row>
    <row r="12" spans="1:14" ht="13.5" customHeight="1">
      <c r="A12" s="170" t="s">
        <v>8</v>
      </c>
      <c r="B12" s="274">
        <v>520158.32600000006</v>
      </c>
      <c r="C12" s="268">
        <v>471766.15599999996</v>
      </c>
      <c r="D12" s="278">
        <v>522922.84</v>
      </c>
      <c r="E12" s="274">
        <v>484839.68199999997</v>
      </c>
      <c r="F12" s="268">
        <v>528324.13399999996</v>
      </c>
      <c r="G12" s="278">
        <v>507915.88500000001</v>
      </c>
      <c r="H12" s="274">
        <v>0</v>
      </c>
      <c r="I12" s="268">
        <v>0</v>
      </c>
      <c r="J12" s="278">
        <v>0</v>
      </c>
      <c r="K12" s="274">
        <v>0</v>
      </c>
      <c r="L12" s="268">
        <v>0</v>
      </c>
      <c r="M12" s="278">
        <v>0</v>
      </c>
      <c r="N12" s="269">
        <f t="shared" si="1"/>
        <v>3035927.023</v>
      </c>
    </row>
    <row r="13" spans="1:14">
      <c r="A13" s="170" t="s">
        <v>9</v>
      </c>
      <c r="B13" s="272">
        <v>1257439.4510000004</v>
      </c>
      <c r="C13" s="50">
        <v>1156054.838</v>
      </c>
      <c r="D13" s="276">
        <v>1207212.7659999998</v>
      </c>
      <c r="E13" s="272">
        <v>1101436.6469999999</v>
      </c>
      <c r="F13" s="50">
        <v>1096577.44</v>
      </c>
      <c r="G13" s="276">
        <v>1152593.892</v>
      </c>
      <c r="H13" s="272">
        <v>0</v>
      </c>
      <c r="I13" s="50">
        <v>0</v>
      </c>
      <c r="J13" s="276">
        <v>0</v>
      </c>
      <c r="K13" s="272">
        <v>0</v>
      </c>
      <c r="L13" s="50">
        <v>0</v>
      </c>
      <c r="M13" s="276">
        <v>0</v>
      </c>
      <c r="N13" s="19">
        <f t="shared" si="1"/>
        <v>6971315.0339999991</v>
      </c>
    </row>
    <row r="14" spans="1:14">
      <c r="A14" s="170" t="s">
        <v>132</v>
      </c>
      <c r="B14" s="272">
        <v>523899.73862171627</v>
      </c>
      <c r="C14" s="50">
        <v>439610.18903140834</v>
      </c>
      <c r="D14" s="276">
        <v>416685.14366451185</v>
      </c>
      <c r="E14" s="272">
        <v>370808.16693126305</v>
      </c>
      <c r="F14" s="50">
        <v>337231.18363651366</v>
      </c>
      <c r="G14" s="276">
        <v>332071.79285106581</v>
      </c>
      <c r="H14" s="272">
        <v>0</v>
      </c>
      <c r="I14" s="50">
        <v>0</v>
      </c>
      <c r="J14" s="276">
        <v>0</v>
      </c>
      <c r="K14" s="272">
        <v>0</v>
      </c>
      <c r="L14" s="50">
        <v>0</v>
      </c>
      <c r="M14" s="276">
        <v>0</v>
      </c>
      <c r="N14" s="19">
        <f t="shared" si="1"/>
        <v>2420306.2147364789</v>
      </c>
    </row>
    <row r="15" spans="1:14">
      <c r="A15" s="170" t="s">
        <v>130</v>
      </c>
      <c r="B15" s="272">
        <v>1426970.1096065214</v>
      </c>
      <c r="C15" s="50">
        <v>1120922.7873883529</v>
      </c>
      <c r="D15" s="276">
        <v>1016157.1309344333</v>
      </c>
      <c r="E15" s="272">
        <v>894752.9767075011</v>
      </c>
      <c r="F15" s="50">
        <v>746887.35289413459</v>
      </c>
      <c r="G15" s="276">
        <v>664700.59006191522</v>
      </c>
      <c r="H15" s="272">
        <v>0</v>
      </c>
      <c r="I15" s="50">
        <v>0</v>
      </c>
      <c r="J15" s="276">
        <v>0</v>
      </c>
      <c r="K15" s="272">
        <v>0</v>
      </c>
      <c r="L15" s="50">
        <v>0</v>
      </c>
      <c r="M15" s="276">
        <v>0</v>
      </c>
      <c r="N15" s="19">
        <f t="shared" si="1"/>
        <v>5870390.9475928592</v>
      </c>
    </row>
    <row r="16" spans="1:14">
      <c r="A16" s="263" t="s">
        <v>424</v>
      </c>
      <c r="B16" s="273">
        <f>SUM(B17:B20)</f>
        <v>1376829.2816398325</v>
      </c>
      <c r="C16" s="271">
        <f t="shared" ref="C16:M16" si="3">SUM(C17:C20)</f>
        <v>1179809.7978261015</v>
      </c>
      <c r="D16" s="277">
        <f t="shared" si="3"/>
        <v>1164371.5235714936</v>
      </c>
      <c r="E16" s="273">
        <f t="shared" si="3"/>
        <v>1055338.151323894</v>
      </c>
      <c r="F16" s="271">
        <f t="shared" si="3"/>
        <v>1039101.4987342667</v>
      </c>
      <c r="G16" s="277">
        <f t="shared" si="3"/>
        <v>1050927.2570423032</v>
      </c>
      <c r="H16" s="273">
        <f t="shared" si="3"/>
        <v>0</v>
      </c>
      <c r="I16" s="271">
        <f t="shared" si="3"/>
        <v>0</v>
      </c>
      <c r="J16" s="277">
        <f t="shared" si="3"/>
        <v>0</v>
      </c>
      <c r="K16" s="273">
        <f t="shared" si="3"/>
        <v>0</v>
      </c>
      <c r="L16" s="271">
        <f t="shared" si="3"/>
        <v>0</v>
      </c>
      <c r="M16" s="277">
        <f t="shared" si="3"/>
        <v>0</v>
      </c>
      <c r="N16" s="262">
        <f t="shared" si="1"/>
        <v>6866377.5101378914</v>
      </c>
    </row>
    <row r="17" spans="1:14">
      <c r="A17" s="170" t="s">
        <v>8</v>
      </c>
      <c r="B17" s="272">
        <v>110459.056</v>
      </c>
      <c r="C17" s="50">
        <v>98072.059000000008</v>
      </c>
      <c r="D17" s="276">
        <v>115899.321</v>
      </c>
      <c r="E17" s="272">
        <v>108926.44799999999</v>
      </c>
      <c r="F17" s="50">
        <v>119843.23499999999</v>
      </c>
      <c r="G17" s="276">
        <v>126421.51300000001</v>
      </c>
      <c r="H17" s="272">
        <v>0</v>
      </c>
      <c r="I17" s="50">
        <v>0</v>
      </c>
      <c r="J17" s="276">
        <v>0</v>
      </c>
      <c r="K17" s="272">
        <v>0</v>
      </c>
      <c r="L17" s="50">
        <v>0</v>
      </c>
      <c r="M17" s="276">
        <v>0</v>
      </c>
      <c r="N17" s="19">
        <f t="shared" si="1"/>
        <v>679621.63199999998</v>
      </c>
    </row>
    <row r="18" spans="1:14">
      <c r="A18" s="170" t="s">
        <v>9</v>
      </c>
      <c r="B18" s="272">
        <v>500550.04600000003</v>
      </c>
      <c r="C18" s="50">
        <v>464893.30599999998</v>
      </c>
      <c r="D18" s="276">
        <v>480769.68200000003</v>
      </c>
      <c r="E18" s="272">
        <v>442494.94199999998</v>
      </c>
      <c r="F18" s="50">
        <v>444958.56700000004</v>
      </c>
      <c r="G18" s="276">
        <v>471475.20399999991</v>
      </c>
      <c r="H18" s="272">
        <v>0</v>
      </c>
      <c r="I18" s="50">
        <v>0</v>
      </c>
      <c r="J18" s="276">
        <v>0</v>
      </c>
      <c r="K18" s="272">
        <v>0</v>
      </c>
      <c r="L18" s="50">
        <v>0</v>
      </c>
      <c r="M18" s="276">
        <v>0</v>
      </c>
      <c r="N18" s="19">
        <f t="shared" si="1"/>
        <v>2805141.747</v>
      </c>
    </row>
    <row r="19" spans="1:14">
      <c r="A19" s="170" t="s">
        <v>132</v>
      </c>
      <c r="B19" s="272">
        <v>219758.2664688394</v>
      </c>
      <c r="C19" s="50">
        <v>183681.16848373355</v>
      </c>
      <c r="D19" s="276">
        <v>176181.82875103608</v>
      </c>
      <c r="E19" s="272">
        <v>158082.00594959955</v>
      </c>
      <c r="F19" s="50">
        <v>143916.01762497946</v>
      </c>
      <c r="G19" s="276">
        <v>148019.96092376209</v>
      </c>
      <c r="H19" s="272">
        <v>0</v>
      </c>
      <c r="I19" s="50">
        <v>0</v>
      </c>
      <c r="J19" s="276">
        <v>0</v>
      </c>
      <c r="K19" s="272">
        <v>0</v>
      </c>
      <c r="L19" s="50">
        <v>0</v>
      </c>
      <c r="M19" s="276">
        <v>0</v>
      </c>
      <c r="N19" s="19">
        <f t="shared" si="1"/>
        <v>1029639.2482019501</v>
      </c>
    </row>
    <row r="20" spans="1:14">
      <c r="A20" s="170" t="s">
        <v>130</v>
      </c>
      <c r="B20" s="272">
        <v>546061.91317099321</v>
      </c>
      <c r="C20" s="50">
        <v>433163.26434236788</v>
      </c>
      <c r="D20" s="276">
        <v>391520.69182045746</v>
      </c>
      <c r="E20" s="272">
        <v>345834.75537429441</v>
      </c>
      <c r="F20" s="50">
        <v>330383.67910928722</v>
      </c>
      <c r="G20" s="276">
        <v>305010.57911854133</v>
      </c>
      <c r="H20" s="272">
        <v>0</v>
      </c>
      <c r="I20" s="50">
        <v>0</v>
      </c>
      <c r="J20" s="276">
        <v>0</v>
      </c>
      <c r="K20" s="272">
        <v>0</v>
      </c>
      <c r="L20" s="50">
        <v>0</v>
      </c>
      <c r="M20" s="276">
        <v>0</v>
      </c>
      <c r="N20" s="19">
        <f t="shared" si="1"/>
        <v>2351974.8829359417</v>
      </c>
    </row>
    <row r="21" spans="1:14">
      <c r="A21" s="263" t="s">
        <v>56</v>
      </c>
      <c r="B21" s="273">
        <f>SUM(B22:B25)</f>
        <v>624224.28504394402</v>
      </c>
      <c r="C21" s="271">
        <f t="shared" ref="C21:M21" si="4">SUM(C22:C25)</f>
        <v>528188.77120964008</v>
      </c>
      <c r="D21" s="277">
        <f t="shared" si="4"/>
        <v>534075.92806974647</v>
      </c>
      <c r="E21" s="273">
        <f t="shared" si="4"/>
        <v>483054.37526669935</v>
      </c>
      <c r="F21" s="271">
        <f t="shared" si="4"/>
        <v>469097.30803268927</v>
      </c>
      <c r="G21" s="277">
        <f t="shared" si="4"/>
        <v>481826.53170898074</v>
      </c>
      <c r="H21" s="273">
        <f t="shared" si="4"/>
        <v>0</v>
      </c>
      <c r="I21" s="271">
        <f t="shared" si="4"/>
        <v>0</v>
      </c>
      <c r="J21" s="277">
        <f t="shared" si="4"/>
        <v>0</v>
      </c>
      <c r="K21" s="273">
        <f t="shared" si="4"/>
        <v>0</v>
      </c>
      <c r="L21" s="271">
        <f t="shared" si="4"/>
        <v>0</v>
      </c>
      <c r="M21" s="277">
        <f t="shared" si="4"/>
        <v>0</v>
      </c>
      <c r="N21" s="262">
        <f t="shared" si="1"/>
        <v>3120467.1993317003</v>
      </c>
    </row>
    <row r="22" spans="1:14">
      <c r="A22" s="170" t="s">
        <v>8</v>
      </c>
      <c r="B22" s="272">
        <v>9867.723</v>
      </c>
      <c r="C22" s="50">
        <v>10105.125</v>
      </c>
      <c r="D22" s="276">
        <v>10425.128000000001</v>
      </c>
      <c r="E22" s="272">
        <v>11682.09</v>
      </c>
      <c r="F22" s="50">
        <v>11128.067999999999</v>
      </c>
      <c r="G22" s="276">
        <v>10384.25</v>
      </c>
      <c r="H22" s="272">
        <v>0</v>
      </c>
      <c r="I22" s="50">
        <v>0</v>
      </c>
      <c r="J22" s="276">
        <v>0</v>
      </c>
      <c r="K22" s="272">
        <v>0</v>
      </c>
      <c r="L22" s="50">
        <v>0</v>
      </c>
      <c r="M22" s="276">
        <v>0</v>
      </c>
      <c r="N22" s="19">
        <f t="shared" si="1"/>
        <v>63592.383999999998</v>
      </c>
    </row>
    <row r="23" spans="1:14">
      <c r="A23" s="170" t="s">
        <v>9</v>
      </c>
      <c r="B23" s="272">
        <v>286086.86900000001</v>
      </c>
      <c r="C23" s="50">
        <v>248241.30300000001</v>
      </c>
      <c r="D23" s="276">
        <v>262588.67800000001</v>
      </c>
      <c r="E23" s="272">
        <v>244030.554</v>
      </c>
      <c r="F23" s="50">
        <v>249919.02299999999</v>
      </c>
      <c r="G23" s="276">
        <v>266085.94099999999</v>
      </c>
      <c r="H23" s="272">
        <v>0</v>
      </c>
      <c r="I23" s="50">
        <v>0</v>
      </c>
      <c r="J23" s="276">
        <v>0</v>
      </c>
      <c r="K23" s="272">
        <v>0</v>
      </c>
      <c r="L23" s="50">
        <v>0</v>
      </c>
      <c r="M23" s="276">
        <v>0</v>
      </c>
      <c r="N23" s="19">
        <f t="shared" si="1"/>
        <v>1556952.3680000002</v>
      </c>
    </row>
    <row r="24" spans="1:14">
      <c r="A24" s="170" t="s">
        <v>132</v>
      </c>
      <c r="B24" s="272">
        <v>124217.32598502598</v>
      </c>
      <c r="C24" s="50">
        <v>110736.90789783184</v>
      </c>
      <c r="D24" s="276">
        <v>118292.58628670944</v>
      </c>
      <c r="E24" s="272">
        <v>93590.621499318877</v>
      </c>
      <c r="F24" s="50">
        <v>84777.668205320399</v>
      </c>
      <c r="G24" s="276">
        <v>76773.800078942266</v>
      </c>
      <c r="H24" s="272">
        <v>0</v>
      </c>
      <c r="I24" s="50">
        <v>0</v>
      </c>
      <c r="J24" s="276">
        <v>0</v>
      </c>
      <c r="K24" s="272">
        <v>0</v>
      </c>
      <c r="L24" s="50">
        <v>0</v>
      </c>
      <c r="M24" s="276">
        <v>0</v>
      </c>
      <c r="N24" s="19">
        <f t="shared" si="1"/>
        <v>608388.9099531488</v>
      </c>
    </row>
    <row r="25" spans="1:14">
      <c r="A25" s="170" t="s">
        <v>130</v>
      </c>
      <c r="B25" s="272">
        <v>204052.36705891803</v>
      </c>
      <c r="C25" s="50">
        <v>159105.43531180822</v>
      </c>
      <c r="D25" s="276">
        <v>142769.53578303696</v>
      </c>
      <c r="E25" s="272">
        <v>133751.10976738043</v>
      </c>
      <c r="F25" s="50">
        <v>123272.54882736888</v>
      </c>
      <c r="G25" s="276">
        <v>128582.54063003846</v>
      </c>
      <c r="H25" s="272">
        <v>0</v>
      </c>
      <c r="I25" s="50">
        <v>0</v>
      </c>
      <c r="J25" s="276">
        <v>0</v>
      </c>
      <c r="K25" s="272">
        <v>0</v>
      </c>
      <c r="L25" s="50">
        <v>0</v>
      </c>
      <c r="M25" s="276">
        <v>0</v>
      </c>
      <c r="N25" s="19">
        <f t="shared" si="1"/>
        <v>891533.53737855097</v>
      </c>
    </row>
    <row r="26" spans="1:14">
      <c r="A26" s="263" t="s">
        <v>254</v>
      </c>
      <c r="B26" s="273">
        <f>SUM(B27:B30)</f>
        <v>5076.09</v>
      </c>
      <c r="C26" s="271">
        <f t="shared" ref="C26:M26" si="5">SUM(C27:C30)</f>
        <v>5119.12</v>
      </c>
      <c r="D26" s="277">
        <f t="shared" si="5"/>
        <v>5039.66</v>
      </c>
      <c r="E26" s="273">
        <f t="shared" si="5"/>
        <v>4983.03</v>
      </c>
      <c r="F26" s="271">
        <f t="shared" si="5"/>
        <v>4978.18</v>
      </c>
      <c r="G26" s="277">
        <f t="shared" si="5"/>
        <v>4532.2699999999995</v>
      </c>
      <c r="H26" s="273">
        <f t="shared" si="5"/>
        <v>0</v>
      </c>
      <c r="I26" s="271">
        <f t="shared" si="5"/>
        <v>0</v>
      </c>
      <c r="J26" s="277">
        <f t="shared" si="5"/>
        <v>0</v>
      </c>
      <c r="K26" s="273">
        <f t="shared" si="5"/>
        <v>0</v>
      </c>
      <c r="L26" s="271">
        <f t="shared" si="5"/>
        <v>0</v>
      </c>
      <c r="M26" s="277">
        <f t="shared" si="5"/>
        <v>0</v>
      </c>
      <c r="N26" s="262">
        <f t="shared" si="1"/>
        <v>29728.35</v>
      </c>
    </row>
    <row r="27" spans="1:14">
      <c r="A27" s="170" t="s">
        <v>8</v>
      </c>
      <c r="B27" s="272">
        <v>0</v>
      </c>
      <c r="C27" s="50">
        <v>0</v>
      </c>
      <c r="D27" s="276">
        <v>0</v>
      </c>
      <c r="E27" s="272">
        <v>0</v>
      </c>
      <c r="F27" s="50">
        <v>0</v>
      </c>
      <c r="G27" s="276">
        <v>0</v>
      </c>
      <c r="H27" s="272">
        <v>0</v>
      </c>
      <c r="I27" s="50">
        <v>0</v>
      </c>
      <c r="J27" s="276">
        <v>0</v>
      </c>
      <c r="K27" s="272">
        <v>0</v>
      </c>
      <c r="L27" s="50">
        <v>0</v>
      </c>
      <c r="M27" s="276">
        <v>0</v>
      </c>
      <c r="N27" s="19">
        <f t="shared" si="1"/>
        <v>0</v>
      </c>
    </row>
    <row r="28" spans="1:14">
      <c r="A28" s="170" t="s">
        <v>9</v>
      </c>
      <c r="B28" s="272">
        <v>4977.37</v>
      </c>
      <c r="C28" s="50">
        <v>5024.46</v>
      </c>
      <c r="D28" s="276">
        <v>4955.53</v>
      </c>
      <c r="E28" s="272">
        <v>4906.41</v>
      </c>
      <c r="F28" s="50">
        <v>4902.55</v>
      </c>
      <c r="G28" s="276">
        <v>4462.24</v>
      </c>
      <c r="H28" s="272">
        <v>0</v>
      </c>
      <c r="I28" s="50">
        <v>0</v>
      </c>
      <c r="J28" s="276">
        <v>0</v>
      </c>
      <c r="K28" s="272">
        <v>0</v>
      </c>
      <c r="L28" s="50">
        <v>0</v>
      </c>
      <c r="M28" s="276">
        <v>0</v>
      </c>
      <c r="N28" s="19">
        <f t="shared" si="1"/>
        <v>29228.559999999998</v>
      </c>
    </row>
    <row r="29" spans="1:14">
      <c r="A29" s="170" t="s">
        <v>132</v>
      </c>
      <c r="B29" s="272">
        <v>98.72</v>
      </c>
      <c r="C29" s="50">
        <v>94.66</v>
      </c>
      <c r="D29" s="276">
        <v>84.13</v>
      </c>
      <c r="E29" s="272">
        <v>76.62</v>
      </c>
      <c r="F29" s="50">
        <v>75.63</v>
      </c>
      <c r="G29" s="276">
        <v>70.03</v>
      </c>
      <c r="H29" s="272">
        <v>0</v>
      </c>
      <c r="I29" s="50">
        <v>0</v>
      </c>
      <c r="J29" s="276">
        <v>0</v>
      </c>
      <c r="K29" s="272">
        <v>0</v>
      </c>
      <c r="L29" s="50">
        <v>0</v>
      </c>
      <c r="M29" s="276">
        <v>0</v>
      </c>
      <c r="N29" s="19">
        <f t="shared" si="1"/>
        <v>499.78999999999996</v>
      </c>
    </row>
    <row r="30" spans="1:14">
      <c r="A30" s="173" t="s">
        <v>130</v>
      </c>
      <c r="B30" s="275">
        <v>0</v>
      </c>
      <c r="C30" s="270">
        <v>0</v>
      </c>
      <c r="D30" s="279">
        <v>0</v>
      </c>
      <c r="E30" s="275">
        <v>0</v>
      </c>
      <c r="F30" s="270">
        <v>0</v>
      </c>
      <c r="G30" s="279">
        <v>0</v>
      </c>
      <c r="H30" s="275">
        <v>0</v>
      </c>
      <c r="I30" s="270">
        <v>0</v>
      </c>
      <c r="J30" s="279">
        <v>0</v>
      </c>
      <c r="K30" s="275">
        <v>0</v>
      </c>
      <c r="L30" s="270">
        <v>0</v>
      </c>
      <c r="M30" s="279">
        <v>0</v>
      </c>
      <c r="N30" s="197">
        <f t="shared" si="1"/>
        <v>0</v>
      </c>
    </row>
    <row r="31" spans="1:14">
      <c r="A31" s="17"/>
      <c r="B31" s="16"/>
      <c r="N31" s="280" t="s">
        <v>297</v>
      </c>
    </row>
  </sheetData>
  <mergeCells count="12">
    <mergeCell ref="A5:A6"/>
    <mergeCell ref="N3:N4"/>
    <mergeCell ref="B5:D5"/>
    <mergeCell ref="E5:G5"/>
    <mergeCell ref="H5:J5"/>
    <mergeCell ref="K5:M5"/>
    <mergeCell ref="N5:N6"/>
    <mergeCell ref="B3:D3"/>
    <mergeCell ref="E3:G3"/>
    <mergeCell ref="H3:J3"/>
    <mergeCell ref="K3:M3"/>
    <mergeCell ref="A3:A4"/>
  </mergeCells>
  <phoneticPr fontId="25" type="noConversion"/>
  <conditionalFormatting sqref="B5:D30">
    <cfRule type="expression" dxfId="21" priority="4">
      <formula>SEARCH($B$3,$N$1)</formula>
    </cfRule>
  </conditionalFormatting>
  <conditionalFormatting sqref="B5:G30">
    <cfRule type="expression" dxfId="20" priority="3">
      <formula>SEARCH($E$3,$N$1)</formula>
    </cfRule>
  </conditionalFormatting>
  <conditionalFormatting sqref="B5:J30">
    <cfRule type="expression" dxfId="19" priority="2">
      <formula>SEARCH($H$3,$N$1)</formula>
    </cfRule>
  </conditionalFormatting>
  <conditionalFormatting sqref="B5:M30">
    <cfRule type="expression" dxfId="18" priority="1">
      <formula>SEARCH($K$3,$N$1)</formula>
    </cfRule>
  </conditionalFormatting>
  <pageMargins left="0.31496062992125984" right="0.31496062992125984" top="0.35433070866141736" bottom="0.35433070866141736" header="0.31496062992125984" footer="0.19685039370078741"/>
  <pageSetup paperSize="9" fitToWidth="0" fitToHeight="0" orientation="landscape" r:id="rId1"/>
  <headerFooter differentFirst="1" scaleWithDoc="0">
    <oddFooter>&amp;C&amp;"Calibri,Obyčejné"&amp;9&amp;P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5"/>
  <dimension ref="A1:T44"/>
  <sheetViews>
    <sheetView showGridLines="0" zoomScaleNormal="100" zoomScaleSheetLayoutView="100" workbookViewId="0"/>
  </sheetViews>
  <sheetFormatPr defaultColWidth="9.140625" defaultRowHeight="12"/>
  <cols>
    <col min="1" max="1" width="39.85546875" style="9" customWidth="1"/>
    <col min="2" max="2" width="7.85546875" style="9" customWidth="1"/>
    <col min="3" max="13" width="7.85546875" style="18" customWidth="1"/>
    <col min="14" max="14" width="10" style="18" customWidth="1"/>
    <col min="15" max="16384" width="9.140625" style="9"/>
  </cols>
  <sheetData>
    <row r="1" spans="1:20" s="6" customFormat="1" ht="18">
      <c r="A1" s="220" t="s">
        <v>387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267" t="str">
        <f>'3.1'!N1</f>
        <v>II. čtvrtletí 2026</v>
      </c>
      <c r="O1" s="9"/>
      <c r="P1" s="9"/>
      <c r="Q1" s="9"/>
      <c r="R1" s="9"/>
      <c r="S1" s="9"/>
      <c r="T1" s="9"/>
    </row>
    <row r="2" spans="1:20" ht="6" customHeight="1"/>
    <row r="3" spans="1:20">
      <c r="A3" s="420" t="str">
        <f>'3.1'!A4</f>
        <v>2026</v>
      </c>
      <c r="B3" s="493" t="s">
        <v>179</v>
      </c>
      <c r="C3" s="489"/>
      <c r="D3" s="494"/>
      <c r="E3" s="493" t="s">
        <v>181</v>
      </c>
      <c r="F3" s="489"/>
      <c r="G3" s="494"/>
      <c r="H3" s="493" t="s">
        <v>182</v>
      </c>
      <c r="I3" s="489"/>
      <c r="J3" s="494"/>
      <c r="K3" s="493" t="s">
        <v>183</v>
      </c>
      <c r="L3" s="489"/>
      <c r="M3" s="494"/>
      <c r="N3" s="489" t="s">
        <v>53</v>
      </c>
    </row>
    <row r="4" spans="1:20">
      <c r="A4" s="495"/>
      <c r="B4" s="355" t="s">
        <v>60</v>
      </c>
      <c r="C4" s="356" t="s">
        <v>61</v>
      </c>
      <c r="D4" s="357" t="s">
        <v>62</v>
      </c>
      <c r="E4" s="355" t="s">
        <v>63</v>
      </c>
      <c r="F4" s="356" t="s">
        <v>64</v>
      </c>
      <c r="G4" s="357" t="s">
        <v>65</v>
      </c>
      <c r="H4" s="355" t="s">
        <v>66</v>
      </c>
      <c r="I4" s="356" t="s">
        <v>67</v>
      </c>
      <c r="J4" s="357" t="s">
        <v>68</v>
      </c>
      <c r="K4" s="355" t="s">
        <v>69</v>
      </c>
      <c r="L4" s="356" t="s">
        <v>70</v>
      </c>
      <c r="M4" s="357" t="s">
        <v>71</v>
      </c>
      <c r="N4" s="394" t="s">
        <v>53</v>
      </c>
    </row>
    <row r="5" spans="1:20" ht="12.75" customHeight="1">
      <c r="A5" s="487" t="s">
        <v>96</v>
      </c>
      <c r="B5" s="407">
        <f>SUM(B6:D6)</f>
        <v>19296.747621999999</v>
      </c>
      <c r="C5" s="408"/>
      <c r="D5" s="409"/>
      <c r="E5" s="407">
        <f>SUM(E6:G6)</f>
        <v>15640.14326204516</v>
      </c>
      <c r="F5" s="408"/>
      <c r="G5" s="409"/>
      <c r="H5" s="407">
        <f>SUM(H6:J6)</f>
        <v>0</v>
      </c>
      <c r="I5" s="408"/>
      <c r="J5" s="409"/>
      <c r="K5" s="407">
        <f>SUM(K6:M6)</f>
        <v>0</v>
      </c>
      <c r="L5" s="408"/>
      <c r="M5" s="409"/>
      <c r="N5" s="491">
        <f>SUM(N7:N9)</f>
        <v>34936.890884045162</v>
      </c>
    </row>
    <row r="6" spans="1:20">
      <c r="A6" s="488"/>
      <c r="B6" s="175">
        <f>SUM(B7:B9)</f>
        <v>7482.0453799999996</v>
      </c>
      <c r="C6" s="171">
        <f t="shared" ref="C6:M6" si="0">SUM(C7:C9)</f>
        <v>5743.6418279999998</v>
      </c>
      <c r="D6" s="174">
        <f t="shared" si="0"/>
        <v>6071.0604139999996</v>
      </c>
      <c r="E6" s="175">
        <f t="shared" si="0"/>
        <v>5460.2520299999996</v>
      </c>
      <c r="F6" s="171">
        <f t="shared" si="0"/>
        <v>5083.936361</v>
      </c>
      <c r="G6" s="174">
        <f t="shared" si="0"/>
        <v>5095.95487104516</v>
      </c>
      <c r="H6" s="175">
        <f t="shared" si="0"/>
        <v>0</v>
      </c>
      <c r="I6" s="171">
        <f t="shared" si="0"/>
        <v>0</v>
      </c>
      <c r="J6" s="174">
        <f t="shared" si="0"/>
        <v>0</v>
      </c>
      <c r="K6" s="175">
        <f t="shared" si="0"/>
        <v>0</v>
      </c>
      <c r="L6" s="171">
        <f t="shared" si="0"/>
        <v>0</v>
      </c>
      <c r="M6" s="174">
        <f t="shared" si="0"/>
        <v>0</v>
      </c>
      <c r="N6" s="492"/>
    </row>
    <row r="7" spans="1:20">
      <c r="A7" s="56" t="s">
        <v>25</v>
      </c>
      <c r="B7" s="284">
        <v>5545.1278000000002</v>
      </c>
      <c r="C7" s="281">
        <v>4475.6142749999999</v>
      </c>
      <c r="D7" s="283">
        <v>4396.6749</v>
      </c>
      <c r="E7" s="284">
        <v>3950.0535749999999</v>
      </c>
      <c r="F7" s="281">
        <v>3847.1864249999999</v>
      </c>
      <c r="G7" s="283">
        <v>3964.6767</v>
      </c>
      <c r="H7" s="284">
        <v>0</v>
      </c>
      <c r="I7" s="281">
        <v>0</v>
      </c>
      <c r="J7" s="283">
        <v>0</v>
      </c>
      <c r="K7" s="284">
        <v>0</v>
      </c>
      <c r="L7" s="281">
        <v>0</v>
      </c>
      <c r="M7" s="283">
        <v>0</v>
      </c>
      <c r="N7" s="19">
        <f>SUM(B7:M7)</f>
        <v>26179.333674999998</v>
      </c>
    </row>
    <row r="8" spans="1:20">
      <c r="A8" s="56" t="s">
        <v>37</v>
      </c>
      <c r="B8" s="284">
        <v>11.938088</v>
      </c>
      <c r="C8" s="50">
        <v>5.4294930000000097</v>
      </c>
      <c r="D8" s="276">
        <v>9.9938229999999901</v>
      </c>
      <c r="E8" s="272">
        <v>9.1203040000000009</v>
      </c>
      <c r="F8" s="50">
        <v>10.426681</v>
      </c>
      <c r="G8" s="276">
        <v>10.055584</v>
      </c>
      <c r="H8" s="272">
        <v>0</v>
      </c>
      <c r="I8" s="50">
        <v>0</v>
      </c>
      <c r="J8" s="276">
        <v>0</v>
      </c>
      <c r="K8" s="272">
        <v>0</v>
      </c>
      <c r="L8" s="50">
        <v>0</v>
      </c>
      <c r="M8" s="276">
        <v>0</v>
      </c>
      <c r="N8" s="19">
        <f>SUM(B8:M8)</f>
        <v>56.963972999999996</v>
      </c>
    </row>
    <row r="9" spans="1:20">
      <c r="A9" s="56" t="s">
        <v>40</v>
      </c>
      <c r="B9" s="284">
        <v>1924.9794919999999</v>
      </c>
      <c r="C9" s="50">
        <v>1262.59806</v>
      </c>
      <c r="D9" s="276">
        <v>1664.391691</v>
      </c>
      <c r="E9" s="272">
        <v>1501.0781509999999</v>
      </c>
      <c r="F9" s="50">
        <v>1226.323255</v>
      </c>
      <c r="G9" s="276">
        <v>1121.22258704516</v>
      </c>
      <c r="H9" s="272">
        <v>0</v>
      </c>
      <c r="I9" s="50">
        <v>0</v>
      </c>
      <c r="J9" s="276">
        <v>0</v>
      </c>
      <c r="K9" s="272">
        <v>0</v>
      </c>
      <c r="L9" s="50">
        <v>0</v>
      </c>
      <c r="M9" s="276">
        <v>0</v>
      </c>
      <c r="N9" s="19">
        <f>SUM(B9:M9)</f>
        <v>8700.5932360451588</v>
      </c>
    </row>
    <row r="10" spans="1:20" ht="12.75" customHeight="1">
      <c r="A10" s="487" t="s">
        <v>97</v>
      </c>
      <c r="B10" s="407">
        <f>SUM(B11:D11)</f>
        <v>-19296.747621999988</v>
      </c>
      <c r="C10" s="408"/>
      <c r="D10" s="409"/>
      <c r="E10" s="407">
        <f>SUM(E11:G11)</f>
        <v>-15640.126588004807</v>
      </c>
      <c r="F10" s="408"/>
      <c r="G10" s="409"/>
      <c r="H10" s="407">
        <f>SUM(H11:J11)</f>
        <v>0</v>
      </c>
      <c r="I10" s="408"/>
      <c r="J10" s="409"/>
      <c r="K10" s="407">
        <f>SUM(K11:M11)</f>
        <v>0</v>
      </c>
      <c r="L10" s="408"/>
      <c r="M10" s="409"/>
      <c r="N10" s="491">
        <f>SUM(N12:N17)</f>
        <v>-34936.874210004797</v>
      </c>
    </row>
    <row r="11" spans="1:20">
      <c r="A11" s="488"/>
      <c r="B11" s="175">
        <f>SUM(B12:B17)</f>
        <v>-7482.0453799999896</v>
      </c>
      <c r="C11" s="171">
        <f t="shared" ref="C11:M11" si="1">SUM(C12:C17)</f>
        <v>-5743.6418280000007</v>
      </c>
      <c r="D11" s="174">
        <f t="shared" si="1"/>
        <v>-6071.0604139999996</v>
      </c>
      <c r="E11" s="175">
        <f t="shared" si="1"/>
        <v>-5460.2520299999987</v>
      </c>
      <c r="F11" s="171">
        <f t="shared" si="1"/>
        <v>-5083.9196859999993</v>
      </c>
      <c r="G11" s="174">
        <f t="shared" si="1"/>
        <v>-5095.9548720048097</v>
      </c>
      <c r="H11" s="175">
        <f t="shared" si="1"/>
        <v>0</v>
      </c>
      <c r="I11" s="171">
        <f t="shared" si="1"/>
        <v>0</v>
      </c>
      <c r="J11" s="174">
        <f t="shared" si="1"/>
        <v>0</v>
      </c>
      <c r="K11" s="175">
        <f t="shared" si="1"/>
        <v>0</v>
      </c>
      <c r="L11" s="171">
        <f t="shared" si="1"/>
        <v>0</v>
      </c>
      <c r="M11" s="174">
        <f t="shared" si="1"/>
        <v>0</v>
      </c>
      <c r="N11" s="492"/>
    </row>
    <row r="12" spans="1:20">
      <c r="A12" s="56" t="s">
        <v>38</v>
      </c>
      <c r="B12" s="284">
        <v>-4513.5495289999899</v>
      </c>
      <c r="C12" s="50">
        <v>-3789.457136</v>
      </c>
      <c r="D12" s="276">
        <v>-3473.0505899999998</v>
      </c>
      <c r="E12" s="272">
        <v>-3133.2854139999999</v>
      </c>
      <c r="F12" s="50">
        <v>-3052.0607239999999</v>
      </c>
      <c r="G12" s="276">
        <v>-3103.1341259999999</v>
      </c>
      <c r="H12" s="272">
        <v>0</v>
      </c>
      <c r="I12" s="50">
        <v>0</v>
      </c>
      <c r="J12" s="276">
        <v>0</v>
      </c>
      <c r="K12" s="272">
        <v>0</v>
      </c>
      <c r="L12" s="50">
        <v>0</v>
      </c>
      <c r="M12" s="276">
        <v>0</v>
      </c>
      <c r="N12" s="19">
        <f t="shared" ref="N12:N17" si="2">SUM(B12:M12)</f>
        <v>-21064.53751899999</v>
      </c>
    </row>
    <row r="13" spans="1:20">
      <c r="A13" s="56" t="s">
        <v>39</v>
      </c>
      <c r="B13" s="284">
        <v>-2689.7888760000001</v>
      </c>
      <c r="C13" s="50">
        <v>-1733.8720330000001</v>
      </c>
      <c r="D13" s="276">
        <v>-2347.0731300000002</v>
      </c>
      <c r="E13" s="272">
        <v>-2053.0567489999999</v>
      </c>
      <c r="F13" s="50">
        <v>-1807.1763000000001</v>
      </c>
      <c r="G13" s="276">
        <v>-1807.9465760048099</v>
      </c>
      <c r="H13" s="272">
        <v>0</v>
      </c>
      <c r="I13" s="50">
        <v>0</v>
      </c>
      <c r="J13" s="276">
        <v>0</v>
      </c>
      <c r="K13" s="272">
        <v>0</v>
      </c>
      <c r="L13" s="50">
        <v>0</v>
      </c>
      <c r="M13" s="276">
        <v>0</v>
      </c>
      <c r="N13" s="19">
        <f t="shared" si="2"/>
        <v>-12438.913664004811</v>
      </c>
    </row>
    <row r="14" spans="1:20">
      <c r="A14" s="56" t="s">
        <v>41</v>
      </c>
      <c r="B14" s="284">
        <v>0</v>
      </c>
      <c r="C14" s="50">
        <v>0</v>
      </c>
      <c r="D14" s="276">
        <v>0</v>
      </c>
      <c r="E14" s="272">
        <v>0</v>
      </c>
      <c r="F14" s="50">
        <v>0</v>
      </c>
      <c r="G14" s="276">
        <v>0</v>
      </c>
      <c r="H14" s="272">
        <v>0</v>
      </c>
      <c r="I14" s="50">
        <v>0</v>
      </c>
      <c r="J14" s="276">
        <v>0</v>
      </c>
      <c r="K14" s="272">
        <v>0</v>
      </c>
      <c r="L14" s="50">
        <v>0</v>
      </c>
      <c r="M14" s="276">
        <v>0</v>
      </c>
      <c r="N14" s="19">
        <f t="shared" si="2"/>
        <v>0</v>
      </c>
    </row>
    <row r="15" spans="1:20">
      <c r="A15" s="56" t="s">
        <v>31</v>
      </c>
      <c r="B15" s="284">
        <v>-135.63120000000001</v>
      </c>
      <c r="C15" s="50">
        <v>-113.99665</v>
      </c>
      <c r="D15" s="276">
        <v>-167.58165</v>
      </c>
      <c r="E15" s="272">
        <v>-179.93157500000001</v>
      </c>
      <c r="F15" s="50">
        <v>-145.20425</v>
      </c>
      <c r="G15" s="276">
        <v>-99.458149999999904</v>
      </c>
      <c r="H15" s="272">
        <v>0</v>
      </c>
      <c r="I15" s="50">
        <v>0</v>
      </c>
      <c r="J15" s="276">
        <v>0</v>
      </c>
      <c r="K15" s="272">
        <v>0</v>
      </c>
      <c r="L15" s="50">
        <v>0</v>
      </c>
      <c r="M15" s="276">
        <v>0</v>
      </c>
      <c r="N15" s="19">
        <f t="shared" si="2"/>
        <v>-841.80347499999993</v>
      </c>
    </row>
    <row r="16" spans="1:20">
      <c r="A16" s="56" t="s">
        <v>206</v>
      </c>
      <c r="B16" s="284">
        <v>-5.0953249999999901</v>
      </c>
      <c r="C16" s="50">
        <v>-12.730275000000001</v>
      </c>
      <c r="D16" s="276">
        <v>-9.2540250000000004</v>
      </c>
      <c r="E16" s="272">
        <v>-20.273975</v>
      </c>
      <c r="F16" s="50">
        <v>-7.7383499999999996</v>
      </c>
      <c r="G16" s="276">
        <v>-12.720825</v>
      </c>
      <c r="H16" s="272">
        <v>0</v>
      </c>
      <c r="I16" s="50">
        <v>0</v>
      </c>
      <c r="J16" s="276">
        <v>0</v>
      </c>
      <c r="K16" s="272">
        <v>0</v>
      </c>
      <c r="L16" s="50">
        <v>0</v>
      </c>
      <c r="M16" s="276">
        <v>0</v>
      </c>
      <c r="N16" s="19">
        <f t="shared" si="2"/>
        <v>-67.812774999999988</v>
      </c>
    </row>
    <row r="17" spans="1:14">
      <c r="A17" s="348" t="s">
        <v>93</v>
      </c>
      <c r="B17" s="285">
        <v>-137.98044999999999</v>
      </c>
      <c r="C17" s="270">
        <v>-93.585734000000002</v>
      </c>
      <c r="D17" s="279">
        <v>-74.101018999999994</v>
      </c>
      <c r="E17" s="275">
        <v>-73.704317000000003</v>
      </c>
      <c r="F17" s="270">
        <v>-71.740061999999895</v>
      </c>
      <c r="G17" s="279">
        <v>-72.695194999999899</v>
      </c>
      <c r="H17" s="275">
        <v>0</v>
      </c>
      <c r="I17" s="270">
        <v>0</v>
      </c>
      <c r="J17" s="279">
        <v>0</v>
      </c>
      <c r="K17" s="275">
        <v>0</v>
      </c>
      <c r="L17" s="270">
        <v>0</v>
      </c>
      <c r="M17" s="279">
        <v>0</v>
      </c>
      <c r="N17" s="197">
        <f t="shared" si="2"/>
        <v>-523.80677699999978</v>
      </c>
    </row>
    <row r="18" spans="1:14">
      <c r="B18" s="18"/>
      <c r="N18" s="280" t="s">
        <v>275</v>
      </c>
    </row>
    <row r="19" spans="1:14" ht="11.25" customHeight="1">
      <c r="B19" s="18"/>
      <c r="N19" s="14"/>
    </row>
    <row r="20" spans="1:14" ht="11.25" customHeight="1">
      <c r="B20" s="18"/>
      <c r="N20" s="14"/>
    </row>
    <row r="21" spans="1:14">
      <c r="A21" s="420" t="str">
        <f>'3.1'!A4</f>
        <v>2026</v>
      </c>
      <c r="B21" s="493" t="s">
        <v>179</v>
      </c>
      <c r="C21" s="489"/>
      <c r="D21" s="494"/>
      <c r="E21" s="493" t="s">
        <v>181</v>
      </c>
      <c r="F21" s="489"/>
      <c r="G21" s="494"/>
      <c r="H21" s="493" t="s">
        <v>182</v>
      </c>
      <c r="I21" s="489"/>
      <c r="J21" s="494"/>
      <c r="K21" s="493" t="s">
        <v>183</v>
      </c>
      <c r="L21" s="489"/>
      <c r="M21" s="494"/>
      <c r="N21" s="489" t="s">
        <v>53</v>
      </c>
    </row>
    <row r="22" spans="1:14">
      <c r="A22" s="495"/>
      <c r="B22" s="355" t="s">
        <v>60</v>
      </c>
      <c r="C22" s="356" t="s">
        <v>61</v>
      </c>
      <c r="D22" s="357" t="s">
        <v>62</v>
      </c>
      <c r="E22" s="355" t="s">
        <v>63</v>
      </c>
      <c r="F22" s="356" t="s">
        <v>64</v>
      </c>
      <c r="G22" s="357" t="s">
        <v>65</v>
      </c>
      <c r="H22" s="355" t="s">
        <v>66</v>
      </c>
      <c r="I22" s="356" t="s">
        <v>67</v>
      </c>
      <c r="J22" s="357" t="s">
        <v>68</v>
      </c>
      <c r="K22" s="355" t="s">
        <v>69</v>
      </c>
      <c r="L22" s="356" t="s">
        <v>70</v>
      </c>
      <c r="M22" s="357" t="s">
        <v>71</v>
      </c>
      <c r="N22" s="394" t="s">
        <v>53</v>
      </c>
    </row>
    <row r="23" spans="1:14" ht="12.75" customHeight="1">
      <c r="A23" s="487" t="s">
        <v>98</v>
      </c>
      <c r="B23" s="407">
        <f>SUM(B24:D24)</f>
        <v>17876.049289670002</v>
      </c>
      <c r="C23" s="408"/>
      <c r="D23" s="409"/>
      <c r="E23" s="407">
        <f>SUM(E24:G24)</f>
        <v>14213.14244953</v>
      </c>
      <c r="F23" s="408"/>
      <c r="G23" s="409"/>
      <c r="H23" s="407">
        <f>SUM(H24:J24)</f>
        <v>0</v>
      </c>
      <c r="I23" s="408"/>
      <c r="J23" s="409"/>
      <c r="K23" s="407">
        <f>SUM(K24:M24)</f>
        <v>0</v>
      </c>
      <c r="L23" s="408"/>
      <c r="M23" s="409"/>
      <c r="N23" s="491">
        <f>SUM(N25:N29)</f>
        <v>32089.1917392</v>
      </c>
    </row>
    <row r="24" spans="1:14">
      <c r="A24" s="488"/>
      <c r="B24" s="175">
        <f>SUM(B25:B29)</f>
        <v>6688.3901829199995</v>
      </c>
      <c r="C24" s="171">
        <f t="shared" ref="C24:M24" si="3">SUM(C25:C29)</f>
        <v>5668.8749780899998</v>
      </c>
      <c r="D24" s="174">
        <f t="shared" si="3"/>
        <v>5518.7841286599996</v>
      </c>
      <c r="E24" s="175">
        <f t="shared" si="3"/>
        <v>4881.3881895299992</v>
      </c>
      <c r="F24" s="171">
        <f t="shared" si="3"/>
        <v>4678.2149440000003</v>
      </c>
      <c r="G24" s="174">
        <f t="shared" si="3"/>
        <v>4653.5393160000003</v>
      </c>
      <c r="H24" s="175">
        <f t="shared" si="3"/>
        <v>0</v>
      </c>
      <c r="I24" s="171">
        <f t="shared" si="3"/>
        <v>0</v>
      </c>
      <c r="J24" s="174">
        <f t="shared" si="3"/>
        <v>0</v>
      </c>
      <c r="K24" s="175">
        <f t="shared" si="3"/>
        <v>0</v>
      </c>
      <c r="L24" s="171">
        <f t="shared" si="3"/>
        <v>0</v>
      </c>
      <c r="M24" s="174">
        <f t="shared" si="3"/>
        <v>0</v>
      </c>
      <c r="N24" s="492">
        <f>SUM(N25:N29)</f>
        <v>32089.1917392</v>
      </c>
    </row>
    <row r="25" spans="1:14">
      <c r="A25" s="56" t="s">
        <v>23</v>
      </c>
      <c r="B25" s="286">
        <v>4513.5495289999999</v>
      </c>
      <c r="C25" s="282">
        <v>3789.457136</v>
      </c>
      <c r="D25" s="287">
        <v>3473.0505899999998</v>
      </c>
      <c r="E25" s="286">
        <v>3133.2854189999998</v>
      </c>
      <c r="F25" s="282">
        <v>3052.0607290000003</v>
      </c>
      <c r="G25" s="287">
        <v>3103.1341310000007</v>
      </c>
      <c r="H25" s="286">
        <v>0</v>
      </c>
      <c r="I25" s="282">
        <v>0</v>
      </c>
      <c r="J25" s="287">
        <v>0</v>
      </c>
      <c r="K25" s="286">
        <v>0</v>
      </c>
      <c r="L25" s="282">
        <v>0</v>
      </c>
      <c r="M25" s="287">
        <v>0</v>
      </c>
      <c r="N25" s="19">
        <f>SUM(B25:M25)</f>
        <v>21064.537534000003</v>
      </c>
    </row>
    <row r="26" spans="1:14">
      <c r="A26" s="56" t="s">
        <v>24</v>
      </c>
      <c r="B26" s="286">
        <v>710.64248100000009</v>
      </c>
      <c r="C26" s="282">
        <v>587.30018799999993</v>
      </c>
      <c r="D26" s="287">
        <v>555.544172</v>
      </c>
      <c r="E26" s="286">
        <v>461.74676750000043</v>
      </c>
      <c r="F26" s="282">
        <v>431.01432</v>
      </c>
      <c r="G26" s="287">
        <v>436.47613200000006</v>
      </c>
      <c r="H26" s="286">
        <v>0</v>
      </c>
      <c r="I26" s="282">
        <v>0</v>
      </c>
      <c r="J26" s="287">
        <v>0</v>
      </c>
      <c r="K26" s="286">
        <v>0</v>
      </c>
      <c r="L26" s="282">
        <v>0</v>
      </c>
      <c r="M26" s="287">
        <v>0</v>
      </c>
      <c r="N26" s="19">
        <f>SUM(B26:M26)</f>
        <v>3182.7240605000002</v>
      </c>
    </row>
    <row r="27" spans="1:14">
      <c r="A27" s="56" t="s">
        <v>25</v>
      </c>
      <c r="B27" s="286">
        <v>1268.8694790299999</v>
      </c>
      <c r="C27" s="282">
        <v>1118.2980494499996</v>
      </c>
      <c r="D27" s="287">
        <v>1298.8590776099995</v>
      </c>
      <c r="E27" s="286">
        <v>1152.8005064999995</v>
      </c>
      <c r="F27" s="282">
        <v>1106.6369920000002</v>
      </c>
      <c r="G27" s="287">
        <v>1025.7357465</v>
      </c>
      <c r="H27" s="286">
        <v>0</v>
      </c>
      <c r="I27" s="282">
        <v>0</v>
      </c>
      <c r="J27" s="287">
        <v>0</v>
      </c>
      <c r="K27" s="286">
        <v>0</v>
      </c>
      <c r="L27" s="282">
        <v>0</v>
      </c>
      <c r="M27" s="287">
        <v>0</v>
      </c>
      <c r="N27" s="19">
        <f>SUM(B27:M27)</f>
        <v>6971.1998510899994</v>
      </c>
    </row>
    <row r="28" spans="1:14">
      <c r="A28" s="56" t="s">
        <v>26</v>
      </c>
      <c r="B28" s="286">
        <v>195.15573088999997</v>
      </c>
      <c r="C28" s="282">
        <v>173.66515663999996</v>
      </c>
      <c r="D28" s="287">
        <v>190.35301805</v>
      </c>
      <c r="E28" s="286">
        <v>133.45840552999999</v>
      </c>
      <c r="F28" s="282">
        <v>88.364468000000002</v>
      </c>
      <c r="G28" s="287">
        <v>88.10628149999998</v>
      </c>
      <c r="H28" s="286">
        <v>0</v>
      </c>
      <c r="I28" s="282">
        <v>0</v>
      </c>
      <c r="J28" s="287">
        <v>0</v>
      </c>
      <c r="K28" s="286">
        <v>0</v>
      </c>
      <c r="L28" s="282">
        <v>0</v>
      </c>
      <c r="M28" s="287">
        <v>0</v>
      </c>
      <c r="N28" s="19">
        <f>SUM(B28:M28)</f>
        <v>869.10306060999983</v>
      </c>
    </row>
    <row r="29" spans="1:14">
      <c r="A29" s="56" t="s">
        <v>40</v>
      </c>
      <c r="B29" s="286">
        <v>0.17296300000000001</v>
      </c>
      <c r="C29" s="282">
        <v>0.15444799999999997</v>
      </c>
      <c r="D29" s="287">
        <v>0.97727100000000011</v>
      </c>
      <c r="E29" s="286">
        <v>9.7090999999999997E-2</v>
      </c>
      <c r="F29" s="282">
        <v>0.138435</v>
      </c>
      <c r="G29" s="287">
        <v>8.7025000000000005E-2</v>
      </c>
      <c r="H29" s="286">
        <v>0</v>
      </c>
      <c r="I29" s="282">
        <v>0</v>
      </c>
      <c r="J29" s="287">
        <v>0</v>
      </c>
      <c r="K29" s="286">
        <v>0</v>
      </c>
      <c r="L29" s="282">
        <v>0</v>
      </c>
      <c r="M29" s="287">
        <v>0</v>
      </c>
      <c r="N29" s="19">
        <f>SUM(B29:M29)</f>
        <v>1.6272330000000002</v>
      </c>
    </row>
    <row r="30" spans="1:14" ht="12.75" customHeight="1">
      <c r="A30" s="487" t="s">
        <v>99</v>
      </c>
      <c r="B30" s="407">
        <f>SUM(B31:D31)</f>
        <v>-17876.049290000003</v>
      </c>
      <c r="C30" s="408"/>
      <c r="D30" s="409"/>
      <c r="E30" s="407">
        <f>SUM(E31:G31)</f>
        <v>-14213.142449999999</v>
      </c>
      <c r="F30" s="408"/>
      <c r="G30" s="409"/>
      <c r="H30" s="407">
        <f>SUM(H31:J31)</f>
        <v>0</v>
      </c>
      <c r="I30" s="408"/>
      <c r="J30" s="409"/>
      <c r="K30" s="407">
        <f>SUM(K31:M31)</f>
        <v>0</v>
      </c>
      <c r="L30" s="408"/>
      <c r="M30" s="409"/>
      <c r="N30" s="491">
        <f>SUM(N32:N43)</f>
        <v>-32089.191740000002</v>
      </c>
    </row>
    <row r="31" spans="1:14">
      <c r="A31" s="488"/>
      <c r="B31" s="175">
        <f>SUM(B32:B43)</f>
        <v>-6688.3901829999995</v>
      </c>
      <c r="C31" s="171">
        <f t="shared" ref="C31:M31" si="4">SUM(C32:C43)</f>
        <v>-5668.8749779999998</v>
      </c>
      <c r="D31" s="174">
        <f t="shared" si="4"/>
        <v>-5518.7841290000033</v>
      </c>
      <c r="E31" s="175">
        <f t="shared" si="4"/>
        <v>-4881.3881899999997</v>
      </c>
      <c r="F31" s="171">
        <f t="shared" si="4"/>
        <v>-4678.2149439999994</v>
      </c>
      <c r="G31" s="174">
        <f t="shared" si="4"/>
        <v>-4653.5393160000003</v>
      </c>
      <c r="H31" s="175">
        <f t="shared" si="4"/>
        <v>0</v>
      </c>
      <c r="I31" s="171">
        <f t="shared" si="4"/>
        <v>0</v>
      </c>
      <c r="J31" s="174">
        <f t="shared" si="4"/>
        <v>0</v>
      </c>
      <c r="K31" s="175">
        <f t="shared" si="4"/>
        <v>0</v>
      </c>
      <c r="L31" s="171">
        <f t="shared" si="4"/>
        <v>0</v>
      </c>
      <c r="M31" s="174">
        <f t="shared" si="4"/>
        <v>0</v>
      </c>
      <c r="N31" s="492"/>
    </row>
    <row r="32" spans="1:14" ht="12" customHeight="1">
      <c r="A32" s="56" t="s">
        <v>27</v>
      </c>
      <c r="B32" s="286">
        <v>-11.938093000000002</v>
      </c>
      <c r="C32" s="282">
        <v>-5.4294930000000008</v>
      </c>
      <c r="D32" s="287">
        <v>-9.9938279999999988</v>
      </c>
      <c r="E32" s="286">
        <v>-9.1203090000000007</v>
      </c>
      <c r="F32" s="282">
        <v>-10.427410999999999</v>
      </c>
      <c r="G32" s="287">
        <v>-10.055588999999999</v>
      </c>
      <c r="H32" s="286">
        <v>0</v>
      </c>
      <c r="I32" s="282">
        <v>0</v>
      </c>
      <c r="J32" s="287">
        <v>0</v>
      </c>
      <c r="K32" s="286">
        <v>0</v>
      </c>
      <c r="L32" s="282">
        <v>0</v>
      </c>
      <c r="M32" s="287">
        <v>0</v>
      </c>
      <c r="N32" s="19">
        <f t="shared" ref="N32:N43" si="5">SUM(B32:M32)</f>
        <v>-56.964722999999999</v>
      </c>
    </row>
    <row r="33" spans="1:14">
      <c r="A33" s="56" t="s">
        <v>28</v>
      </c>
      <c r="B33" s="286">
        <v>-710.64248099999998</v>
      </c>
      <c r="C33" s="282">
        <v>-587.30092300000001</v>
      </c>
      <c r="D33" s="287">
        <v>-555.54343299999994</v>
      </c>
      <c r="E33" s="286">
        <v>-461.74676100000005</v>
      </c>
      <c r="F33" s="282">
        <v>-431.01432</v>
      </c>
      <c r="G33" s="287">
        <v>-436.444457</v>
      </c>
      <c r="H33" s="286">
        <v>0</v>
      </c>
      <c r="I33" s="282">
        <v>0</v>
      </c>
      <c r="J33" s="287">
        <v>0</v>
      </c>
      <c r="K33" s="286">
        <v>0</v>
      </c>
      <c r="L33" s="282">
        <v>0</v>
      </c>
      <c r="M33" s="287">
        <v>0</v>
      </c>
      <c r="N33" s="19">
        <f t="shared" si="5"/>
        <v>-3182.6923750000001</v>
      </c>
    </row>
    <row r="34" spans="1:14">
      <c r="A34" s="56" t="s">
        <v>39</v>
      </c>
      <c r="B34" s="286">
        <v>-17.606540999999996</v>
      </c>
      <c r="C34" s="282">
        <v>-20.623453999999999</v>
      </c>
      <c r="D34" s="287">
        <v>-17.571856</v>
      </c>
      <c r="E34" s="286">
        <v>-0.45166700000000004</v>
      </c>
      <c r="F34" s="282">
        <v>-28.33596</v>
      </c>
      <c r="G34" s="287">
        <v>-20.567802999999998</v>
      </c>
      <c r="H34" s="286">
        <v>0</v>
      </c>
      <c r="I34" s="282">
        <v>0</v>
      </c>
      <c r="J34" s="287">
        <v>0</v>
      </c>
      <c r="K34" s="286">
        <v>0</v>
      </c>
      <c r="L34" s="282">
        <v>0</v>
      </c>
      <c r="M34" s="287">
        <v>0</v>
      </c>
      <c r="N34" s="19">
        <f t="shared" si="5"/>
        <v>-105.157281</v>
      </c>
    </row>
    <row r="35" spans="1:14">
      <c r="A35" s="56" t="s">
        <v>29</v>
      </c>
      <c r="B35" s="286">
        <v>-636.06319724000002</v>
      </c>
      <c r="C35" s="282">
        <v>-569.54264114000011</v>
      </c>
      <c r="D35" s="287">
        <v>-601.46013765999999</v>
      </c>
      <c r="E35" s="286">
        <v>-562.00781641999993</v>
      </c>
      <c r="F35" s="282">
        <v>-591.050162</v>
      </c>
      <c r="G35" s="287">
        <v>-586.43426499999987</v>
      </c>
      <c r="H35" s="286">
        <v>0</v>
      </c>
      <c r="I35" s="282">
        <v>0</v>
      </c>
      <c r="J35" s="287">
        <v>0</v>
      </c>
      <c r="K35" s="286">
        <v>0</v>
      </c>
      <c r="L35" s="282">
        <v>0</v>
      </c>
      <c r="M35" s="287">
        <v>0</v>
      </c>
      <c r="N35" s="19">
        <f t="shared" si="5"/>
        <v>-3546.5582194599997</v>
      </c>
    </row>
    <row r="36" spans="1:14">
      <c r="A36" s="56" t="s">
        <v>30</v>
      </c>
      <c r="B36" s="286">
        <v>-733.35591388999978</v>
      </c>
      <c r="C36" s="282">
        <v>-644.32890493999992</v>
      </c>
      <c r="D36" s="287">
        <v>-673.40985523000006</v>
      </c>
      <c r="E36" s="286">
        <v>-604.51708433000044</v>
      </c>
      <c r="F36" s="282">
        <v>-617.90002292999998</v>
      </c>
      <c r="G36" s="287">
        <v>-646.80317538000008</v>
      </c>
      <c r="H36" s="286">
        <v>0</v>
      </c>
      <c r="I36" s="282">
        <v>0</v>
      </c>
      <c r="J36" s="287">
        <v>0</v>
      </c>
      <c r="K36" s="286">
        <v>0</v>
      </c>
      <c r="L36" s="282">
        <v>0</v>
      </c>
      <c r="M36" s="287">
        <v>0</v>
      </c>
      <c r="N36" s="19">
        <f t="shared" si="5"/>
        <v>-3920.3149567000005</v>
      </c>
    </row>
    <row r="37" spans="1:14">
      <c r="A37" s="56" t="s">
        <v>31</v>
      </c>
      <c r="B37" s="286">
        <v>-6.468146</v>
      </c>
      <c r="C37" s="282">
        <v>-7.5953349999999995</v>
      </c>
      <c r="D37" s="287">
        <v>-9.826922999999999</v>
      </c>
      <c r="E37" s="286">
        <v>-8.7366050000000008</v>
      </c>
      <c r="F37" s="282">
        <v>-3.6246879999999999</v>
      </c>
      <c r="G37" s="287">
        <v>-7.7804930000000008</v>
      </c>
      <c r="H37" s="286">
        <v>0</v>
      </c>
      <c r="I37" s="282">
        <v>0</v>
      </c>
      <c r="J37" s="287">
        <v>0</v>
      </c>
      <c r="K37" s="286">
        <v>0</v>
      </c>
      <c r="L37" s="282">
        <v>0</v>
      </c>
      <c r="M37" s="287">
        <v>0</v>
      </c>
      <c r="N37" s="19">
        <f t="shared" si="5"/>
        <v>-44.03219</v>
      </c>
    </row>
    <row r="38" spans="1:14">
      <c r="A38" s="56" t="s">
        <v>32</v>
      </c>
      <c r="B38" s="286">
        <v>-93.949273099999957</v>
      </c>
      <c r="C38" s="282">
        <v>-86.285437699999974</v>
      </c>
      <c r="D38" s="287">
        <v>-97.048018799999994</v>
      </c>
      <c r="E38" s="286">
        <v>-88.985953400000014</v>
      </c>
      <c r="F38" s="282">
        <v>-99.640353999999988</v>
      </c>
      <c r="G38" s="287">
        <v>-101.0521</v>
      </c>
      <c r="H38" s="286">
        <v>0</v>
      </c>
      <c r="I38" s="282">
        <v>0</v>
      </c>
      <c r="J38" s="287">
        <v>0</v>
      </c>
      <c r="K38" s="286">
        <v>0</v>
      </c>
      <c r="L38" s="282">
        <v>0</v>
      </c>
      <c r="M38" s="287">
        <v>0</v>
      </c>
      <c r="N38" s="19">
        <f t="shared" si="5"/>
        <v>-566.96113700000001</v>
      </c>
    </row>
    <row r="39" spans="1:14">
      <c r="A39" s="56" t="s">
        <v>33</v>
      </c>
      <c r="B39" s="286">
        <v>-1330.3795442999999</v>
      </c>
      <c r="C39" s="282">
        <v>-1228.7245744700001</v>
      </c>
      <c r="D39" s="287">
        <v>-1278.7875534199995</v>
      </c>
      <c r="E39" s="286">
        <v>-1177.2946666099999</v>
      </c>
      <c r="F39" s="282">
        <v>-1175.1484849999999</v>
      </c>
      <c r="G39" s="287">
        <v>-1230.8692639999999</v>
      </c>
      <c r="H39" s="286">
        <v>0</v>
      </c>
      <c r="I39" s="282">
        <v>0</v>
      </c>
      <c r="J39" s="287">
        <v>0</v>
      </c>
      <c r="K39" s="286">
        <v>0</v>
      </c>
      <c r="L39" s="282">
        <v>0</v>
      </c>
      <c r="M39" s="287">
        <v>0</v>
      </c>
      <c r="N39" s="19">
        <f t="shared" si="5"/>
        <v>-7421.2040877999989</v>
      </c>
    </row>
    <row r="40" spans="1:14">
      <c r="A40" s="56" t="s">
        <v>34</v>
      </c>
      <c r="B40" s="286">
        <v>-797.63175998221243</v>
      </c>
      <c r="C40" s="282">
        <v>-675.56768978554408</v>
      </c>
      <c r="D40" s="287">
        <v>-649.39171854851679</v>
      </c>
      <c r="E40" s="286">
        <v>-560.48733212026866</v>
      </c>
      <c r="F40" s="282">
        <v>-512.26289094041601</v>
      </c>
      <c r="G40" s="287">
        <v>-503.04568387640427</v>
      </c>
      <c r="H40" s="286">
        <v>0</v>
      </c>
      <c r="I40" s="282">
        <v>0</v>
      </c>
      <c r="J40" s="287">
        <v>0</v>
      </c>
      <c r="K40" s="286">
        <v>0</v>
      </c>
      <c r="L40" s="282">
        <v>0</v>
      </c>
      <c r="M40" s="287">
        <v>0</v>
      </c>
      <c r="N40" s="19">
        <f t="shared" si="5"/>
        <v>-3698.3870752533621</v>
      </c>
    </row>
    <row r="41" spans="1:14">
      <c r="A41" s="56" t="s">
        <v>35</v>
      </c>
      <c r="B41" s="286">
        <v>-2099.5895584877881</v>
      </c>
      <c r="C41" s="282">
        <v>-1632.9220199644558</v>
      </c>
      <c r="D41" s="287">
        <v>-1422.7226913414868</v>
      </c>
      <c r="E41" s="286">
        <v>-1230.4947411197297</v>
      </c>
      <c r="F41" s="282">
        <v>-1067.9395256295841</v>
      </c>
      <c r="G41" s="287">
        <v>-971.12522424359599</v>
      </c>
      <c r="H41" s="286">
        <v>0</v>
      </c>
      <c r="I41" s="282">
        <v>0</v>
      </c>
      <c r="J41" s="287">
        <v>0</v>
      </c>
      <c r="K41" s="286">
        <v>0</v>
      </c>
      <c r="L41" s="282">
        <v>0</v>
      </c>
      <c r="M41" s="287">
        <v>0</v>
      </c>
      <c r="N41" s="19">
        <f t="shared" si="5"/>
        <v>-8424.7937607866406</v>
      </c>
    </row>
    <row r="42" spans="1:14">
      <c r="A42" s="56" t="s">
        <v>36</v>
      </c>
      <c r="B42" s="286">
        <v>-11.454734</v>
      </c>
      <c r="C42" s="282">
        <v>-9.2443500000000007</v>
      </c>
      <c r="D42" s="287">
        <v>-7.601786999999999</v>
      </c>
      <c r="E42" s="286">
        <v>-5.8702539999999983</v>
      </c>
      <c r="F42" s="282">
        <v>-4.0693390000000003</v>
      </c>
      <c r="G42" s="287">
        <v>-3.4428250000000009</v>
      </c>
      <c r="H42" s="286">
        <v>0</v>
      </c>
      <c r="I42" s="282">
        <v>0</v>
      </c>
      <c r="J42" s="287">
        <v>0</v>
      </c>
      <c r="K42" s="286">
        <v>0</v>
      </c>
      <c r="L42" s="282">
        <v>0</v>
      </c>
      <c r="M42" s="287">
        <v>0</v>
      </c>
      <c r="N42" s="19">
        <f t="shared" si="5"/>
        <v>-41.683288999999995</v>
      </c>
    </row>
    <row r="43" spans="1:14">
      <c r="A43" s="348" t="s">
        <v>93</v>
      </c>
      <c r="B43" s="285">
        <v>-239.31094100000001</v>
      </c>
      <c r="C43" s="270">
        <v>-201.31015499999998</v>
      </c>
      <c r="D43" s="279">
        <v>-195.42632699999999</v>
      </c>
      <c r="E43" s="275">
        <v>-171.67500000000001</v>
      </c>
      <c r="F43" s="270">
        <v>-136.80178549999999</v>
      </c>
      <c r="G43" s="279">
        <v>-135.91843650000001</v>
      </c>
      <c r="H43" s="275">
        <v>0</v>
      </c>
      <c r="I43" s="270">
        <v>0</v>
      </c>
      <c r="J43" s="279">
        <v>0</v>
      </c>
      <c r="K43" s="275">
        <v>0</v>
      </c>
      <c r="L43" s="270">
        <v>0</v>
      </c>
      <c r="M43" s="279">
        <v>0</v>
      </c>
      <c r="N43" s="197">
        <f t="shared" si="5"/>
        <v>-1080.4426450000001</v>
      </c>
    </row>
    <row r="44" spans="1:14">
      <c r="N44" s="280" t="s">
        <v>297</v>
      </c>
    </row>
  </sheetData>
  <mergeCells count="36">
    <mergeCell ref="N30:N31"/>
    <mergeCell ref="N21:N22"/>
    <mergeCell ref="B23:D23"/>
    <mergeCell ref="E23:G23"/>
    <mergeCell ref="H23:J23"/>
    <mergeCell ref="K23:M23"/>
    <mergeCell ref="B21:D21"/>
    <mergeCell ref="E21:G21"/>
    <mergeCell ref="H21:J21"/>
    <mergeCell ref="K21:M21"/>
    <mergeCell ref="B30:D30"/>
    <mergeCell ref="E30:G30"/>
    <mergeCell ref="H30:J30"/>
    <mergeCell ref="K30:M30"/>
    <mergeCell ref="N23:N24"/>
    <mergeCell ref="A30:A31"/>
    <mergeCell ref="E10:G10"/>
    <mergeCell ref="H10:J10"/>
    <mergeCell ref="K10:M10"/>
    <mergeCell ref="A23:A24"/>
    <mergeCell ref="A21:A22"/>
    <mergeCell ref="A10:A11"/>
    <mergeCell ref="N10:N11"/>
    <mergeCell ref="N3:N4"/>
    <mergeCell ref="N5:N6"/>
    <mergeCell ref="B5:D5"/>
    <mergeCell ref="E5:G5"/>
    <mergeCell ref="H5:J5"/>
    <mergeCell ref="K5:M5"/>
    <mergeCell ref="B10:D10"/>
    <mergeCell ref="A5:A6"/>
    <mergeCell ref="B3:D3"/>
    <mergeCell ref="E3:G3"/>
    <mergeCell ref="H3:J3"/>
    <mergeCell ref="K3:M3"/>
    <mergeCell ref="A3:A4"/>
  </mergeCells>
  <conditionalFormatting sqref="B5:D17 B23:D43">
    <cfRule type="expression" dxfId="17" priority="4">
      <formula>SEARCH($B$3,$N$1)</formula>
    </cfRule>
  </conditionalFormatting>
  <conditionalFormatting sqref="B5:G17 B23:G43">
    <cfRule type="expression" dxfId="16" priority="3">
      <formula>SEARCH($E$3,$N$1)</formula>
    </cfRule>
  </conditionalFormatting>
  <conditionalFormatting sqref="B5:J17 B23:J43">
    <cfRule type="expression" dxfId="15" priority="2">
      <formula>SEARCH($H$3,$N$1)</formula>
    </cfRule>
  </conditionalFormatting>
  <conditionalFormatting sqref="B5:M17 B23:M43">
    <cfRule type="expression" dxfId="14" priority="1">
      <formula>SEARCH($K$3,$N$1)</formula>
    </cfRule>
  </conditionalFormatting>
  <pageMargins left="0.31496062992125984" right="0.31496062992125984" top="0.35433070866141736" bottom="0.35433070866141736" header="0.31496062992125984" footer="0.19685039370078741"/>
  <pageSetup paperSize="9" fitToWidth="0" fitToHeight="0" orientation="landscape" r:id="rId1"/>
  <headerFooter differentFirst="1" scaleWithDoc="0">
    <oddFooter>&amp;C&amp;"Calibri,Obyčejné"&amp;9&amp;P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8"/>
  <dimension ref="A1:U39"/>
  <sheetViews>
    <sheetView showGridLines="0" zoomScaleNormal="100" workbookViewId="0"/>
  </sheetViews>
  <sheetFormatPr defaultColWidth="9.140625" defaultRowHeight="12"/>
  <cols>
    <col min="1" max="1" width="9.42578125" style="9" customWidth="1"/>
    <col min="2" max="2" width="13.42578125" style="9" customWidth="1"/>
    <col min="3" max="3" width="9" style="9" customWidth="1"/>
    <col min="4" max="4" width="13.42578125" style="9" customWidth="1"/>
    <col min="5" max="5" width="9" style="9" customWidth="1"/>
    <col min="6" max="6" width="13.42578125" style="9" customWidth="1"/>
    <col min="7" max="7" width="9" style="9" customWidth="1"/>
    <col min="8" max="8" width="13.42578125" style="9" customWidth="1"/>
    <col min="9" max="9" width="9" style="9" customWidth="1"/>
    <col min="10" max="10" width="13.42578125" style="9" customWidth="1"/>
    <col min="11" max="11" width="9" style="9" customWidth="1"/>
    <col min="12" max="12" width="13.42578125" style="9" customWidth="1"/>
    <col min="13" max="13" width="9" style="9" customWidth="1"/>
    <col min="14" max="26" width="9.140625" style="9" customWidth="1"/>
    <col min="27" max="16384" width="9.140625" style="9"/>
  </cols>
  <sheetData>
    <row r="1" spans="1:21" ht="20.25">
      <c r="A1" s="288" t="s">
        <v>388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267" t="str">
        <f>'3.1'!N1</f>
        <v>II. čtvrtletí 2026</v>
      </c>
      <c r="N1" s="54"/>
      <c r="O1" s="54"/>
    </row>
    <row r="2" spans="1:21" ht="18">
      <c r="A2" s="186" t="s">
        <v>389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N2" s="54"/>
      <c r="O2" s="54"/>
    </row>
    <row r="3" spans="1:21" ht="6" customHeight="1">
      <c r="A3" s="38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21">
      <c r="A4" s="360" t="str">
        <f>'3.1'!A4</f>
        <v>2026</v>
      </c>
      <c r="B4" s="497" t="s">
        <v>186</v>
      </c>
      <c r="C4" s="497"/>
      <c r="D4" s="497"/>
      <c r="E4" s="497"/>
      <c r="F4" s="497"/>
      <c r="G4" s="498"/>
      <c r="H4" s="497" t="s">
        <v>19</v>
      </c>
      <c r="I4" s="497"/>
      <c r="J4" s="497"/>
      <c r="K4" s="497"/>
      <c r="L4" s="497"/>
      <c r="M4" s="497"/>
      <c r="N4" s="20"/>
    </row>
    <row r="5" spans="1:21" ht="13.5" customHeight="1">
      <c r="B5" s="499" t="s">
        <v>168</v>
      </c>
      <c r="C5" s="499"/>
      <c r="D5" s="499"/>
      <c r="E5" s="499"/>
      <c r="F5" s="499"/>
      <c r="G5" s="500"/>
      <c r="H5" s="499" t="s">
        <v>5</v>
      </c>
      <c r="I5" s="499"/>
      <c r="J5" s="499"/>
      <c r="K5" s="499"/>
      <c r="L5" s="499"/>
      <c r="M5" s="499"/>
      <c r="N5" s="57"/>
    </row>
    <row r="6" spans="1:21">
      <c r="B6" s="496" t="s">
        <v>63</v>
      </c>
      <c r="C6" s="496"/>
      <c r="D6" s="496" t="s">
        <v>64</v>
      </c>
      <c r="E6" s="496"/>
      <c r="F6" s="496" t="s">
        <v>65</v>
      </c>
      <c r="G6" s="501"/>
      <c r="H6" s="502" t="s">
        <v>63</v>
      </c>
      <c r="I6" s="496"/>
      <c r="J6" s="496" t="s">
        <v>64</v>
      </c>
      <c r="K6" s="496"/>
      <c r="L6" s="496" t="s">
        <v>65</v>
      </c>
      <c r="M6" s="496"/>
      <c r="N6" s="53"/>
    </row>
    <row r="7" spans="1:21">
      <c r="A7" s="302"/>
      <c r="B7" s="300" t="s">
        <v>208</v>
      </c>
      <c r="C7" s="300" t="s">
        <v>207</v>
      </c>
      <c r="D7" s="300" t="s">
        <v>208</v>
      </c>
      <c r="E7" s="300" t="s">
        <v>207</v>
      </c>
      <c r="F7" s="300" t="s">
        <v>208</v>
      </c>
      <c r="G7" s="301" t="s">
        <v>207</v>
      </c>
      <c r="H7" s="294" t="s">
        <v>208</v>
      </c>
      <c r="I7" s="294" t="s">
        <v>207</v>
      </c>
      <c r="J7" s="294" t="s">
        <v>208</v>
      </c>
      <c r="K7" s="294" t="s">
        <v>207</v>
      </c>
      <c r="L7" s="294" t="s">
        <v>208</v>
      </c>
      <c r="M7" s="294" t="s">
        <v>207</v>
      </c>
      <c r="N7" s="53"/>
    </row>
    <row r="8" spans="1:21">
      <c r="A8" s="506" t="s">
        <v>53</v>
      </c>
      <c r="B8" s="431">
        <f>F9</f>
        <v>226.25345999999928</v>
      </c>
      <c r="C8" s="426"/>
      <c r="D8" s="426"/>
      <c r="E8" s="426"/>
      <c r="F8" s="426"/>
      <c r="G8" s="432"/>
      <c r="H8" s="426">
        <f>SUM(H9,J9,L9)</f>
        <v>103424.09228792036</v>
      </c>
      <c r="I8" s="426"/>
      <c r="J8" s="426"/>
      <c r="K8" s="426"/>
      <c r="L8" s="426"/>
      <c r="M8" s="426"/>
      <c r="N8" s="58"/>
    </row>
    <row r="9" spans="1:21">
      <c r="A9" s="507"/>
      <c r="B9" s="200">
        <f>SUM(B10:B17)</f>
        <v>224.06213999999943</v>
      </c>
      <c r="C9" s="290">
        <v>9.5944342762828913E-3</v>
      </c>
      <c r="D9" s="260">
        <f>SUM(D10:D17)</f>
        <v>225.52706999999933</v>
      </c>
      <c r="E9" s="290">
        <v>9.6506452033608015E-3</v>
      </c>
      <c r="F9" s="260">
        <f>SUM(F10:F17)</f>
        <v>226.25345999999928</v>
      </c>
      <c r="G9" s="295">
        <v>9.6936413078431757E-3</v>
      </c>
      <c r="H9" s="260">
        <f>SUM(H10:H17)</f>
        <v>34725.857409414748</v>
      </c>
      <c r="I9" s="290">
        <v>5.5902384572278892E-3</v>
      </c>
      <c r="J9" s="260">
        <f>SUM(J10:J17)</f>
        <v>35567.675749993301</v>
      </c>
      <c r="K9" s="290">
        <v>5.980475265402815E-3</v>
      </c>
      <c r="L9" s="260">
        <f>SUM(L10:L17)</f>
        <v>33130.559128512301</v>
      </c>
      <c r="M9" s="290">
        <v>5.5406385628356718E-3</v>
      </c>
      <c r="N9" s="10"/>
    </row>
    <row r="10" spans="1:21">
      <c r="A10" s="44" t="s">
        <v>7</v>
      </c>
      <c r="B10" s="201">
        <v>0</v>
      </c>
      <c r="C10" s="289">
        <v>0</v>
      </c>
      <c r="D10" s="19">
        <v>0</v>
      </c>
      <c r="E10" s="289">
        <v>0</v>
      </c>
      <c r="F10" s="19">
        <v>0</v>
      </c>
      <c r="G10" s="296">
        <v>0</v>
      </c>
      <c r="H10" s="19">
        <v>0</v>
      </c>
      <c r="I10" s="289">
        <v>0</v>
      </c>
      <c r="J10" s="19">
        <v>0</v>
      </c>
      <c r="K10" s="289">
        <v>0</v>
      </c>
      <c r="L10" s="19">
        <v>0</v>
      </c>
      <c r="M10" s="289">
        <v>0</v>
      </c>
      <c r="N10" s="61"/>
      <c r="O10" s="69"/>
    </row>
    <row r="11" spans="1:21">
      <c r="A11" s="44" t="s">
        <v>20</v>
      </c>
      <c r="B11" s="201">
        <v>17.440000000000001</v>
      </c>
      <c r="C11" s="289">
        <v>2.0211595939601625E-3</v>
      </c>
      <c r="D11" s="19">
        <v>17.440000000000001</v>
      </c>
      <c r="E11" s="289">
        <v>2.0225659914342468E-3</v>
      </c>
      <c r="F11" s="19">
        <v>17.440000000000001</v>
      </c>
      <c r="G11" s="296">
        <v>2.0237893654881894E-3</v>
      </c>
      <c r="H11" s="19">
        <v>10770.781000000001</v>
      </c>
      <c r="I11" s="289">
        <v>4.7461644934345005E-3</v>
      </c>
      <c r="J11" s="19">
        <v>11953.797999999999</v>
      </c>
      <c r="K11" s="289">
        <v>6.3875704554675001E-3</v>
      </c>
      <c r="L11" s="19">
        <v>11442.626</v>
      </c>
      <c r="M11" s="289">
        <v>5.8568095899753344E-3</v>
      </c>
      <c r="N11" s="61"/>
      <c r="O11" s="69"/>
    </row>
    <row r="12" spans="1:21">
      <c r="A12" s="44" t="s">
        <v>21</v>
      </c>
      <c r="B12" s="201">
        <v>0</v>
      </c>
      <c r="C12" s="289">
        <v>0</v>
      </c>
      <c r="D12" s="19">
        <v>0</v>
      </c>
      <c r="E12" s="289">
        <v>0</v>
      </c>
      <c r="F12" s="19">
        <v>0</v>
      </c>
      <c r="G12" s="296">
        <v>0</v>
      </c>
      <c r="H12" s="19">
        <v>0</v>
      </c>
      <c r="I12" s="289">
        <v>0</v>
      </c>
      <c r="J12" s="19">
        <v>0</v>
      </c>
      <c r="K12" s="289">
        <v>0</v>
      </c>
      <c r="L12" s="19">
        <v>0</v>
      </c>
      <c r="M12" s="289">
        <v>0</v>
      </c>
      <c r="N12" s="61"/>
      <c r="O12" s="69"/>
    </row>
    <row r="13" spans="1:21">
      <c r="A13" s="44" t="s">
        <v>22</v>
      </c>
      <c r="B13" s="201">
        <v>80.478999999999985</v>
      </c>
      <c r="C13" s="289">
        <v>5.3582729056257453E-2</v>
      </c>
      <c r="D13" s="19">
        <v>80.484999999999985</v>
      </c>
      <c r="E13" s="289">
        <v>5.3650019783305615E-2</v>
      </c>
      <c r="F13" s="19">
        <v>80.464999999999975</v>
      </c>
      <c r="G13" s="296">
        <v>5.405271635142643E-2</v>
      </c>
      <c r="H13" s="19">
        <v>8423.8250000000007</v>
      </c>
      <c r="I13" s="289">
        <v>2.6055974158617906E-2</v>
      </c>
      <c r="J13" s="19">
        <v>6499.6660000000011</v>
      </c>
      <c r="K13" s="289">
        <v>2.195590977445018E-2</v>
      </c>
      <c r="L13" s="19">
        <v>5323.7239999999993</v>
      </c>
      <c r="M13" s="289">
        <v>1.9731010138217771E-2</v>
      </c>
      <c r="N13" s="61"/>
      <c r="O13" s="69"/>
    </row>
    <row r="14" spans="1:21">
      <c r="A14" s="44" t="s">
        <v>43</v>
      </c>
      <c r="B14" s="201">
        <v>11.205999999999998</v>
      </c>
      <c r="C14" s="289">
        <v>1.0027051474467355E-2</v>
      </c>
      <c r="D14" s="19">
        <v>11.205999999999998</v>
      </c>
      <c r="E14" s="289">
        <v>1.0032864300657739E-2</v>
      </c>
      <c r="F14" s="19">
        <v>11.205999999999998</v>
      </c>
      <c r="G14" s="296">
        <v>1.0040861539610651E-2</v>
      </c>
      <c r="H14" s="19">
        <v>2252.6328899999999</v>
      </c>
      <c r="I14" s="289">
        <v>1.7837456815595499E-2</v>
      </c>
      <c r="J14" s="19">
        <v>1850.87309</v>
      </c>
      <c r="K14" s="289">
        <v>1.8046939121236311E-2</v>
      </c>
      <c r="L14" s="19">
        <v>2046.22641</v>
      </c>
      <c r="M14" s="289">
        <v>2.1135998169264682E-2</v>
      </c>
      <c r="N14" s="61"/>
      <c r="O14" s="69"/>
    </row>
    <row r="15" spans="1:21">
      <c r="A15" s="44" t="s">
        <v>44</v>
      </c>
      <c r="B15" s="201">
        <v>0</v>
      </c>
      <c r="C15" s="289">
        <v>0</v>
      </c>
      <c r="D15" s="19">
        <v>0</v>
      </c>
      <c r="E15" s="289">
        <v>0</v>
      </c>
      <c r="F15" s="19">
        <v>0</v>
      </c>
      <c r="G15" s="296">
        <v>0</v>
      </c>
      <c r="H15" s="19">
        <v>0</v>
      </c>
      <c r="I15" s="289">
        <v>0</v>
      </c>
      <c r="J15" s="19">
        <v>0</v>
      </c>
      <c r="K15" s="289">
        <v>0</v>
      </c>
      <c r="L15" s="19">
        <v>0</v>
      </c>
      <c r="M15" s="289">
        <v>0</v>
      </c>
      <c r="N15" s="61"/>
      <c r="O15" s="69"/>
      <c r="P15" s="44"/>
      <c r="Q15" s="56"/>
      <c r="R15" s="19"/>
      <c r="S15" s="19"/>
      <c r="T15" s="19"/>
      <c r="U15" s="19"/>
    </row>
    <row r="16" spans="1:21">
      <c r="A16" s="44" t="s">
        <v>45</v>
      </c>
      <c r="B16" s="201">
        <v>0</v>
      </c>
      <c r="C16" s="289">
        <v>0</v>
      </c>
      <c r="D16" s="19">
        <v>0</v>
      </c>
      <c r="E16" s="59">
        <v>0</v>
      </c>
      <c r="F16" s="19">
        <v>0</v>
      </c>
      <c r="G16" s="297">
        <v>0</v>
      </c>
      <c r="H16" s="19">
        <v>0</v>
      </c>
      <c r="I16" s="289">
        <v>0</v>
      </c>
      <c r="J16" s="19">
        <v>0</v>
      </c>
      <c r="K16" s="59">
        <v>0</v>
      </c>
      <c r="L16" s="19">
        <v>0</v>
      </c>
      <c r="M16" s="59">
        <v>0</v>
      </c>
      <c r="N16" s="61"/>
      <c r="O16" s="69"/>
      <c r="P16" s="44"/>
      <c r="Q16" s="56"/>
      <c r="R16" s="19"/>
      <c r="S16" s="19"/>
      <c r="T16" s="19"/>
      <c r="U16" s="19"/>
    </row>
    <row r="17" spans="1:21">
      <c r="A17" s="226" t="s">
        <v>46</v>
      </c>
      <c r="B17" s="202">
        <v>114.93713999999946</v>
      </c>
      <c r="C17" s="290">
        <v>2.3722571082257678E-2</v>
      </c>
      <c r="D17" s="197">
        <v>116.39606999999934</v>
      </c>
      <c r="E17" s="291">
        <v>2.3904329945477965E-2</v>
      </c>
      <c r="F17" s="197">
        <v>117.14245999999932</v>
      </c>
      <c r="G17" s="298">
        <v>2.4091312131291329E-2</v>
      </c>
      <c r="H17" s="197">
        <v>13278.618519414744</v>
      </c>
      <c r="I17" s="290">
        <v>2.2720628058768563E-2</v>
      </c>
      <c r="J17" s="197">
        <v>15263.338659993296</v>
      </c>
      <c r="K17" s="291">
        <v>2.3207634652482659E-2</v>
      </c>
      <c r="L17" s="197">
        <v>14317.982718512303</v>
      </c>
      <c r="M17" s="291">
        <v>2.283093061819013E-2</v>
      </c>
      <c r="N17" s="61"/>
      <c r="O17" s="69"/>
      <c r="P17" s="44"/>
      <c r="Q17" s="56"/>
      <c r="R17" s="19"/>
      <c r="S17" s="19"/>
      <c r="T17" s="19"/>
      <c r="U17" s="19"/>
    </row>
    <row r="18" spans="1:21">
      <c r="A18" s="170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5"/>
      <c r="M18" s="62" t="s">
        <v>296</v>
      </c>
      <c r="N18" s="62"/>
      <c r="O18" s="55"/>
    </row>
    <row r="19" spans="1:21">
      <c r="A19" s="359" t="str">
        <f>'3.1'!A4</f>
        <v>2026</v>
      </c>
      <c r="B19" s="497" t="s">
        <v>231</v>
      </c>
      <c r="C19" s="497"/>
      <c r="D19" s="497"/>
      <c r="E19" s="497"/>
      <c r="F19" s="497"/>
      <c r="G19" s="497"/>
      <c r="N19" s="63"/>
      <c r="O19" s="54"/>
      <c r="P19" s="72"/>
      <c r="Q19" s="56"/>
      <c r="R19" s="19"/>
      <c r="S19" s="19"/>
      <c r="T19" s="19"/>
    </row>
    <row r="20" spans="1:21">
      <c r="A20" s="292"/>
      <c r="B20" s="499" t="s">
        <v>5</v>
      </c>
      <c r="C20" s="499"/>
      <c r="D20" s="499"/>
      <c r="E20" s="499"/>
      <c r="F20" s="499"/>
      <c r="G20" s="499"/>
      <c r="H20" s="63" t="str">
        <f>A25</f>
        <v>VO z vvn</v>
      </c>
      <c r="I20" s="70">
        <f>(B25+D25+F25)/'6.1, 6.2'!B25</f>
        <v>1.7384137807101973E-2</v>
      </c>
      <c r="J20" s="22" t="str">
        <f>A10</f>
        <v>JE</v>
      </c>
      <c r="K20" s="61">
        <f t="shared" ref="K20:K27" si="0">H10+J10+L10</f>
        <v>0</v>
      </c>
      <c r="L20" s="22" t="str">
        <f>A10</f>
        <v>JE</v>
      </c>
      <c r="M20" s="69">
        <f>K20/'6.1, 6.2'!B5</f>
        <v>0</v>
      </c>
      <c r="N20" s="63"/>
      <c r="O20" s="54"/>
      <c r="P20" s="72"/>
      <c r="Q20" s="56"/>
      <c r="R20" s="19"/>
      <c r="S20" s="19"/>
      <c r="T20" s="19"/>
    </row>
    <row r="21" spans="1:21">
      <c r="A21" s="53"/>
      <c r="B21" s="496" t="s">
        <v>63</v>
      </c>
      <c r="C21" s="496"/>
      <c r="D21" s="496" t="s">
        <v>64</v>
      </c>
      <c r="E21" s="496"/>
      <c r="F21" s="496" t="s">
        <v>65</v>
      </c>
      <c r="G21" s="496"/>
      <c r="H21" s="63" t="str">
        <f>A26</f>
        <v>VO z vn</v>
      </c>
      <c r="I21" s="70">
        <f>(B26+D26+F26)/'6.1, 6.2'!C25</f>
        <v>0.1385954085804211</v>
      </c>
      <c r="J21" s="22" t="str">
        <f t="shared" ref="J21:J27" si="1">A11</f>
        <v>PE</v>
      </c>
      <c r="K21" s="61">
        <f t="shared" si="0"/>
        <v>34167.205000000002</v>
      </c>
      <c r="L21" s="22" t="str">
        <f t="shared" ref="L21:L27" si="2">A11</f>
        <v>PE</v>
      </c>
      <c r="M21" s="69">
        <f>K21/'6.1, 6.2'!C5</f>
        <v>5.6062258492138731E-3</v>
      </c>
      <c r="N21" s="63"/>
      <c r="O21" s="54"/>
      <c r="P21" s="72"/>
      <c r="Q21" s="56"/>
      <c r="R21" s="60"/>
      <c r="S21" s="60"/>
      <c r="T21" s="60"/>
    </row>
    <row r="22" spans="1:21">
      <c r="A22" s="53"/>
      <c r="B22" s="293" t="s">
        <v>208</v>
      </c>
      <c r="C22" s="293" t="s">
        <v>207</v>
      </c>
      <c r="D22" s="293" t="s">
        <v>208</v>
      </c>
      <c r="E22" s="293" t="s">
        <v>207</v>
      </c>
      <c r="F22" s="293" t="s">
        <v>208</v>
      </c>
      <c r="G22" s="293" t="s">
        <v>207</v>
      </c>
      <c r="H22" s="63" t="str">
        <f>A27</f>
        <v>MOP</v>
      </c>
      <c r="I22" s="70">
        <f>(B27+D27+F27)/'6.1, 6.2'!D25</f>
        <v>0.14614568597543273</v>
      </c>
      <c r="J22" s="22" t="str">
        <f t="shared" si="1"/>
        <v>PPE</v>
      </c>
      <c r="K22" s="61">
        <f t="shared" si="0"/>
        <v>0</v>
      </c>
      <c r="L22" s="22" t="str">
        <f t="shared" si="2"/>
        <v>PPE</v>
      </c>
      <c r="M22" s="69">
        <f>K22/'6.1, 6.2'!D5</f>
        <v>0</v>
      </c>
      <c r="N22" s="63"/>
      <c r="O22" s="54"/>
      <c r="P22" s="72"/>
      <c r="Q22" s="56"/>
      <c r="R22" s="19"/>
      <c r="S22" s="19"/>
      <c r="T22" s="19"/>
    </row>
    <row r="23" spans="1:21">
      <c r="A23" s="503" t="s">
        <v>53</v>
      </c>
      <c r="B23" s="505">
        <f>SUM(B24,D24,F24)</f>
        <v>1433512.5152679202</v>
      </c>
      <c r="C23" s="505"/>
      <c r="D23" s="505"/>
      <c r="E23" s="505"/>
      <c r="F23" s="505"/>
      <c r="G23" s="505"/>
      <c r="H23" s="63" t="str">
        <f>A28</f>
        <v>MOO</v>
      </c>
      <c r="I23" s="70">
        <f>(B28+D28+F28)/'6.1, 6.2'!E25</f>
        <v>0.10486462690250148</v>
      </c>
      <c r="J23" s="22" t="str">
        <f t="shared" si="1"/>
        <v>PSE</v>
      </c>
      <c r="K23" s="61">
        <f t="shared" si="0"/>
        <v>20247.215</v>
      </c>
      <c r="L23" s="22" t="str">
        <f t="shared" si="2"/>
        <v>PSE</v>
      </c>
      <c r="M23" s="69">
        <f>K23/'6.1, 6.2'!E5</f>
        <v>2.2771556409523528E-2</v>
      </c>
      <c r="N23" s="63"/>
      <c r="O23" s="54"/>
      <c r="P23" s="72"/>
      <c r="Q23" s="56"/>
      <c r="R23" s="19"/>
      <c r="S23" s="19"/>
      <c r="T23" s="19"/>
    </row>
    <row r="24" spans="1:21">
      <c r="A24" s="504"/>
      <c r="B24" s="260">
        <f>SUM(B25:B28)</f>
        <v>482893.90646941477</v>
      </c>
      <c r="C24" s="299">
        <v>0.11310628547180551</v>
      </c>
      <c r="D24" s="260">
        <f>SUM(D25:D28)</f>
        <v>468941.30967999325</v>
      </c>
      <c r="E24" s="299">
        <v>0.11369312168956462</v>
      </c>
      <c r="F24" s="260">
        <f>SUM(F25:F28)</f>
        <v>481677.29911851225</v>
      </c>
      <c r="G24" s="299">
        <v>0.11526760849751973</v>
      </c>
      <c r="H24" s="54"/>
      <c r="I24" s="54"/>
      <c r="J24" s="22" t="str">
        <f t="shared" si="1"/>
        <v>VE</v>
      </c>
      <c r="K24" s="61">
        <f t="shared" si="0"/>
        <v>6149.7323900000001</v>
      </c>
      <c r="L24" s="22" t="str">
        <f t="shared" si="2"/>
        <v>VE</v>
      </c>
      <c r="M24" s="69">
        <f>K24/'6.1, 6.2'!F5</f>
        <v>1.8884027265915083E-2</v>
      </c>
      <c r="N24" s="63"/>
      <c r="O24" s="54"/>
      <c r="P24" s="72"/>
      <c r="Q24" s="56"/>
      <c r="R24" s="59"/>
      <c r="S24" s="60"/>
      <c r="T24" s="60"/>
    </row>
    <row r="25" spans="1:21">
      <c r="A25" s="56" t="s">
        <v>8</v>
      </c>
      <c r="B25" s="19">
        <v>11682.09</v>
      </c>
      <c r="C25" s="289">
        <v>1.9294944826165318E-2</v>
      </c>
      <c r="D25" s="19">
        <v>11128.067999999999</v>
      </c>
      <c r="E25" s="289">
        <v>1.6878727464937696E-2</v>
      </c>
      <c r="F25" s="19">
        <v>10384.25</v>
      </c>
      <c r="G25" s="289">
        <v>1.6106563246655554E-2</v>
      </c>
      <c r="H25" s="54"/>
      <c r="I25" s="54"/>
      <c r="J25" s="22" t="str">
        <f t="shared" si="1"/>
        <v>PVE</v>
      </c>
      <c r="K25" s="61">
        <f t="shared" si="0"/>
        <v>0</v>
      </c>
      <c r="L25" s="22" t="str">
        <f t="shared" si="2"/>
        <v>PVE</v>
      </c>
      <c r="M25" s="69">
        <f>K25/'6.1, 6.2'!G5</f>
        <v>0</v>
      </c>
      <c r="N25" s="63"/>
      <c r="O25" s="70"/>
      <c r="T25" s="55"/>
    </row>
    <row r="26" spans="1:21">
      <c r="A26" s="56" t="s">
        <v>9</v>
      </c>
      <c r="B26" s="19">
        <v>244030.554</v>
      </c>
      <c r="C26" s="289">
        <v>0.13611179335577314</v>
      </c>
      <c r="D26" s="19">
        <v>249919.02299999999</v>
      </c>
      <c r="E26" s="289">
        <v>0.13912543125183349</v>
      </c>
      <c r="F26" s="19">
        <v>266085.94099999999</v>
      </c>
      <c r="G26" s="289">
        <v>0.14044310913353927</v>
      </c>
      <c r="H26" s="54"/>
      <c r="I26" s="54"/>
      <c r="J26" s="22" t="str">
        <f t="shared" si="1"/>
        <v>VTE</v>
      </c>
      <c r="K26" s="61">
        <f t="shared" si="0"/>
        <v>0</v>
      </c>
      <c r="L26" s="22" t="str">
        <f t="shared" si="2"/>
        <v>VTE</v>
      </c>
      <c r="M26" s="69">
        <f>K26/'6.1, 6.2'!H5</f>
        <v>0</v>
      </c>
      <c r="N26" s="63"/>
      <c r="O26" s="70"/>
    </row>
    <row r="27" spans="1:21">
      <c r="A27" s="56" t="s">
        <v>132</v>
      </c>
      <c r="B27" s="19">
        <v>93575.850279174876</v>
      </c>
      <c r="C27" s="289">
        <v>0.15813675834167748</v>
      </c>
      <c r="D27" s="19">
        <v>84761.961661856563</v>
      </c>
      <c r="E27" s="289">
        <v>0.15630267400088618</v>
      </c>
      <c r="F27" s="19">
        <v>76758.532646104373</v>
      </c>
      <c r="G27" s="289">
        <v>0.13935048971796116</v>
      </c>
      <c r="H27" s="54"/>
      <c r="I27" s="54"/>
      <c r="J27" s="22" t="str">
        <f t="shared" si="1"/>
        <v>FVE</v>
      </c>
      <c r="K27" s="61">
        <f t="shared" si="0"/>
        <v>42859.93989792034</v>
      </c>
      <c r="L27" s="22" t="str">
        <f t="shared" si="2"/>
        <v>FVE</v>
      </c>
      <c r="M27" s="69">
        <f>K27/'6.1, 6.2'!I5</f>
        <v>2.2928985536401422E-2</v>
      </c>
      <c r="N27" s="63"/>
      <c r="O27" s="70"/>
    </row>
    <row r="28" spans="1:21">
      <c r="A28" s="348" t="s">
        <v>130</v>
      </c>
      <c r="B28" s="197">
        <v>133605.41219023988</v>
      </c>
      <c r="C28" s="290">
        <v>0.10443430872804048</v>
      </c>
      <c r="D28" s="197">
        <v>123132.25701813672</v>
      </c>
      <c r="E28" s="290">
        <v>0.10928801819874752</v>
      </c>
      <c r="F28" s="197">
        <v>128448.57547240793</v>
      </c>
      <c r="G28" s="290">
        <v>0.11799379877377766</v>
      </c>
      <c r="H28" s="54"/>
      <c r="I28" s="54"/>
      <c r="J28" s="54"/>
      <c r="K28" s="54"/>
      <c r="L28" s="54"/>
      <c r="M28" s="54"/>
      <c r="N28" s="63"/>
      <c r="O28" s="70"/>
    </row>
    <row r="29" spans="1:21">
      <c r="A29" s="44"/>
      <c r="B29" s="44"/>
      <c r="C29" s="56"/>
      <c r="D29" s="19"/>
      <c r="E29" s="19"/>
      <c r="F29" s="19"/>
      <c r="G29" s="62" t="s">
        <v>297</v>
      </c>
      <c r="H29" s="54"/>
      <c r="I29" s="54"/>
      <c r="J29" s="54"/>
      <c r="K29" s="54"/>
      <c r="L29" s="54"/>
      <c r="M29" s="54"/>
    </row>
    <row r="30" spans="1:21">
      <c r="H30" s="54"/>
      <c r="I30" s="54"/>
      <c r="J30" s="54"/>
      <c r="K30" s="54"/>
      <c r="L30" s="54"/>
      <c r="M30" s="54"/>
    </row>
    <row r="31" spans="1:21">
      <c r="J31" s="22"/>
      <c r="K31" s="22" t="str">
        <f>H6</f>
        <v>Duben</v>
      </c>
      <c r="L31" s="22" t="str">
        <f>J6</f>
        <v>Květen</v>
      </c>
      <c r="M31" s="22" t="str">
        <f>L6</f>
        <v>Červen</v>
      </c>
    </row>
    <row r="32" spans="1:21">
      <c r="H32" s="22" t="str">
        <f t="shared" ref="H32:H39" si="3">A10</f>
        <v>JE</v>
      </c>
      <c r="I32" s="71">
        <f t="shared" ref="I32:I39" si="4">G10</f>
        <v>0</v>
      </c>
      <c r="J32" s="22" t="str">
        <f t="shared" ref="J32:J39" si="5">A10</f>
        <v>JE</v>
      </c>
      <c r="K32" s="50">
        <f t="shared" ref="K32:K39" si="6">H10</f>
        <v>0</v>
      </c>
      <c r="L32" s="50">
        <f t="shared" ref="L32:L39" si="7">J10</f>
        <v>0</v>
      </c>
      <c r="M32" s="50">
        <f t="shared" ref="M32:M39" si="8">L10</f>
        <v>0</v>
      </c>
    </row>
    <row r="33" spans="8:13" ht="12.75" customHeight="1">
      <c r="H33" s="22" t="str">
        <f t="shared" si="3"/>
        <v>PE</v>
      </c>
      <c r="I33" s="71">
        <f t="shared" si="4"/>
        <v>2.0237893654881894E-3</v>
      </c>
      <c r="J33" s="22" t="str">
        <f t="shared" si="5"/>
        <v>PE</v>
      </c>
      <c r="K33" s="50">
        <f t="shared" si="6"/>
        <v>10770.781000000001</v>
      </c>
      <c r="L33" s="50">
        <f t="shared" si="7"/>
        <v>11953.797999999999</v>
      </c>
      <c r="M33" s="50">
        <f t="shared" si="8"/>
        <v>11442.626</v>
      </c>
    </row>
    <row r="34" spans="8:13">
      <c r="H34" s="22" t="str">
        <f t="shared" si="3"/>
        <v>PPE</v>
      </c>
      <c r="I34" s="71">
        <f t="shared" si="4"/>
        <v>0</v>
      </c>
      <c r="J34" s="22" t="str">
        <f t="shared" si="5"/>
        <v>PPE</v>
      </c>
      <c r="K34" s="50">
        <f t="shared" si="6"/>
        <v>0</v>
      </c>
      <c r="L34" s="50">
        <f t="shared" si="7"/>
        <v>0</v>
      </c>
      <c r="M34" s="50">
        <f t="shared" si="8"/>
        <v>0</v>
      </c>
    </row>
    <row r="35" spans="8:13" ht="13.5" customHeight="1">
      <c r="H35" s="22" t="str">
        <f t="shared" si="3"/>
        <v>PSE</v>
      </c>
      <c r="I35" s="71">
        <f t="shared" si="4"/>
        <v>5.405271635142643E-2</v>
      </c>
      <c r="J35" s="22" t="str">
        <f t="shared" si="5"/>
        <v>PSE</v>
      </c>
      <c r="K35" s="50">
        <f t="shared" si="6"/>
        <v>8423.8250000000007</v>
      </c>
      <c r="L35" s="50">
        <f t="shared" si="7"/>
        <v>6499.6660000000011</v>
      </c>
      <c r="M35" s="50">
        <f t="shared" si="8"/>
        <v>5323.7239999999993</v>
      </c>
    </row>
    <row r="36" spans="8:13" ht="12.75" customHeight="1">
      <c r="H36" s="22" t="str">
        <f t="shared" si="3"/>
        <v>VE</v>
      </c>
      <c r="I36" s="71">
        <f t="shared" si="4"/>
        <v>1.0040861539610651E-2</v>
      </c>
      <c r="J36" s="22" t="str">
        <f t="shared" si="5"/>
        <v>VE</v>
      </c>
      <c r="K36" s="50">
        <f t="shared" si="6"/>
        <v>2252.6328899999999</v>
      </c>
      <c r="L36" s="50">
        <f t="shared" si="7"/>
        <v>1850.87309</v>
      </c>
      <c r="M36" s="50">
        <f t="shared" si="8"/>
        <v>2046.22641</v>
      </c>
    </row>
    <row r="37" spans="8:13" ht="12.75" customHeight="1">
      <c r="H37" s="22" t="str">
        <f t="shared" si="3"/>
        <v>PVE</v>
      </c>
      <c r="I37" s="71">
        <f t="shared" si="4"/>
        <v>0</v>
      </c>
      <c r="J37" s="22" t="str">
        <f t="shared" si="5"/>
        <v>PVE</v>
      </c>
      <c r="K37" s="50">
        <f t="shared" si="6"/>
        <v>0</v>
      </c>
      <c r="L37" s="50">
        <f t="shared" si="7"/>
        <v>0</v>
      </c>
      <c r="M37" s="50">
        <f t="shared" si="8"/>
        <v>0</v>
      </c>
    </row>
    <row r="38" spans="8:13" ht="12.75" customHeight="1">
      <c r="H38" s="22" t="str">
        <f t="shared" si="3"/>
        <v>VTE</v>
      </c>
      <c r="I38" s="71">
        <f t="shared" si="4"/>
        <v>0</v>
      </c>
      <c r="J38" s="22" t="str">
        <f t="shared" si="5"/>
        <v>VTE</v>
      </c>
      <c r="K38" s="50">
        <f t="shared" si="6"/>
        <v>0</v>
      </c>
      <c r="L38" s="50">
        <f t="shared" si="7"/>
        <v>0</v>
      </c>
      <c r="M38" s="50">
        <f t="shared" si="8"/>
        <v>0</v>
      </c>
    </row>
    <row r="39" spans="8:13" ht="12.75" customHeight="1">
      <c r="H39" s="22" t="str">
        <f t="shared" si="3"/>
        <v>FVE</v>
      </c>
      <c r="I39" s="71">
        <f t="shared" si="4"/>
        <v>2.4091312131291329E-2</v>
      </c>
      <c r="J39" s="22" t="str">
        <f t="shared" si="5"/>
        <v>FVE</v>
      </c>
      <c r="K39" s="50">
        <f t="shared" si="6"/>
        <v>13278.618519414744</v>
      </c>
      <c r="L39" s="50">
        <f t="shared" si="7"/>
        <v>15263.338659993296</v>
      </c>
      <c r="M39" s="50">
        <f t="shared" si="8"/>
        <v>14317.982718512303</v>
      </c>
    </row>
  </sheetData>
  <mergeCells count="20">
    <mergeCell ref="A23:A24"/>
    <mergeCell ref="B23:G23"/>
    <mergeCell ref="A8:A9"/>
    <mergeCell ref="B8:G8"/>
    <mergeCell ref="H8:M8"/>
    <mergeCell ref="B19:G19"/>
    <mergeCell ref="B20:G20"/>
    <mergeCell ref="B21:C21"/>
    <mergeCell ref="D21:E21"/>
    <mergeCell ref="F21:G21"/>
    <mergeCell ref="L6:M6"/>
    <mergeCell ref="B4:G4"/>
    <mergeCell ref="H4:M4"/>
    <mergeCell ref="B5:G5"/>
    <mergeCell ref="H5:M5"/>
    <mergeCell ref="B6:C6"/>
    <mergeCell ref="D6:E6"/>
    <mergeCell ref="F6:G6"/>
    <mergeCell ref="H6:I6"/>
    <mergeCell ref="J6:K6"/>
  </mergeCells>
  <pageMargins left="0.31496062992125984" right="0.31496062992125984" top="0.35433070866141736" bottom="0.35433070866141736" header="0.31496062992125984" footer="0.19685039370078741"/>
  <pageSetup paperSize="9" fitToWidth="0" fitToHeight="0" orientation="landscape" r:id="rId1"/>
  <headerFooter differentFirst="1" scaleWithDoc="0">
    <oddFooter>&amp;C&amp;"Calibri,Obyčejné"&amp;9&amp;P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M53"/>
  <sheetViews>
    <sheetView showGridLines="0" zoomScaleNormal="100" zoomScaleSheetLayoutView="115" workbookViewId="0"/>
  </sheetViews>
  <sheetFormatPr defaultColWidth="9.140625" defaultRowHeight="12"/>
  <cols>
    <col min="1" max="1" width="5.5703125" style="9" customWidth="1"/>
    <col min="2" max="2" width="13.7109375" style="9" bestFit="1" customWidth="1"/>
    <col min="3" max="6" width="9.140625" style="9"/>
    <col min="7" max="7" width="9.140625" style="9" customWidth="1"/>
    <col min="8" max="8" width="9.140625" style="57" customWidth="1"/>
    <col min="9" max="9" width="9.140625" style="9" customWidth="1"/>
    <col min="10" max="10" width="12.28515625" style="9" customWidth="1"/>
    <col min="11" max="11" width="3.7109375" style="9" customWidth="1"/>
    <col min="12" max="16384" width="9.140625" style="9"/>
  </cols>
  <sheetData>
    <row r="1" spans="1:13" ht="20.25">
      <c r="A1" s="155" t="s">
        <v>323</v>
      </c>
      <c r="J1" s="16"/>
      <c r="K1" s="16"/>
    </row>
    <row r="2" spans="1:13" ht="6" customHeight="1">
      <c r="A2" s="156"/>
      <c r="B2" s="2"/>
      <c r="C2" s="2"/>
      <c r="D2" s="2"/>
      <c r="E2" s="2"/>
      <c r="F2" s="2"/>
      <c r="G2" s="2"/>
      <c r="H2" s="157"/>
      <c r="I2" s="2"/>
      <c r="J2" s="40"/>
      <c r="K2" s="40"/>
    </row>
    <row r="3" spans="1:13" s="2" customFormat="1" ht="15">
      <c r="A3" s="158">
        <v>1</v>
      </c>
      <c r="B3" s="159" t="s">
        <v>362</v>
      </c>
      <c r="C3" s="160"/>
      <c r="D3" s="160"/>
      <c r="E3" s="160"/>
      <c r="F3" s="160"/>
      <c r="G3" s="160"/>
      <c r="H3" s="161"/>
      <c r="I3" s="162"/>
      <c r="J3" s="160"/>
      <c r="K3" s="150">
        <v>4</v>
      </c>
      <c r="L3" s="153"/>
      <c r="M3" s="151"/>
    </row>
    <row r="4" spans="1:13" s="2" customFormat="1" ht="15">
      <c r="A4" s="158">
        <v>2</v>
      </c>
      <c r="B4" s="159" t="str">
        <f>"STRUČNÝ PŘEHLED ZA "&amp;UPPER('3.1'!N1)</f>
        <v>STRUČNÝ PŘEHLED ZA II. ČTVRTLETÍ 2026</v>
      </c>
      <c r="C4" s="160"/>
      <c r="D4" s="163"/>
      <c r="E4" s="162"/>
      <c r="F4" s="162"/>
      <c r="G4" s="162"/>
      <c r="H4" s="161"/>
      <c r="I4" s="162"/>
      <c r="J4" s="160"/>
      <c r="K4" s="150">
        <v>6</v>
      </c>
      <c r="L4" s="153"/>
      <c r="M4" s="151"/>
    </row>
    <row r="5" spans="1:13" s="2" customFormat="1" ht="15">
      <c r="A5" s="164">
        <v>3</v>
      </c>
      <c r="B5" s="164" t="s">
        <v>363</v>
      </c>
      <c r="C5" s="160"/>
      <c r="D5" s="163"/>
      <c r="E5" s="162"/>
      <c r="F5" s="162"/>
      <c r="G5" s="162"/>
      <c r="H5" s="161"/>
      <c r="I5" s="162"/>
      <c r="J5" s="160"/>
      <c r="K5" s="150">
        <v>7</v>
      </c>
      <c r="L5" s="153"/>
      <c r="M5" s="151"/>
    </row>
    <row r="6" spans="1:13" s="2" customFormat="1" ht="15">
      <c r="A6" s="158" t="s">
        <v>324</v>
      </c>
      <c r="B6" s="159" t="s">
        <v>255</v>
      </c>
      <c r="C6" s="160"/>
      <c r="D6" s="160"/>
      <c r="E6" s="162"/>
      <c r="F6" s="162"/>
      <c r="G6" s="162"/>
      <c r="H6" s="160"/>
      <c r="I6" s="162"/>
      <c r="J6" s="160"/>
      <c r="K6" s="150">
        <v>7</v>
      </c>
      <c r="L6" s="153"/>
      <c r="M6" s="152"/>
    </row>
    <row r="7" spans="1:13" s="2" customFormat="1" ht="15">
      <c r="A7" s="158" t="s">
        <v>325</v>
      </c>
      <c r="B7" s="159" t="s">
        <v>256</v>
      </c>
      <c r="C7" s="160"/>
      <c r="D7" s="160"/>
      <c r="E7" s="162"/>
      <c r="F7" s="162"/>
      <c r="G7" s="162"/>
      <c r="H7" s="160"/>
      <c r="I7" s="162"/>
      <c r="J7" s="160"/>
      <c r="K7" s="150">
        <v>8</v>
      </c>
      <c r="L7" s="153"/>
      <c r="M7" s="152"/>
    </row>
    <row r="8" spans="1:13" s="2" customFormat="1" ht="15">
      <c r="A8" s="158" t="s">
        <v>326</v>
      </c>
      <c r="B8" s="159" t="s">
        <v>364</v>
      </c>
      <c r="C8" s="160"/>
      <c r="D8" s="160"/>
      <c r="E8" s="162"/>
      <c r="F8" s="162"/>
      <c r="G8" s="162"/>
      <c r="H8" s="160"/>
      <c r="I8" s="162"/>
      <c r="J8" s="160"/>
      <c r="K8" s="150">
        <v>9</v>
      </c>
      <c r="L8" s="153"/>
      <c r="M8" s="152"/>
    </row>
    <row r="9" spans="1:13" s="2" customFormat="1" ht="15">
      <c r="A9" s="158" t="s">
        <v>327</v>
      </c>
      <c r="B9" s="159" t="s">
        <v>283</v>
      </c>
      <c r="C9" s="160"/>
      <c r="D9" s="160"/>
      <c r="E9" s="162"/>
      <c r="F9" s="162"/>
      <c r="G9" s="162"/>
      <c r="H9" s="160"/>
      <c r="I9" s="162"/>
      <c r="J9" s="160"/>
      <c r="K9" s="150">
        <v>9</v>
      </c>
      <c r="L9" s="153"/>
      <c r="M9" s="152"/>
    </row>
    <row r="10" spans="1:13" s="2" customFormat="1" ht="15">
      <c r="A10" s="158" t="s">
        <v>328</v>
      </c>
      <c r="B10" s="159" t="s">
        <v>286</v>
      </c>
      <c r="C10" s="160"/>
      <c r="D10" s="160"/>
      <c r="E10" s="162"/>
      <c r="F10" s="162"/>
      <c r="G10" s="162"/>
      <c r="H10" s="160"/>
      <c r="I10" s="162"/>
      <c r="J10" s="160"/>
      <c r="K10" s="150">
        <v>10</v>
      </c>
      <c r="L10" s="153"/>
      <c r="M10" s="152"/>
    </row>
    <row r="11" spans="1:13" s="2" customFormat="1" ht="15">
      <c r="A11" s="158" t="s">
        <v>329</v>
      </c>
      <c r="B11" s="159" t="s">
        <v>258</v>
      </c>
      <c r="C11" s="160"/>
      <c r="D11" s="160"/>
      <c r="E11" s="162"/>
      <c r="F11" s="162"/>
      <c r="G11" s="162"/>
      <c r="H11" s="160"/>
      <c r="I11" s="162"/>
      <c r="J11" s="160"/>
      <c r="K11" s="150">
        <v>11</v>
      </c>
      <c r="L11" s="153"/>
      <c r="M11" s="152"/>
    </row>
    <row r="12" spans="1:13" s="2" customFormat="1" ht="15">
      <c r="A12" s="158" t="s">
        <v>330</v>
      </c>
      <c r="B12" s="159" t="s">
        <v>285</v>
      </c>
      <c r="C12" s="160"/>
      <c r="D12" s="160"/>
      <c r="E12" s="162"/>
      <c r="F12" s="162"/>
      <c r="G12" s="162"/>
      <c r="H12" s="160"/>
      <c r="I12" s="162"/>
      <c r="J12" s="160"/>
      <c r="K12" s="150">
        <v>12</v>
      </c>
      <c r="L12" s="153"/>
      <c r="M12" s="152"/>
    </row>
    <row r="13" spans="1:13" s="2" customFormat="1" ht="15">
      <c r="A13" s="158" t="s">
        <v>331</v>
      </c>
      <c r="B13" s="159" t="s">
        <v>284</v>
      </c>
      <c r="C13" s="160"/>
      <c r="D13" s="160"/>
      <c r="E13" s="162"/>
      <c r="F13" s="162"/>
      <c r="G13" s="162"/>
      <c r="H13" s="160"/>
      <c r="I13" s="162"/>
      <c r="J13" s="160"/>
      <c r="K13" s="150">
        <v>13</v>
      </c>
      <c r="L13" s="153"/>
      <c r="M13" s="152"/>
    </row>
    <row r="14" spans="1:13" s="2" customFormat="1" ht="15">
      <c r="A14" s="158" t="s">
        <v>332</v>
      </c>
      <c r="B14" s="159" t="s">
        <v>259</v>
      </c>
      <c r="C14" s="160"/>
      <c r="D14" s="160"/>
      <c r="E14" s="162"/>
      <c r="F14" s="162"/>
      <c r="G14" s="162"/>
      <c r="H14" s="160"/>
      <c r="I14" s="162"/>
      <c r="J14" s="160"/>
      <c r="K14" s="150">
        <v>14</v>
      </c>
      <c r="L14" s="153"/>
      <c r="M14" s="152"/>
    </row>
    <row r="15" spans="1:13" s="2" customFormat="1" ht="15">
      <c r="A15" s="158" t="s">
        <v>333</v>
      </c>
      <c r="B15" s="159" t="s">
        <v>365</v>
      </c>
      <c r="C15" s="160"/>
      <c r="D15" s="160"/>
      <c r="E15" s="162"/>
      <c r="F15" s="162"/>
      <c r="G15" s="162"/>
      <c r="H15" s="160"/>
      <c r="I15" s="162"/>
      <c r="J15" s="160"/>
      <c r="K15" s="150">
        <v>15</v>
      </c>
      <c r="L15" s="153"/>
      <c r="M15" s="152"/>
    </row>
    <row r="16" spans="1:13" s="2" customFormat="1" ht="15">
      <c r="A16" s="164" t="s">
        <v>334</v>
      </c>
      <c r="B16" s="164" t="s">
        <v>366</v>
      </c>
      <c r="C16" s="160"/>
      <c r="D16" s="160"/>
      <c r="E16" s="162"/>
      <c r="F16" s="162"/>
      <c r="G16" s="162"/>
      <c r="H16" s="160"/>
      <c r="I16" s="162"/>
      <c r="J16" s="160"/>
      <c r="K16" s="150">
        <v>16</v>
      </c>
      <c r="L16" s="153"/>
      <c r="M16" s="152"/>
    </row>
    <row r="17" spans="1:13" s="2" customFormat="1" ht="15">
      <c r="A17" s="158" t="s">
        <v>335</v>
      </c>
      <c r="B17" s="159" t="str">
        <f>"Výroba elektřiny v krajích ČR podle technologie elektráren za "&amp;LEFT('3.1'!N1,SEARCH(" ",'3.1'!N1)-1)&amp;" čtvrtletí"</f>
        <v>Výroba elektřiny v krajích ČR podle technologie elektráren za II. čtvrtletí</v>
      </c>
      <c r="C17" s="160"/>
      <c r="D17" s="160"/>
      <c r="E17" s="162"/>
      <c r="F17" s="162"/>
      <c r="G17" s="162"/>
      <c r="H17" s="160"/>
      <c r="I17" s="162"/>
      <c r="J17" s="160"/>
      <c r="K17" s="150">
        <v>16</v>
      </c>
      <c r="L17" s="153"/>
      <c r="M17" s="152"/>
    </row>
    <row r="18" spans="1:13" s="2" customFormat="1" ht="15">
      <c r="A18" s="158" t="s">
        <v>336</v>
      </c>
      <c r="B18" s="159" t="str">
        <f>"Spotřeba elektřiny netto v krajích ČR podle kategorie spotřeb za "&amp;LEFT('3.1'!N1,SEARCH(" ",'3.1'!N1)-1)&amp;" čtvrtletí"</f>
        <v>Spotřeba elektřiny netto v krajích ČR podle kategorie spotřeb za II. čtvrtletí</v>
      </c>
      <c r="C18" s="160"/>
      <c r="D18" s="160"/>
      <c r="E18" s="162"/>
      <c r="F18" s="162"/>
      <c r="G18" s="162"/>
      <c r="H18" s="160"/>
      <c r="I18" s="162"/>
      <c r="J18" s="160"/>
      <c r="K18" s="150">
        <v>16</v>
      </c>
      <c r="L18" s="153"/>
      <c r="M18" s="152"/>
    </row>
    <row r="19" spans="1:13" s="2" customFormat="1" ht="15">
      <c r="A19" s="158" t="s">
        <v>337</v>
      </c>
      <c r="B19" s="159" t="str">
        <f>"Spotřeba elektřiny v krajích ČR podle sektorů národního hospodářství za "&amp;LEFT('3.1'!N1,SEARCH(" ",'3.1'!N1)-1)&amp;" čtvrtletí"</f>
        <v>Spotřeba elektřiny v krajích ČR podle sektorů národního hospodářství za II. čtvrtletí</v>
      </c>
      <c r="C19" s="160"/>
      <c r="D19" s="160"/>
      <c r="E19" s="162"/>
      <c r="F19" s="162"/>
      <c r="G19" s="162"/>
      <c r="H19" s="160"/>
      <c r="I19" s="162"/>
      <c r="J19" s="160"/>
      <c r="K19" s="150">
        <v>17</v>
      </c>
      <c r="L19" s="153"/>
      <c r="M19" s="152"/>
    </row>
    <row r="20" spans="1:13" s="2" customFormat="1" ht="15">
      <c r="A20" s="158" t="s">
        <v>338</v>
      </c>
      <c r="B20" s="159" t="s">
        <v>167</v>
      </c>
      <c r="C20" s="160"/>
      <c r="D20" s="160"/>
      <c r="E20" s="162"/>
      <c r="F20" s="162"/>
      <c r="G20" s="162"/>
      <c r="H20" s="160"/>
      <c r="I20" s="162"/>
      <c r="J20" s="160"/>
      <c r="K20" s="150">
        <v>18</v>
      </c>
      <c r="L20" s="153"/>
      <c r="M20" s="152"/>
    </row>
    <row r="21" spans="1:13" s="2" customFormat="1" ht="15">
      <c r="A21" s="158" t="s">
        <v>339</v>
      </c>
      <c r="B21" s="159" t="s">
        <v>232</v>
      </c>
      <c r="C21" s="160"/>
      <c r="D21" s="160"/>
      <c r="E21" s="162"/>
      <c r="F21" s="162"/>
      <c r="G21" s="162"/>
      <c r="H21" s="160"/>
      <c r="I21" s="162"/>
      <c r="J21" s="160"/>
      <c r="K21" s="150">
        <v>19</v>
      </c>
      <c r="L21" s="153"/>
      <c r="M21" s="152"/>
    </row>
    <row r="22" spans="1:13" s="2" customFormat="1" ht="15">
      <c r="A22" s="158" t="s">
        <v>340</v>
      </c>
      <c r="B22" s="159" t="s">
        <v>367</v>
      </c>
      <c r="C22" s="160"/>
      <c r="D22" s="160"/>
      <c r="E22" s="162"/>
      <c r="F22" s="162"/>
      <c r="G22" s="162"/>
      <c r="H22" s="160"/>
      <c r="I22" s="162"/>
      <c r="J22" s="160"/>
      <c r="K22" s="150">
        <v>20</v>
      </c>
      <c r="L22" s="153"/>
      <c r="M22" s="152"/>
    </row>
    <row r="23" spans="1:13" s="2" customFormat="1" ht="15">
      <c r="A23" s="158" t="s">
        <v>341</v>
      </c>
      <c r="B23" s="159" t="s">
        <v>247</v>
      </c>
      <c r="C23" s="160"/>
      <c r="D23" s="160"/>
      <c r="E23" s="162"/>
      <c r="F23" s="162"/>
      <c r="G23" s="162"/>
      <c r="H23" s="160"/>
      <c r="I23" s="162"/>
      <c r="J23" s="160"/>
      <c r="K23" s="150">
        <v>20</v>
      </c>
      <c r="L23" s="153"/>
      <c r="M23" s="152"/>
    </row>
    <row r="24" spans="1:13" s="2" customFormat="1" ht="15">
      <c r="A24" s="158" t="s">
        <v>342</v>
      </c>
      <c r="B24" s="159" t="s">
        <v>210</v>
      </c>
      <c r="C24" s="160"/>
      <c r="D24" s="160"/>
      <c r="E24" s="162"/>
      <c r="F24" s="162"/>
      <c r="G24" s="162"/>
      <c r="H24" s="160"/>
      <c r="I24" s="162"/>
      <c r="J24" s="160"/>
      <c r="K24" s="150">
        <v>21</v>
      </c>
      <c r="L24" s="153"/>
      <c r="M24" s="152"/>
    </row>
    <row r="25" spans="1:13" s="2" customFormat="1" ht="15">
      <c r="A25" s="164" t="s">
        <v>343</v>
      </c>
      <c r="B25" s="164" t="s">
        <v>211</v>
      </c>
      <c r="C25" s="160"/>
      <c r="D25" s="160"/>
      <c r="E25" s="162"/>
      <c r="F25" s="162"/>
      <c r="G25" s="162"/>
      <c r="H25" s="160"/>
      <c r="I25" s="162"/>
      <c r="J25" s="160"/>
      <c r="K25" s="150">
        <v>22</v>
      </c>
      <c r="L25" s="153"/>
      <c r="M25" s="152"/>
    </row>
    <row r="26" spans="1:13" s="2" customFormat="1" ht="15">
      <c r="A26" s="164" t="s">
        <v>344</v>
      </c>
      <c r="B26" s="159" t="s">
        <v>212</v>
      </c>
      <c r="C26" s="160"/>
      <c r="D26" s="160"/>
      <c r="E26" s="162"/>
      <c r="F26" s="162"/>
      <c r="G26" s="162"/>
      <c r="H26" s="160"/>
      <c r="I26" s="162"/>
      <c r="J26" s="160"/>
      <c r="K26" s="150">
        <v>23</v>
      </c>
      <c r="L26" s="153"/>
      <c r="M26" s="152"/>
    </row>
    <row r="27" spans="1:13" s="2" customFormat="1" ht="15">
      <c r="A27" s="164" t="s">
        <v>345</v>
      </c>
      <c r="B27" s="159" t="s">
        <v>248</v>
      </c>
      <c r="C27" s="160"/>
      <c r="D27" s="160"/>
      <c r="E27" s="162"/>
      <c r="F27" s="162"/>
      <c r="G27" s="162"/>
      <c r="H27" s="160"/>
      <c r="I27" s="162"/>
      <c r="J27" s="160"/>
      <c r="K27" s="150">
        <v>24</v>
      </c>
      <c r="L27" s="153"/>
      <c r="M27" s="152"/>
    </row>
    <row r="28" spans="1:13" s="2" customFormat="1" ht="15">
      <c r="A28" s="164" t="s">
        <v>346</v>
      </c>
      <c r="B28" s="159" t="s">
        <v>213</v>
      </c>
      <c r="C28" s="160"/>
      <c r="D28" s="160"/>
      <c r="E28" s="162"/>
      <c r="F28" s="162"/>
      <c r="G28" s="162"/>
      <c r="H28" s="160"/>
      <c r="I28" s="162"/>
      <c r="J28" s="160"/>
      <c r="K28" s="150">
        <v>25</v>
      </c>
      <c r="L28" s="153"/>
      <c r="M28" s="152"/>
    </row>
    <row r="29" spans="1:13" s="2" customFormat="1" ht="15">
      <c r="A29" s="164" t="s">
        <v>347</v>
      </c>
      <c r="B29" s="159" t="s">
        <v>214</v>
      </c>
      <c r="C29" s="160"/>
      <c r="D29" s="160"/>
      <c r="E29" s="162"/>
      <c r="F29" s="162"/>
      <c r="G29" s="162"/>
      <c r="H29" s="160"/>
      <c r="I29" s="162"/>
      <c r="J29" s="160"/>
      <c r="K29" s="150">
        <v>26</v>
      </c>
      <c r="L29" s="153"/>
      <c r="M29" s="152"/>
    </row>
    <row r="30" spans="1:13" s="2" customFormat="1" ht="15">
      <c r="A30" s="164" t="s">
        <v>348</v>
      </c>
      <c r="B30" s="159" t="s">
        <v>215</v>
      </c>
      <c r="C30" s="160"/>
      <c r="D30" s="160"/>
      <c r="E30" s="162"/>
      <c r="F30" s="162"/>
      <c r="G30" s="162"/>
      <c r="H30" s="160"/>
      <c r="I30" s="162"/>
      <c r="J30" s="160"/>
      <c r="K30" s="150">
        <v>27</v>
      </c>
      <c r="L30" s="153"/>
      <c r="M30" s="152"/>
    </row>
    <row r="31" spans="1:13" s="2" customFormat="1" ht="15">
      <c r="A31" s="164" t="s">
        <v>349</v>
      </c>
      <c r="B31" s="159" t="s">
        <v>216</v>
      </c>
      <c r="C31" s="160"/>
      <c r="D31" s="160"/>
      <c r="E31" s="162"/>
      <c r="F31" s="162"/>
      <c r="G31" s="162"/>
      <c r="H31" s="160"/>
      <c r="I31" s="162"/>
      <c r="J31" s="160"/>
      <c r="K31" s="150">
        <v>28</v>
      </c>
      <c r="L31" s="153"/>
      <c r="M31" s="152"/>
    </row>
    <row r="32" spans="1:13" s="2" customFormat="1" ht="15">
      <c r="A32" s="164" t="s">
        <v>350</v>
      </c>
      <c r="B32" s="159" t="s">
        <v>217</v>
      </c>
      <c r="C32" s="160"/>
      <c r="D32" s="160"/>
      <c r="E32" s="162"/>
      <c r="F32" s="162"/>
      <c r="G32" s="162"/>
      <c r="H32" s="160"/>
      <c r="I32" s="162"/>
      <c r="J32" s="160"/>
      <c r="K32" s="150">
        <v>29</v>
      </c>
      <c r="L32" s="153"/>
      <c r="M32" s="152"/>
    </row>
    <row r="33" spans="1:13" s="2" customFormat="1" ht="15">
      <c r="A33" s="164" t="s">
        <v>351</v>
      </c>
      <c r="B33" s="159" t="s">
        <v>218</v>
      </c>
      <c r="C33" s="160"/>
      <c r="D33" s="165"/>
      <c r="E33" s="162"/>
      <c r="F33" s="162"/>
      <c r="G33" s="162"/>
      <c r="H33" s="160"/>
      <c r="I33" s="162"/>
      <c r="J33" s="160"/>
      <c r="K33" s="150">
        <v>30</v>
      </c>
      <c r="L33" s="153"/>
      <c r="M33" s="152"/>
    </row>
    <row r="34" spans="1:13" s="2" customFormat="1" ht="15">
      <c r="A34" s="164" t="s">
        <v>352</v>
      </c>
      <c r="B34" s="159" t="s">
        <v>219</v>
      </c>
      <c r="C34" s="160"/>
      <c r="D34" s="160"/>
      <c r="E34" s="162"/>
      <c r="F34" s="162"/>
      <c r="G34" s="162"/>
      <c r="H34" s="160"/>
      <c r="I34" s="162"/>
      <c r="J34" s="160"/>
      <c r="K34" s="150">
        <v>31</v>
      </c>
      <c r="L34" s="153"/>
      <c r="M34" s="152"/>
    </row>
    <row r="35" spans="1:13" s="2" customFormat="1" ht="15">
      <c r="A35" s="164" t="s">
        <v>353</v>
      </c>
      <c r="B35" s="166" t="s">
        <v>220</v>
      </c>
      <c r="C35" s="160"/>
      <c r="D35" s="160"/>
      <c r="E35" s="162"/>
      <c r="F35" s="162"/>
      <c r="G35" s="162"/>
      <c r="H35" s="160"/>
      <c r="I35" s="162"/>
      <c r="J35" s="160"/>
      <c r="K35" s="150">
        <v>32</v>
      </c>
      <c r="L35" s="153"/>
      <c r="M35" s="152"/>
    </row>
    <row r="36" spans="1:13" s="2" customFormat="1" ht="15">
      <c r="A36" s="164" t="s">
        <v>354</v>
      </c>
      <c r="B36" s="164" t="s">
        <v>221</v>
      </c>
      <c r="C36" s="160"/>
      <c r="D36" s="160"/>
      <c r="E36" s="162"/>
      <c r="F36" s="162"/>
      <c r="G36" s="162"/>
      <c r="H36" s="160"/>
      <c r="I36" s="162"/>
      <c r="J36" s="160"/>
      <c r="K36" s="150">
        <v>33</v>
      </c>
      <c r="L36" s="153"/>
      <c r="M36" s="152"/>
    </row>
    <row r="37" spans="1:13" s="2" customFormat="1" ht="15">
      <c r="A37" s="164" t="s">
        <v>355</v>
      </c>
      <c r="B37" s="159" t="s">
        <v>368</v>
      </c>
      <c r="C37" s="160"/>
      <c r="D37" s="160"/>
      <c r="E37" s="162"/>
      <c r="F37" s="162"/>
      <c r="G37" s="162"/>
      <c r="H37" s="160"/>
      <c r="I37" s="162"/>
      <c r="J37" s="160"/>
      <c r="K37" s="150">
        <v>34</v>
      </c>
      <c r="L37" s="153"/>
      <c r="M37" s="152"/>
    </row>
    <row r="38" spans="1:13" s="2" customFormat="1" ht="15">
      <c r="A38" s="164" t="s">
        <v>356</v>
      </c>
      <c r="B38" s="159" t="s">
        <v>369</v>
      </c>
      <c r="C38" s="160"/>
      <c r="D38" s="160"/>
      <c r="E38" s="162"/>
      <c r="F38" s="162"/>
      <c r="G38" s="162"/>
      <c r="H38" s="160"/>
      <c r="I38" s="162"/>
      <c r="J38" s="160"/>
      <c r="K38" s="150">
        <v>35</v>
      </c>
      <c r="L38" s="153"/>
      <c r="M38" s="152"/>
    </row>
    <row r="39" spans="1:13" s="2" customFormat="1" ht="15">
      <c r="A39" s="164" t="s">
        <v>357</v>
      </c>
      <c r="B39" s="159" t="s">
        <v>292</v>
      </c>
      <c r="C39" s="160"/>
      <c r="D39" s="160"/>
      <c r="E39" s="162"/>
      <c r="F39" s="162"/>
      <c r="G39" s="162"/>
      <c r="H39" s="160"/>
      <c r="I39" s="162"/>
      <c r="J39" s="160"/>
      <c r="K39" s="150">
        <v>35</v>
      </c>
      <c r="L39" s="153"/>
      <c r="M39" s="152"/>
    </row>
    <row r="40" spans="1:13" s="2" customFormat="1" ht="15">
      <c r="A40" s="164" t="s">
        <v>358</v>
      </c>
      <c r="B40" s="166" t="str">
        <f>"Denní maxima a minima zatížení brutto ES ČR za "&amp;'3.1'!N1</f>
        <v>Denní maxima a minima zatížení brutto ES ČR za II. čtvrtletí 2026</v>
      </c>
      <c r="C40" s="160"/>
      <c r="D40" s="160"/>
      <c r="E40" s="162"/>
      <c r="F40" s="162"/>
      <c r="G40" s="162"/>
      <c r="H40" s="160"/>
      <c r="I40" s="162"/>
      <c r="J40" s="160"/>
      <c r="K40" s="150">
        <v>36</v>
      </c>
      <c r="L40" s="153"/>
      <c r="M40" s="152"/>
    </row>
    <row r="41" spans="1:13" s="2" customFormat="1" ht="15">
      <c r="A41" s="164" t="s">
        <v>359</v>
      </c>
      <c r="B41" s="159" t="str">
        <f>"Maxima zatížení ES ČR za "&amp;'3.1'!N1</f>
        <v>Maxima zatížení ES ČR za II. čtvrtletí 2026</v>
      </c>
      <c r="C41" s="160"/>
      <c r="D41" s="160"/>
      <c r="E41" s="162"/>
      <c r="F41" s="162"/>
      <c r="G41" s="162"/>
      <c r="H41" s="160"/>
      <c r="I41" s="162"/>
      <c r="J41" s="160"/>
      <c r="K41" s="150">
        <v>37</v>
      </c>
      <c r="L41" s="153"/>
      <c r="M41" s="152"/>
    </row>
    <row r="42" spans="1:13" s="2" customFormat="1" ht="15">
      <c r="A42" s="164" t="s">
        <v>360</v>
      </c>
      <c r="B42" s="159" t="str">
        <f>"Minima zatížení ES ČR za "&amp;'3.1'!N1</f>
        <v>Minima zatížení ES ČR za II. čtvrtletí 2026</v>
      </c>
      <c r="C42" s="160"/>
      <c r="D42" s="160"/>
      <c r="E42" s="162"/>
      <c r="F42" s="162"/>
      <c r="G42" s="162"/>
      <c r="H42" s="160"/>
      <c r="I42" s="162"/>
      <c r="J42" s="160"/>
      <c r="K42" s="150">
        <v>38</v>
      </c>
      <c r="L42" s="153"/>
      <c r="M42" s="152"/>
    </row>
    <row r="43" spans="1:13" s="2" customFormat="1" ht="15">
      <c r="A43" s="164" t="s">
        <v>361</v>
      </c>
      <c r="B43" s="159" t="s">
        <v>370</v>
      </c>
      <c r="C43" s="160"/>
      <c r="D43" s="160"/>
      <c r="E43" s="162"/>
      <c r="F43" s="162"/>
      <c r="G43" s="162"/>
      <c r="H43" s="160"/>
      <c r="I43" s="162"/>
      <c r="J43" s="160"/>
      <c r="K43" s="150">
        <v>39</v>
      </c>
      <c r="L43" s="153"/>
      <c r="M43" s="152"/>
    </row>
    <row r="44" spans="1:13" ht="15">
      <c r="A44" s="164"/>
      <c r="B44" s="164"/>
      <c r="C44" s="160"/>
      <c r="D44" s="160"/>
      <c r="E44" s="162"/>
      <c r="F44" s="162"/>
      <c r="G44" s="162"/>
      <c r="H44" s="160"/>
      <c r="I44" s="162"/>
      <c r="J44" s="160"/>
      <c r="K44" s="150"/>
    </row>
    <row r="45" spans="1:13" ht="15">
      <c r="A45" s="164"/>
      <c r="B45" s="159"/>
      <c r="C45" s="160"/>
      <c r="D45" s="160"/>
      <c r="E45" s="162"/>
      <c r="F45" s="162"/>
      <c r="G45" s="162"/>
      <c r="H45" s="160"/>
      <c r="I45" s="162"/>
      <c r="J45" s="160"/>
      <c r="K45" s="150"/>
    </row>
    <row r="46" spans="1:13" ht="15">
      <c r="A46" s="164"/>
      <c r="B46" s="159"/>
      <c r="C46" s="160"/>
      <c r="D46" s="160"/>
      <c r="E46" s="162"/>
      <c r="F46" s="162"/>
      <c r="G46" s="162"/>
      <c r="H46" s="160"/>
      <c r="I46" s="162"/>
      <c r="J46" s="160"/>
      <c r="K46" s="150"/>
    </row>
    <row r="47" spans="1:13" ht="15">
      <c r="A47" s="164"/>
      <c r="B47" s="159"/>
      <c r="C47" s="160"/>
      <c r="D47" s="160"/>
      <c r="E47" s="162"/>
      <c r="F47" s="162"/>
      <c r="G47" s="162"/>
      <c r="H47" s="160"/>
      <c r="I47" s="162"/>
      <c r="J47" s="160"/>
      <c r="K47" s="150"/>
    </row>
    <row r="48" spans="1:13" ht="15">
      <c r="A48" s="164"/>
      <c r="B48" s="159"/>
      <c r="C48" s="160"/>
      <c r="D48" s="160"/>
      <c r="E48" s="162"/>
      <c r="F48" s="162"/>
      <c r="G48" s="162"/>
      <c r="H48" s="160"/>
      <c r="I48" s="162"/>
      <c r="J48" s="160"/>
      <c r="K48" s="150"/>
    </row>
    <row r="49" spans="1:11" ht="15">
      <c r="A49" s="164"/>
      <c r="B49" s="159"/>
      <c r="C49" s="160"/>
      <c r="D49" s="160"/>
      <c r="E49" s="162"/>
      <c r="F49" s="162"/>
      <c r="G49" s="162"/>
      <c r="H49" s="160"/>
      <c r="I49" s="162"/>
      <c r="J49" s="160"/>
      <c r="K49" s="150"/>
    </row>
    <row r="50" spans="1:11" ht="15">
      <c r="A50" s="164"/>
      <c r="B50" s="159"/>
      <c r="C50" s="160"/>
      <c r="D50" s="160"/>
      <c r="E50" s="162"/>
      <c r="F50" s="162"/>
      <c r="G50" s="162"/>
      <c r="H50" s="160"/>
      <c r="I50" s="162"/>
      <c r="J50" s="160"/>
      <c r="K50" s="150"/>
    </row>
    <row r="51" spans="1:11" ht="15">
      <c r="A51" s="164"/>
      <c r="B51" s="159"/>
      <c r="C51" s="160"/>
      <c r="D51" s="160"/>
      <c r="E51" s="162"/>
      <c r="F51" s="162"/>
      <c r="G51" s="162"/>
      <c r="H51" s="160"/>
      <c r="I51" s="162"/>
      <c r="J51" s="160"/>
      <c r="K51" s="150"/>
    </row>
    <row r="52" spans="1:11" ht="15">
      <c r="A52" s="164"/>
      <c r="B52" s="164"/>
      <c r="C52" s="160"/>
      <c r="D52" s="160"/>
      <c r="E52" s="162"/>
      <c r="F52" s="162"/>
      <c r="G52" s="162"/>
      <c r="H52" s="160"/>
      <c r="I52" s="162"/>
      <c r="J52" s="160"/>
      <c r="K52" s="150"/>
    </row>
    <row r="53" spans="1:11" ht="12.75">
      <c r="A53" s="2"/>
      <c r="B53" s="2"/>
      <c r="C53" s="2"/>
      <c r="D53" s="2"/>
      <c r="E53" s="2"/>
      <c r="F53" s="2"/>
      <c r="G53" s="2"/>
      <c r="H53" s="157"/>
      <c r="I53" s="2"/>
      <c r="J53" s="2"/>
      <c r="K53" s="2"/>
    </row>
  </sheetData>
  <sortState xmlns:xlrd2="http://schemas.microsoft.com/office/spreadsheetml/2017/richdata2" ref="B23:B36">
    <sortCondition ref="B36"/>
  </sortState>
  <pageMargins left="0.31496062992125984" right="0.31496062992125984" top="0.35433070866141736" bottom="0.35433070866141736" header="0.31496062992125984" footer="0.19685039370078741"/>
  <pageSetup paperSize="9" orientation="portrait" r:id="rId1"/>
  <headerFooter differentFirst="1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9"/>
  <dimension ref="A1:X39"/>
  <sheetViews>
    <sheetView showGridLines="0" zoomScaleNormal="100" workbookViewId="0"/>
  </sheetViews>
  <sheetFormatPr defaultColWidth="9.140625" defaultRowHeight="12"/>
  <cols>
    <col min="1" max="1" width="9.42578125" style="9" customWidth="1"/>
    <col min="2" max="2" width="13.42578125" style="9" customWidth="1"/>
    <col min="3" max="3" width="9" style="9" customWidth="1"/>
    <col min="4" max="4" width="13.42578125" style="9" customWidth="1"/>
    <col min="5" max="5" width="9" style="9" customWidth="1"/>
    <col min="6" max="6" width="13.42578125" style="9" customWidth="1"/>
    <col min="7" max="7" width="9" style="9" customWidth="1"/>
    <col min="8" max="8" width="13.42578125" style="9" customWidth="1"/>
    <col min="9" max="9" width="9" style="9" customWidth="1"/>
    <col min="10" max="10" width="13.42578125" style="9" customWidth="1"/>
    <col min="11" max="11" width="9" style="9" customWidth="1"/>
    <col min="12" max="12" width="13.42578125" style="9" customWidth="1"/>
    <col min="13" max="13" width="9" style="9" customWidth="1"/>
    <col min="14" max="26" width="9.140625" style="9" customWidth="1"/>
    <col min="27" max="16384" width="9.140625" style="9"/>
  </cols>
  <sheetData>
    <row r="1" spans="1:24" ht="18">
      <c r="A1" s="186" t="s">
        <v>390</v>
      </c>
      <c r="M1" s="267" t="str">
        <f>'3.1'!N1</f>
        <v>II. čtvrtletí 2026</v>
      </c>
    </row>
    <row r="2" spans="1:24" ht="6" customHeight="1">
      <c r="A2" s="38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24">
      <c r="A3" s="359" t="str">
        <f>'3.1'!A4</f>
        <v>2026</v>
      </c>
      <c r="B3" s="497" t="s">
        <v>186</v>
      </c>
      <c r="C3" s="497"/>
      <c r="D3" s="497"/>
      <c r="E3" s="497"/>
      <c r="F3" s="497"/>
      <c r="G3" s="498"/>
      <c r="H3" s="512" t="s">
        <v>19</v>
      </c>
      <c r="I3" s="497"/>
      <c r="J3" s="497"/>
      <c r="K3" s="497"/>
      <c r="L3" s="497"/>
      <c r="M3" s="497"/>
      <c r="N3" s="20"/>
    </row>
    <row r="4" spans="1:24" ht="13.5">
      <c r="B4" s="514" t="s">
        <v>168</v>
      </c>
      <c r="C4" s="514"/>
      <c r="D4" s="514"/>
      <c r="E4" s="514"/>
      <c r="F4" s="514"/>
      <c r="G4" s="516"/>
      <c r="H4" s="513" t="s">
        <v>5</v>
      </c>
      <c r="I4" s="514"/>
      <c r="J4" s="514"/>
      <c r="K4" s="514"/>
      <c r="L4" s="514"/>
      <c r="M4" s="514"/>
      <c r="N4" s="57"/>
    </row>
    <row r="5" spans="1:24">
      <c r="B5" s="496" t="s">
        <v>63</v>
      </c>
      <c r="C5" s="496"/>
      <c r="D5" s="496" t="s">
        <v>64</v>
      </c>
      <c r="E5" s="496"/>
      <c r="F5" s="496" t="s">
        <v>65</v>
      </c>
      <c r="G5" s="501"/>
      <c r="H5" s="502" t="s">
        <v>63</v>
      </c>
      <c r="I5" s="496"/>
      <c r="J5" s="496" t="s">
        <v>64</v>
      </c>
      <c r="K5" s="496"/>
      <c r="L5" s="496" t="s">
        <v>65</v>
      </c>
      <c r="M5" s="496"/>
      <c r="N5" s="53"/>
    </row>
    <row r="6" spans="1:24">
      <c r="A6" s="302"/>
      <c r="B6" s="300" t="s">
        <v>208</v>
      </c>
      <c r="C6" s="300" t="s">
        <v>207</v>
      </c>
      <c r="D6" s="300" t="s">
        <v>208</v>
      </c>
      <c r="E6" s="300" t="s">
        <v>207</v>
      </c>
      <c r="F6" s="300" t="s">
        <v>208</v>
      </c>
      <c r="G6" s="301" t="s">
        <v>207</v>
      </c>
      <c r="H6" s="294" t="s">
        <v>208</v>
      </c>
      <c r="I6" s="294" t="s">
        <v>207</v>
      </c>
      <c r="J6" s="294" t="s">
        <v>208</v>
      </c>
      <c r="K6" s="294" t="s">
        <v>207</v>
      </c>
      <c r="L6" s="294" t="s">
        <v>208</v>
      </c>
      <c r="M6" s="294" t="s">
        <v>207</v>
      </c>
      <c r="N6" s="53"/>
    </row>
    <row r="7" spans="1:24">
      <c r="A7" s="510" t="s">
        <v>53</v>
      </c>
      <c r="B7" s="515">
        <f>F8</f>
        <v>3158.1523850999993</v>
      </c>
      <c r="C7" s="505"/>
      <c r="D7" s="505"/>
      <c r="E7" s="505"/>
      <c r="F7" s="505"/>
      <c r="G7" s="517"/>
      <c r="H7" s="515">
        <f>SUM(H8,J8,L8)</f>
        <v>4777474.7874788996</v>
      </c>
      <c r="I7" s="505"/>
      <c r="J7" s="505"/>
      <c r="K7" s="505"/>
      <c r="L7" s="505"/>
      <c r="M7" s="505"/>
      <c r="N7" s="58"/>
    </row>
    <row r="8" spans="1:24">
      <c r="A8" s="511"/>
      <c r="B8" s="200">
        <f>SUM(B9:B16)</f>
        <v>3163.4278000000004</v>
      </c>
      <c r="C8" s="290">
        <v>0.13545929765227743</v>
      </c>
      <c r="D8" s="260">
        <f>SUM(D9:D16)</f>
        <v>3164.28712</v>
      </c>
      <c r="E8" s="290">
        <v>0.1354046426297493</v>
      </c>
      <c r="F8" s="260">
        <f>SUM(F9:F16)</f>
        <v>3158.1523850999993</v>
      </c>
      <c r="G8" s="295">
        <v>0.13530841215276398</v>
      </c>
      <c r="H8" s="260">
        <f>SUM(H9:H16)</f>
        <v>1385222.0353079385</v>
      </c>
      <c r="I8" s="290">
        <v>0.22299583282509466</v>
      </c>
      <c r="J8" s="260">
        <f>SUM(J9:J16)</f>
        <v>1734809.0874423319</v>
      </c>
      <c r="K8" s="290">
        <v>0.29169695851286681</v>
      </c>
      <c r="L8" s="260">
        <f>SUM(L9:L16)</f>
        <v>1657443.6647286294</v>
      </c>
      <c r="M8" s="290">
        <v>0.27718506798818071</v>
      </c>
      <c r="N8" s="10"/>
    </row>
    <row r="9" spans="1:24">
      <c r="A9" s="44" t="s">
        <v>7</v>
      </c>
      <c r="B9" s="201">
        <v>2250</v>
      </c>
      <c r="C9" s="289">
        <v>0.51771744132535669</v>
      </c>
      <c r="D9" s="19">
        <v>2250</v>
      </c>
      <c r="E9" s="289">
        <v>0.51771744132535669</v>
      </c>
      <c r="F9" s="19">
        <v>2250</v>
      </c>
      <c r="G9" s="296">
        <v>0.51771744132535669</v>
      </c>
      <c r="H9" s="19">
        <v>1264018.48</v>
      </c>
      <c r="I9" s="289">
        <v>0.49320492941131067</v>
      </c>
      <c r="J9" s="19">
        <v>1617109.12</v>
      </c>
      <c r="K9" s="289">
        <v>0.59060105233477023</v>
      </c>
      <c r="L9" s="19">
        <v>1550682.97</v>
      </c>
      <c r="M9" s="289">
        <v>0.58197075483588023</v>
      </c>
      <c r="X9" s="50"/>
    </row>
    <row r="10" spans="1:24">
      <c r="A10" s="44" t="s">
        <v>20</v>
      </c>
      <c r="B10" s="201">
        <v>216.0907</v>
      </c>
      <c r="C10" s="289">
        <v>2.5043221987991245E-2</v>
      </c>
      <c r="D10" s="19">
        <v>216.0907</v>
      </c>
      <c r="E10" s="289">
        <v>2.5060647986537867E-2</v>
      </c>
      <c r="F10" s="19">
        <v>210.8783</v>
      </c>
      <c r="G10" s="296">
        <v>2.4470943861939681E-2</v>
      </c>
      <c r="H10" s="19">
        <v>30058.970999999998</v>
      </c>
      <c r="I10" s="289">
        <v>1.3245540956535771E-2</v>
      </c>
      <c r="J10" s="19">
        <v>22919.361000000001</v>
      </c>
      <c r="K10" s="289">
        <v>1.2247072702901126E-2</v>
      </c>
      <c r="L10" s="19">
        <v>17034.218000000001</v>
      </c>
      <c r="M10" s="289">
        <v>8.718817808091469E-3</v>
      </c>
      <c r="X10" s="50"/>
    </row>
    <row r="11" spans="1:24">
      <c r="A11" s="44" t="s">
        <v>21</v>
      </c>
      <c r="B11" s="201">
        <v>0</v>
      </c>
      <c r="C11" s="289">
        <v>0</v>
      </c>
      <c r="D11" s="19">
        <v>0</v>
      </c>
      <c r="E11" s="289">
        <v>0</v>
      </c>
      <c r="F11" s="19">
        <v>0</v>
      </c>
      <c r="G11" s="296">
        <v>0</v>
      </c>
      <c r="H11" s="19">
        <v>0</v>
      </c>
      <c r="I11" s="289">
        <v>0</v>
      </c>
      <c r="J11" s="19">
        <v>0</v>
      </c>
      <c r="K11" s="289">
        <v>0</v>
      </c>
      <c r="L11" s="19">
        <v>0</v>
      </c>
      <c r="M11" s="289">
        <v>0</v>
      </c>
      <c r="X11" s="50"/>
    </row>
    <row r="12" spans="1:24">
      <c r="A12" s="44" t="s">
        <v>22</v>
      </c>
      <c r="B12" s="201">
        <v>77.210000000000008</v>
      </c>
      <c r="C12" s="289">
        <v>5.1406236539142371E-2</v>
      </c>
      <c r="D12" s="19">
        <v>77.210000000000008</v>
      </c>
      <c r="E12" s="289">
        <v>5.1466956917053212E-2</v>
      </c>
      <c r="F12" s="19">
        <v>76.410000000000011</v>
      </c>
      <c r="G12" s="296">
        <v>5.1328752332225135E-2</v>
      </c>
      <c r="H12" s="19">
        <v>25972.068999999981</v>
      </c>
      <c r="I12" s="289">
        <v>8.0334949825030866E-2</v>
      </c>
      <c r="J12" s="19">
        <v>23776.587</v>
      </c>
      <c r="K12" s="289">
        <v>8.0317449991486489E-2</v>
      </c>
      <c r="L12" s="19">
        <v>21629.498999999996</v>
      </c>
      <c r="M12" s="289">
        <v>8.0164160285839586E-2</v>
      </c>
      <c r="X12" s="50"/>
    </row>
    <row r="13" spans="1:24">
      <c r="A13" s="44" t="s">
        <v>43</v>
      </c>
      <c r="B13" s="201">
        <v>176.52870000000007</v>
      </c>
      <c r="C13" s="289">
        <v>0.15795666264686831</v>
      </c>
      <c r="D13" s="19">
        <v>176.32970000000009</v>
      </c>
      <c r="E13" s="289">
        <v>0.15787006534675085</v>
      </c>
      <c r="F13" s="19">
        <v>176.32160000000007</v>
      </c>
      <c r="G13" s="296">
        <v>0.15798864644321031</v>
      </c>
      <c r="H13" s="19">
        <v>10470.635196347213</v>
      </c>
      <c r="I13" s="289">
        <v>8.2911647066778699E-2</v>
      </c>
      <c r="J13" s="19">
        <v>8290.5444515235977</v>
      </c>
      <c r="K13" s="289">
        <v>8.0836958410017104E-2</v>
      </c>
      <c r="L13" s="19">
        <v>8862.6360547169206</v>
      </c>
      <c r="M13" s="289">
        <v>9.1544444208085454E-2</v>
      </c>
      <c r="X13" s="50"/>
    </row>
    <row r="14" spans="1:24">
      <c r="A14" s="44" t="s">
        <v>44</v>
      </c>
      <c r="B14" s="201">
        <v>0</v>
      </c>
      <c r="C14" s="289">
        <v>0</v>
      </c>
      <c r="D14" s="19">
        <v>0</v>
      </c>
      <c r="E14" s="289">
        <v>0</v>
      </c>
      <c r="F14" s="19">
        <v>0</v>
      </c>
      <c r="G14" s="296">
        <v>0</v>
      </c>
      <c r="H14" s="19">
        <v>0</v>
      </c>
      <c r="I14" s="289">
        <v>0</v>
      </c>
      <c r="J14" s="19">
        <v>0</v>
      </c>
      <c r="K14" s="289">
        <v>0</v>
      </c>
      <c r="L14" s="19">
        <v>0</v>
      </c>
      <c r="M14" s="289">
        <v>0</v>
      </c>
      <c r="P14" s="44"/>
      <c r="Q14" s="56"/>
      <c r="R14" s="19"/>
      <c r="S14" s="19"/>
      <c r="T14" s="19"/>
      <c r="U14" s="19"/>
      <c r="X14" s="50"/>
    </row>
    <row r="15" spans="1:24">
      <c r="A15" s="44" t="s">
        <v>45</v>
      </c>
      <c r="B15" s="201">
        <v>0.01</v>
      </c>
      <c r="C15" s="289">
        <v>2.6374998916976603E-5</v>
      </c>
      <c r="D15" s="19">
        <v>0.01</v>
      </c>
      <c r="E15" s="59">
        <v>2.6374998916976603E-5</v>
      </c>
      <c r="F15" s="19">
        <v>0.01</v>
      </c>
      <c r="G15" s="297">
        <v>2.6674709269342764E-5</v>
      </c>
      <c r="H15" s="19">
        <v>0</v>
      </c>
      <c r="I15" s="289">
        <v>0</v>
      </c>
      <c r="J15" s="19">
        <v>0</v>
      </c>
      <c r="K15" s="59">
        <v>0</v>
      </c>
      <c r="L15" s="19">
        <v>0</v>
      </c>
      <c r="M15" s="59">
        <v>0</v>
      </c>
      <c r="P15" s="44"/>
      <c r="Q15" s="56"/>
      <c r="R15" s="19"/>
      <c r="S15" s="19"/>
      <c r="T15" s="19"/>
      <c r="U15" s="19"/>
      <c r="X15" s="50"/>
    </row>
    <row r="16" spans="1:24">
      <c r="A16" s="226" t="s">
        <v>46</v>
      </c>
      <c r="B16" s="202">
        <v>443.58839999999987</v>
      </c>
      <c r="C16" s="290">
        <v>9.1554891223715837E-2</v>
      </c>
      <c r="D16" s="197">
        <v>444.64671999999939</v>
      </c>
      <c r="E16" s="291">
        <v>9.131736066393481E-2</v>
      </c>
      <c r="F16" s="197">
        <v>444.53248509999901</v>
      </c>
      <c r="G16" s="298">
        <v>9.1421768426604239E-2</v>
      </c>
      <c r="H16" s="197">
        <v>54701.880111591418</v>
      </c>
      <c r="I16" s="290">
        <v>9.3598672957855053E-2</v>
      </c>
      <c r="J16" s="197">
        <v>62713.474990808143</v>
      </c>
      <c r="K16" s="291">
        <v>9.5354722043160298E-2</v>
      </c>
      <c r="L16" s="197">
        <v>59234.341673912284</v>
      </c>
      <c r="M16" s="291">
        <v>9.4452910829590439E-2</v>
      </c>
      <c r="P16" s="44"/>
      <c r="Q16" s="56"/>
      <c r="R16" s="19"/>
      <c r="S16" s="19"/>
      <c r="T16" s="19"/>
      <c r="U16" s="19"/>
      <c r="X16" s="50"/>
    </row>
    <row r="17" spans="1:15">
      <c r="A17" s="170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5"/>
      <c r="M17" s="62" t="s">
        <v>296</v>
      </c>
      <c r="N17" s="62"/>
      <c r="O17" s="55"/>
    </row>
    <row r="18" spans="1:15">
      <c r="A18" s="359" t="str">
        <f>'3.1'!A4</f>
        <v>2026</v>
      </c>
      <c r="B18" s="497" t="s">
        <v>231</v>
      </c>
      <c r="C18" s="497"/>
      <c r="D18" s="497"/>
      <c r="E18" s="497"/>
      <c r="F18" s="497"/>
      <c r="G18" s="497"/>
      <c r="H18" s="54"/>
      <c r="I18" s="54"/>
      <c r="J18" s="54"/>
      <c r="K18" s="54"/>
      <c r="L18" s="54"/>
      <c r="M18" s="54"/>
      <c r="N18" s="63"/>
      <c r="O18" s="54"/>
    </row>
    <row r="19" spans="1:15">
      <c r="A19" s="292"/>
      <c r="B19" s="499" t="s">
        <v>5</v>
      </c>
      <c r="C19" s="499"/>
      <c r="D19" s="499"/>
      <c r="E19" s="499"/>
      <c r="F19" s="499"/>
      <c r="G19" s="499"/>
      <c r="H19" s="63" t="str">
        <f>A24</f>
        <v>VO z vvn</v>
      </c>
      <c r="I19" s="70">
        <f>(B24+D24+F24)/'6.1, 6.2'!B25</f>
        <v>1.7254511990203458E-2</v>
      </c>
      <c r="J19" s="22" t="str">
        <f>A9</f>
        <v>JE</v>
      </c>
      <c r="K19" s="61">
        <f t="shared" ref="K19:K26" si="0">H9+J9+L9</f>
        <v>4431810.57</v>
      </c>
      <c r="L19" s="22" t="str">
        <f>A9</f>
        <v>JE</v>
      </c>
      <c r="M19" s="69">
        <f>K19/'6.1, 6.2'!B5</f>
        <v>0.5563772385607727</v>
      </c>
      <c r="N19" s="63"/>
      <c r="O19" s="54"/>
    </row>
    <row r="20" spans="1:15">
      <c r="A20" s="53"/>
      <c r="B20" s="496" t="s">
        <v>63</v>
      </c>
      <c r="C20" s="496"/>
      <c r="D20" s="496" t="s">
        <v>64</v>
      </c>
      <c r="E20" s="496"/>
      <c r="F20" s="496" t="s">
        <v>65</v>
      </c>
      <c r="G20" s="496"/>
      <c r="H20" s="63" t="str">
        <f>A25</f>
        <v>VO z vn</v>
      </c>
      <c r="I20" s="70">
        <f>(B25+D25+F25)/'6.1, 6.2'!C25</f>
        <v>4.8733397549730537E-2</v>
      </c>
      <c r="J20" s="22" t="str">
        <f t="shared" ref="J20:J26" si="1">A10</f>
        <v>PE</v>
      </c>
      <c r="K20" s="61">
        <f t="shared" si="0"/>
        <v>70012.549999999988</v>
      </c>
      <c r="L20" s="22" t="str">
        <f t="shared" ref="L20:L26" si="2">A10</f>
        <v>PE</v>
      </c>
      <c r="M20" s="69">
        <f>K20/'6.1, 6.2'!C5</f>
        <v>1.1487804389600457E-2</v>
      </c>
      <c r="N20" s="63"/>
      <c r="O20" s="54"/>
    </row>
    <row r="21" spans="1:15">
      <c r="A21" s="53"/>
      <c r="B21" s="293" t="s">
        <v>208</v>
      </c>
      <c r="C21" s="293" t="s">
        <v>207</v>
      </c>
      <c r="D21" s="293" t="s">
        <v>208</v>
      </c>
      <c r="E21" s="293" t="s">
        <v>207</v>
      </c>
      <c r="F21" s="293" t="s">
        <v>208</v>
      </c>
      <c r="G21" s="293" t="s">
        <v>207</v>
      </c>
      <c r="H21" s="63" t="str">
        <f>A26</f>
        <v>MOP</v>
      </c>
      <c r="I21" s="70">
        <f>(B26+D26+F26)/'6.1, 6.2'!D25</f>
        <v>6.7806991505494213E-2</v>
      </c>
      <c r="J21" s="22" t="str">
        <f t="shared" si="1"/>
        <v>PPE</v>
      </c>
      <c r="K21" s="61">
        <f t="shared" si="0"/>
        <v>0</v>
      </c>
      <c r="L21" s="22" t="str">
        <f t="shared" si="2"/>
        <v>PPE</v>
      </c>
      <c r="M21" s="69">
        <f>K21/'6.1, 6.2'!D5</f>
        <v>0</v>
      </c>
      <c r="N21" s="63"/>
      <c r="O21" s="54"/>
    </row>
    <row r="22" spans="1:15">
      <c r="A22" s="503" t="s">
        <v>53</v>
      </c>
      <c r="B22" s="505">
        <f>SUM(B23,D23,F23)</f>
        <v>693969.3683750364</v>
      </c>
      <c r="C22" s="505"/>
      <c r="D22" s="505"/>
      <c r="E22" s="505"/>
      <c r="F22" s="505"/>
      <c r="G22" s="505"/>
      <c r="H22" s="63" t="str">
        <f>A27</f>
        <v>MOO</v>
      </c>
      <c r="I22" s="70">
        <f>(B27+D27+F27)/'6.1, 6.2'!E25</f>
        <v>7.4981292121379411E-2</v>
      </c>
      <c r="J22" s="22" t="str">
        <f t="shared" si="1"/>
        <v>PSE</v>
      </c>
      <c r="K22" s="61">
        <f t="shared" si="0"/>
        <v>71378.15499999997</v>
      </c>
      <c r="L22" s="22" t="str">
        <f t="shared" si="2"/>
        <v>PSE</v>
      </c>
      <c r="M22" s="69">
        <f>K22/'6.1, 6.2'!E5</f>
        <v>8.0277296556104785E-2</v>
      </c>
      <c r="N22" s="63"/>
      <c r="O22" s="54"/>
    </row>
    <row r="23" spans="1:15">
      <c r="A23" s="504"/>
      <c r="B23" s="260">
        <f>SUM(B24:B27)</f>
        <v>236313.95931341453</v>
      </c>
      <c r="C23" s="299">
        <v>5.5350862342613993E-2</v>
      </c>
      <c r="D23" s="260">
        <f>SUM(D24:D27)</f>
        <v>228876.77982864866</v>
      </c>
      <c r="E23" s="299">
        <v>5.5490346113315395E-2</v>
      </c>
      <c r="F23" s="260">
        <f>SUM(F24:F27)</f>
        <v>228778.62923297321</v>
      </c>
      <c r="G23" s="299">
        <v>5.4747785530447624E-2</v>
      </c>
      <c r="H23" s="54"/>
      <c r="I23" s="54"/>
      <c r="J23" s="22" t="str">
        <f t="shared" si="1"/>
        <v>VE</v>
      </c>
      <c r="K23" s="61">
        <f t="shared" si="0"/>
        <v>27623.815702587734</v>
      </c>
      <c r="L23" s="22" t="str">
        <f t="shared" si="2"/>
        <v>VE</v>
      </c>
      <c r="M23" s="69">
        <f>K23/'6.1, 6.2'!F5</f>
        <v>8.4824648591949547E-2</v>
      </c>
      <c r="N23" s="63"/>
      <c r="O23" s="54"/>
    </row>
    <row r="24" spans="1:15">
      <c r="A24" s="15" t="s">
        <v>8</v>
      </c>
      <c r="B24" s="19">
        <v>10642.005999999999</v>
      </c>
      <c r="C24" s="289">
        <v>1.7577070422306305E-2</v>
      </c>
      <c r="D24" s="19">
        <v>9636.4369999999999</v>
      </c>
      <c r="E24" s="289">
        <v>1.4616265272286422E-2</v>
      </c>
      <c r="F24" s="19">
        <v>12668.449000000001</v>
      </c>
      <c r="G24" s="289">
        <v>1.9649486005780901E-2</v>
      </c>
      <c r="H24" s="54"/>
      <c r="I24" s="54"/>
      <c r="J24" s="22" t="str">
        <f t="shared" si="1"/>
        <v>PVE</v>
      </c>
      <c r="K24" s="61">
        <f t="shared" si="0"/>
        <v>0</v>
      </c>
      <c r="L24" s="22" t="str">
        <f t="shared" si="2"/>
        <v>PVE</v>
      </c>
      <c r="M24" s="69">
        <f>K24/'6.1, 6.2'!G5</f>
        <v>0</v>
      </c>
    </row>
    <row r="25" spans="1:15">
      <c r="A25" s="15" t="s">
        <v>9</v>
      </c>
      <c r="B25" s="19">
        <v>87593.87</v>
      </c>
      <c r="C25" s="289">
        <v>4.8856827709666456E-2</v>
      </c>
      <c r="D25" s="19">
        <v>87345.092999999993</v>
      </c>
      <c r="E25" s="289">
        <v>4.8623444448070298E-2</v>
      </c>
      <c r="F25" s="19">
        <v>92307.357999999993</v>
      </c>
      <c r="G25" s="289">
        <v>4.87208467486175E-2</v>
      </c>
      <c r="H25" s="54"/>
      <c r="I25" s="54"/>
      <c r="J25" s="22" t="str">
        <f t="shared" si="1"/>
        <v>VTE</v>
      </c>
      <c r="K25" s="61">
        <f t="shared" si="0"/>
        <v>0</v>
      </c>
      <c r="L25" s="22" t="str">
        <f t="shared" si="2"/>
        <v>VTE</v>
      </c>
      <c r="M25" s="69">
        <f>K25/'6.1, 6.2'!H5</f>
        <v>0</v>
      </c>
    </row>
    <row r="26" spans="1:15">
      <c r="A26" s="15" t="s">
        <v>132</v>
      </c>
      <c r="B26" s="19">
        <v>40820.612316418745</v>
      </c>
      <c r="C26" s="289">
        <v>6.8984030452111378E-2</v>
      </c>
      <c r="D26" s="19">
        <v>39020.849024742667</v>
      </c>
      <c r="E26" s="289">
        <v>7.1955189860793051E-2</v>
      </c>
      <c r="F26" s="19">
        <v>38515.201430329776</v>
      </c>
      <c r="G26" s="289">
        <v>6.9922026853320288E-2</v>
      </c>
      <c r="H26" s="54"/>
      <c r="I26" s="54"/>
      <c r="J26" s="22" t="str">
        <f t="shared" si="1"/>
        <v>FVE</v>
      </c>
      <c r="K26" s="61">
        <f t="shared" si="0"/>
        <v>176649.69677631184</v>
      </c>
      <c r="L26" s="22" t="str">
        <f t="shared" si="2"/>
        <v>FVE</v>
      </c>
      <c r="M26" s="69">
        <f>K26/'6.1, 6.2'!I5</f>
        <v>9.4503126976859933E-2</v>
      </c>
    </row>
    <row r="27" spans="1:15">
      <c r="A27" s="354" t="s">
        <v>130</v>
      </c>
      <c r="B27" s="19">
        <v>97257.470996995806</v>
      </c>
      <c r="C27" s="290">
        <v>7.6022494790452005E-2</v>
      </c>
      <c r="D27" s="19">
        <v>92874.400803905999</v>
      </c>
      <c r="E27" s="290">
        <v>8.2432170505572722E-2</v>
      </c>
      <c r="F27" s="197">
        <v>85287.620802643418</v>
      </c>
      <c r="G27" s="290">
        <v>7.8345830849973777E-2</v>
      </c>
      <c r="H27" s="54"/>
      <c r="I27" s="54"/>
      <c r="J27" s="54"/>
      <c r="K27" s="54"/>
      <c r="L27" s="54"/>
      <c r="M27" s="54"/>
    </row>
    <row r="28" spans="1:15" ht="12" customHeight="1">
      <c r="A28" s="508"/>
      <c r="B28" s="508"/>
      <c r="C28" s="508"/>
      <c r="D28" s="508"/>
      <c r="E28" s="508"/>
      <c r="F28" s="19"/>
      <c r="G28" s="62" t="s">
        <v>297</v>
      </c>
      <c r="H28" s="54"/>
      <c r="I28" s="54"/>
      <c r="J28" s="54"/>
      <c r="K28" s="54"/>
      <c r="L28" s="54"/>
      <c r="M28" s="54"/>
      <c r="N28" s="63"/>
      <c r="O28" s="54"/>
    </row>
    <row r="29" spans="1:15">
      <c r="A29" s="509"/>
      <c r="B29" s="509"/>
      <c r="C29" s="509"/>
      <c r="D29" s="509"/>
      <c r="E29" s="509"/>
      <c r="F29" s="19"/>
      <c r="G29" s="55"/>
      <c r="H29" s="54"/>
      <c r="I29" s="54"/>
      <c r="J29" s="54"/>
      <c r="K29" s="54"/>
      <c r="L29" s="54"/>
      <c r="M29" s="54"/>
      <c r="N29" s="63"/>
      <c r="O29" s="54"/>
    </row>
    <row r="30" spans="1:15">
      <c r="J30" s="22"/>
      <c r="K30" s="22" t="str">
        <f>H5</f>
        <v>Duben</v>
      </c>
      <c r="L30" s="22" t="str">
        <f>J5</f>
        <v>Květen</v>
      </c>
      <c r="M30" s="22" t="str">
        <f>L5</f>
        <v>Červen</v>
      </c>
    </row>
    <row r="31" spans="1:15">
      <c r="H31" s="22" t="str">
        <f t="shared" ref="H31:H38" si="3">A9</f>
        <v>JE</v>
      </c>
      <c r="I31" s="71">
        <f t="shared" ref="I31:I38" si="4">G9</f>
        <v>0.51771744132535669</v>
      </c>
      <c r="J31" s="22" t="str">
        <f t="shared" ref="J31:J38" si="5">A9</f>
        <v>JE</v>
      </c>
      <c r="K31" s="50">
        <f t="shared" ref="K31:K38" si="6">H9</f>
        <v>1264018.48</v>
      </c>
      <c r="L31" s="50">
        <f t="shared" ref="L31:L38" si="7">J9</f>
        <v>1617109.12</v>
      </c>
      <c r="M31" s="50">
        <f t="shared" ref="M31:M38" si="8">L9</f>
        <v>1550682.97</v>
      </c>
    </row>
    <row r="32" spans="1:15">
      <c r="H32" s="22" t="str">
        <f t="shared" si="3"/>
        <v>PE</v>
      </c>
      <c r="I32" s="71">
        <f t="shared" si="4"/>
        <v>2.4470943861939681E-2</v>
      </c>
      <c r="J32" s="22" t="str">
        <f t="shared" si="5"/>
        <v>PE</v>
      </c>
      <c r="K32" s="50">
        <f t="shared" si="6"/>
        <v>30058.970999999998</v>
      </c>
      <c r="L32" s="50">
        <f t="shared" si="7"/>
        <v>22919.361000000001</v>
      </c>
      <c r="M32" s="50">
        <f t="shared" si="8"/>
        <v>17034.218000000001</v>
      </c>
    </row>
    <row r="33" spans="8:13" ht="12.75" customHeight="1">
      <c r="H33" s="22" t="str">
        <f t="shared" si="3"/>
        <v>PPE</v>
      </c>
      <c r="I33" s="71">
        <f t="shared" si="4"/>
        <v>0</v>
      </c>
      <c r="J33" s="22" t="str">
        <f t="shared" si="5"/>
        <v>PPE</v>
      </c>
      <c r="K33" s="50">
        <f t="shared" si="6"/>
        <v>0</v>
      </c>
      <c r="L33" s="50">
        <f t="shared" si="7"/>
        <v>0</v>
      </c>
      <c r="M33" s="50">
        <f t="shared" si="8"/>
        <v>0</v>
      </c>
    </row>
    <row r="34" spans="8:13">
      <c r="H34" s="22" t="str">
        <f t="shared" si="3"/>
        <v>PSE</v>
      </c>
      <c r="I34" s="71">
        <f t="shared" si="4"/>
        <v>5.1328752332225135E-2</v>
      </c>
      <c r="J34" s="22" t="str">
        <f t="shared" si="5"/>
        <v>PSE</v>
      </c>
      <c r="K34" s="50">
        <f t="shared" si="6"/>
        <v>25972.068999999981</v>
      </c>
      <c r="L34" s="50">
        <f t="shared" si="7"/>
        <v>23776.587</v>
      </c>
      <c r="M34" s="50">
        <f t="shared" si="8"/>
        <v>21629.498999999996</v>
      </c>
    </row>
    <row r="35" spans="8:13" ht="13.5" customHeight="1">
      <c r="H35" s="22" t="str">
        <f t="shared" si="3"/>
        <v>VE</v>
      </c>
      <c r="I35" s="71">
        <f t="shared" si="4"/>
        <v>0.15798864644321031</v>
      </c>
      <c r="J35" s="22" t="str">
        <f t="shared" si="5"/>
        <v>VE</v>
      </c>
      <c r="K35" s="50">
        <f t="shared" si="6"/>
        <v>10470.635196347213</v>
      </c>
      <c r="L35" s="50">
        <f t="shared" si="7"/>
        <v>8290.5444515235977</v>
      </c>
      <c r="M35" s="50">
        <f t="shared" si="8"/>
        <v>8862.6360547169206</v>
      </c>
    </row>
    <row r="36" spans="8:13" ht="12.75" customHeight="1">
      <c r="H36" s="22" t="str">
        <f t="shared" si="3"/>
        <v>PVE</v>
      </c>
      <c r="I36" s="71">
        <f t="shared" si="4"/>
        <v>0</v>
      </c>
      <c r="J36" s="22" t="str">
        <f t="shared" si="5"/>
        <v>PVE</v>
      </c>
      <c r="K36" s="50">
        <f t="shared" si="6"/>
        <v>0</v>
      </c>
      <c r="L36" s="50">
        <f t="shared" si="7"/>
        <v>0</v>
      </c>
      <c r="M36" s="50">
        <f t="shared" si="8"/>
        <v>0</v>
      </c>
    </row>
    <row r="37" spans="8:13" ht="12.75" customHeight="1">
      <c r="H37" s="22" t="str">
        <f t="shared" si="3"/>
        <v>VTE</v>
      </c>
      <c r="I37" s="71">
        <f t="shared" si="4"/>
        <v>2.6674709269342764E-5</v>
      </c>
      <c r="J37" s="22" t="str">
        <f t="shared" si="5"/>
        <v>VTE</v>
      </c>
      <c r="K37" s="50">
        <f t="shared" si="6"/>
        <v>0</v>
      </c>
      <c r="L37" s="50">
        <f t="shared" si="7"/>
        <v>0</v>
      </c>
      <c r="M37" s="50">
        <f t="shared" si="8"/>
        <v>0</v>
      </c>
    </row>
    <row r="38" spans="8:13" ht="12.75" customHeight="1">
      <c r="H38" s="22" t="str">
        <f t="shared" si="3"/>
        <v>FVE</v>
      </c>
      <c r="I38" s="71">
        <f t="shared" si="4"/>
        <v>9.1421768426604239E-2</v>
      </c>
      <c r="J38" s="22" t="str">
        <f t="shared" si="5"/>
        <v>FVE</v>
      </c>
      <c r="K38" s="50">
        <f t="shared" si="6"/>
        <v>54701.880111591418</v>
      </c>
      <c r="L38" s="50">
        <f t="shared" si="7"/>
        <v>62713.474990808143</v>
      </c>
      <c r="M38" s="50">
        <f t="shared" si="8"/>
        <v>59234.341673912284</v>
      </c>
    </row>
    <row r="39" spans="8:13" ht="12.75" customHeight="1"/>
  </sheetData>
  <mergeCells count="21">
    <mergeCell ref="H3:M3"/>
    <mergeCell ref="H4:M4"/>
    <mergeCell ref="H7:M7"/>
    <mergeCell ref="B22:G22"/>
    <mergeCell ref="A22:A23"/>
    <mergeCell ref="B5:C5"/>
    <mergeCell ref="B3:G3"/>
    <mergeCell ref="B4:G4"/>
    <mergeCell ref="D5:E5"/>
    <mergeCell ref="F5:G5"/>
    <mergeCell ref="B7:G7"/>
    <mergeCell ref="B20:C20"/>
    <mergeCell ref="D20:E20"/>
    <mergeCell ref="F20:G20"/>
    <mergeCell ref="B18:G18"/>
    <mergeCell ref="B19:G19"/>
    <mergeCell ref="A28:E29"/>
    <mergeCell ref="H5:I5"/>
    <mergeCell ref="J5:K5"/>
    <mergeCell ref="L5:M5"/>
    <mergeCell ref="A7:A8"/>
  </mergeCells>
  <pageMargins left="0.31496062992125984" right="0.31496062992125984" top="0.35433070866141736" bottom="0.35433070866141736" header="0.31496062992125984" footer="0.19685039370078741"/>
  <pageSetup paperSize="9" fitToWidth="0" fitToHeight="0" orientation="landscape" r:id="rId1"/>
  <headerFooter differentFirst="1" scaleWithDoc="0">
    <oddFooter>&amp;C&amp;"Calibri,Obyčejné"&amp;9&amp;P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12"/>
  <dimension ref="A1:U38"/>
  <sheetViews>
    <sheetView showGridLines="0" zoomScaleNormal="100" workbookViewId="0"/>
  </sheetViews>
  <sheetFormatPr defaultColWidth="9.140625" defaultRowHeight="12"/>
  <cols>
    <col min="1" max="1" width="9.42578125" style="9" customWidth="1"/>
    <col min="2" max="2" width="13.42578125" style="9" customWidth="1"/>
    <col min="3" max="3" width="9" style="9" customWidth="1"/>
    <col min="4" max="4" width="13.42578125" style="9" customWidth="1"/>
    <col min="5" max="5" width="9" style="9" customWidth="1"/>
    <col min="6" max="6" width="13.42578125" style="9" customWidth="1"/>
    <col min="7" max="7" width="9" style="9" customWidth="1"/>
    <col min="8" max="8" width="13.42578125" style="9" customWidth="1"/>
    <col min="9" max="9" width="9" style="9" customWidth="1"/>
    <col min="10" max="10" width="13.42578125" style="9" customWidth="1"/>
    <col min="11" max="11" width="9" style="9" customWidth="1"/>
    <col min="12" max="12" width="13.42578125" style="9" customWidth="1"/>
    <col min="13" max="13" width="9" style="9" customWidth="1"/>
    <col min="14" max="26" width="9.140625" style="9" customWidth="1"/>
    <col min="27" max="16384" width="9.140625" style="9"/>
  </cols>
  <sheetData>
    <row r="1" spans="1:21" ht="18">
      <c r="A1" s="186" t="s">
        <v>391</v>
      </c>
      <c r="M1" s="267" t="str">
        <f>'3.1'!N1</f>
        <v>II. čtvrtletí 2026</v>
      </c>
      <c r="N1" s="63"/>
      <c r="O1" s="54"/>
    </row>
    <row r="2" spans="1:21" ht="6" customHeight="1">
      <c r="A2" s="38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63"/>
      <c r="O2" s="54"/>
    </row>
    <row r="3" spans="1:21">
      <c r="A3" s="359" t="str">
        <f>'3.1'!A4</f>
        <v>2026</v>
      </c>
      <c r="B3" s="497" t="s">
        <v>186</v>
      </c>
      <c r="C3" s="497"/>
      <c r="D3" s="497"/>
      <c r="E3" s="497"/>
      <c r="F3" s="497"/>
      <c r="G3" s="498"/>
      <c r="H3" s="512" t="s">
        <v>19</v>
      </c>
      <c r="I3" s="497"/>
      <c r="J3" s="497"/>
      <c r="K3" s="497"/>
      <c r="L3" s="497"/>
      <c r="M3" s="497"/>
      <c r="N3" s="64"/>
    </row>
    <row r="4" spans="1:21" ht="13.5" customHeight="1">
      <c r="B4" s="514" t="s">
        <v>168</v>
      </c>
      <c r="C4" s="514"/>
      <c r="D4" s="514"/>
      <c r="E4" s="514"/>
      <c r="F4" s="514"/>
      <c r="G4" s="516"/>
      <c r="H4" s="513" t="s">
        <v>5</v>
      </c>
      <c r="I4" s="514"/>
      <c r="J4" s="514"/>
      <c r="K4" s="514"/>
      <c r="L4" s="514"/>
      <c r="M4" s="514"/>
      <c r="N4" s="65"/>
    </row>
    <row r="5" spans="1:21">
      <c r="B5" s="496" t="s">
        <v>63</v>
      </c>
      <c r="C5" s="496"/>
      <c r="D5" s="496" t="s">
        <v>64</v>
      </c>
      <c r="E5" s="496"/>
      <c r="F5" s="496" t="s">
        <v>65</v>
      </c>
      <c r="G5" s="501"/>
      <c r="H5" s="502" t="s">
        <v>63</v>
      </c>
      <c r="I5" s="496"/>
      <c r="J5" s="496" t="s">
        <v>64</v>
      </c>
      <c r="K5" s="496"/>
      <c r="L5" s="496" t="s">
        <v>65</v>
      </c>
      <c r="M5" s="496"/>
      <c r="N5" s="66"/>
    </row>
    <row r="6" spans="1:21">
      <c r="A6" s="302"/>
      <c r="B6" s="300" t="s">
        <v>208</v>
      </c>
      <c r="C6" s="300" t="s">
        <v>207</v>
      </c>
      <c r="D6" s="300" t="s">
        <v>208</v>
      </c>
      <c r="E6" s="300" t="s">
        <v>207</v>
      </c>
      <c r="F6" s="300" t="s">
        <v>208</v>
      </c>
      <c r="G6" s="301" t="s">
        <v>207</v>
      </c>
      <c r="H6" s="294" t="s">
        <v>208</v>
      </c>
      <c r="I6" s="294" t="s">
        <v>207</v>
      </c>
      <c r="J6" s="294" t="s">
        <v>208</v>
      </c>
      <c r="K6" s="294" t="s">
        <v>207</v>
      </c>
      <c r="L6" s="294" t="s">
        <v>208</v>
      </c>
      <c r="M6" s="294" t="s">
        <v>207</v>
      </c>
      <c r="N6" s="66"/>
    </row>
    <row r="7" spans="1:21">
      <c r="A7" s="510" t="s">
        <v>53</v>
      </c>
      <c r="B7" s="515">
        <f>F8</f>
        <v>1271.9423311000007</v>
      </c>
      <c r="C7" s="505"/>
      <c r="D7" s="505"/>
      <c r="E7" s="505"/>
      <c r="F7" s="505"/>
      <c r="G7" s="517"/>
      <c r="H7" s="515">
        <f>SUM(H8,J8,L8)</f>
        <v>515074.10917683609</v>
      </c>
      <c r="I7" s="505"/>
      <c r="J7" s="505"/>
      <c r="K7" s="505"/>
      <c r="L7" s="505"/>
      <c r="M7" s="505"/>
      <c r="N7" s="67"/>
    </row>
    <row r="8" spans="1:21">
      <c r="A8" s="511"/>
      <c r="B8" s="200">
        <f>SUM(B9:B16)</f>
        <v>1269.5877440999966</v>
      </c>
      <c r="C8" s="290">
        <v>5.436427666334754E-2</v>
      </c>
      <c r="D8" s="260">
        <f>SUM(D9:D16)</f>
        <v>1272.0360341999974</v>
      </c>
      <c r="E8" s="290">
        <v>5.443235019172793E-2</v>
      </c>
      <c r="F8" s="260">
        <f>SUM(F9:F16)</f>
        <v>1271.9423311000007</v>
      </c>
      <c r="G8" s="295">
        <v>5.4495311240523557E-2</v>
      </c>
      <c r="H8" s="260">
        <f>SUM(H9:H16)</f>
        <v>174003.8127401435</v>
      </c>
      <c r="I8" s="290">
        <v>2.8011484186435356E-2</v>
      </c>
      <c r="J8" s="260">
        <f>SUM(J9:J16)</f>
        <v>174429.50815100153</v>
      </c>
      <c r="K8" s="290">
        <v>2.9329196723056603E-2</v>
      </c>
      <c r="L8" s="260">
        <f>SUM(L9:L16)</f>
        <v>166640.78828569106</v>
      </c>
      <c r="M8" s="290">
        <v>2.7868421240209072E-2</v>
      </c>
      <c r="N8" s="68"/>
    </row>
    <row r="9" spans="1:21">
      <c r="A9" s="44" t="s">
        <v>7</v>
      </c>
      <c r="B9" s="201">
        <v>0</v>
      </c>
      <c r="C9" s="289">
        <v>0</v>
      </c>
      <c r="D9" s="19">
        <v>0</v>
      </c>
      <c r="E9" s="289">
        <v>0</v>
      </c>
      <c r="F9" s="19">
        <v>0</v>
      </c>
      <c r="G9" s="296">
        <v>0</v>
      </c>
      <c r="H9" s="19">
        <v>0</v>
      </c>
      <c r="I9" s="289">
        <v>0</v>
      </c>
      <c r="J9" s="19">
        <v>0</v>
      </c>
      <c r="K9" s="289">
        <v>0</v>
      </c>
      <c r="L9" s="19">
        <v>0</v>
      </c>
      <c r="M9" s="289">
        <v>0</v>
      </c>
      <c r="N9" s="61"/>
      <c r="O9" s="69"/>
    </row>
    <row r="10" spans="1:21">
      <c r="A10" s="44" t="s">
        <v>20</v>
      </c>
      <c r="B10" s="201">
        <v>220.79999999999998</v>
      </c>
      <c r="C10" s="289">
        <v>2.5588993024449763E-2</v>
      </c>
      <c r="D10" s="19">
        <v>220.79999999999998</v>
      </c>
      <c r="E10" s="289">
        <v>2.5606798790635415E-2</v>
      </c>
      <c r="F10" s="19">
        <v>220.79999999999998</v>
      </c>
      <c r="G10" s="296">
        <v>2.562228737957524E-2</v>
      </c>
      <c r="H10" s="19">
        <v>37997.546000000002</v>
      </c>
      <c r="I10" s="289">
        <v>1.6743688657567552E-2</v>
      </c>
      <c r="J10" s="19">
        <v>31213.652999999998</v>
      </c>
      <c r="K10" s="289">
        <v>1.6679168220009616E-2</v>
      </c>
      <c r="L10" s="19">
        <v>31712.618000000002</v>
      </c>
      <c r="M10" s="289">
        <v>1.6231830457940723E-2</v>
      </c>
      <c r="N10" s="61"/>
      <c r="O10" s="69"/>
    </row>
    <row r="11" spans="1:21">
      <c r="A11" s="44" t="s">
        <v>21</v>
      </c>
      <c r="B11" s="201">
        <v>118.5</v>
      </c>
      <c r="C11" s="289">
        <v>8.6915065277981512E-2</v>
      </c>
      <c r="D11" s="19">
        <v>118.5</v>
      </c>
      <c r="E11" s="289">
        <v>8.6915065277981512E-2</v>
      </c>
      <c r="F11" s="19">
        <v>118.5</v>
      </c>
      <c r="G11" s="296">
        <v>8.6915065277981512E-2</v>
      </c>
      <c r="H11" s="19">
        <v>1344.7</v>
      </c>
      <c r="I11" s="289">
        <v>9.5509308162306308E-3</v>
      </c>
      <c r="J11" s="19">
        <v>2.31</v>
      </c>
      <c r="K11" s="289">
        <v>1.8379503813866387E-5</v>
      </c>
      <c r="L11" s="19">
        <v>19.870999999999999</v>
      </c>
      <c r="M11" s="289">
        <v>8.0242519375887074E-5</v>
      </c>
      <c r="N11" s="61"/>
      <c r="O11" s="69"/>
    </row>
    <row r="12" spans="1:21">
      <c r="A12" s="44" t="s">
        <v>22</v>
      </c>
      <c r="B12" s="201">
        <v>118.77300009999993</v>
      </c>
      <c r="C12" s="289">
        <v>7.907878432332828E-2</v>
      </c>
      <c r="D12" s="19">
        <v>118.77300009999993</v>
      </c>
      <c r="E12" s="289">
        <v>7.9172191154718977E-2</v>
      </c>
      <c r="F12" s="19">
        <v>118.77300009999993</v>
      </c>
      <c r="G12" s="296">
        <v>7.9786283286065268E-2</v>
      </c>
      <c r="H12" s="19">
        <v>28930.560999999983</v>
      </c>
      <c r="I12" s="289">
        <v>8.9485946088661436E-2</v>
      </c>
      <c r="J12" s="19">
        <v>27943.730999999996</v>
      </c>
      <c r="K12" s="289">
        <v>9.4394086803461327E-2</v>
      </c>
      <c r="L12" s="19">
        <v>24810.710000000017</v>
      </c>
      <c r="M12" s="289">
        <v>9.1954498495110074E-2</v>
      </c>
      <c r="N12" s="61"/>
      <c r="O12" s="69"/>
    </row>
    <row r="13" spans="1:21">
      <c r="A13" s="44" t="s">
        <v>43</v>
      </c>
      <c r="B13" s="201">
        <v>35.019199999999998</v>
      </c>
      <c r="C13" s="289">
        <v>3.1334938514605316E-2</v>
      </c>
      <c r="D13" s="19">
        <v>35.019199999999998</v>
      </c>
      <c r="E13" s="289">
        <v>3.1353103829876279E-2</v>
      </c>
      <c r="F13" s="19">
        <v>34.865699999999997</v>
      </c>
      <c r="G13" s="296">
        <v>3.1240555611422732E-2</v>
      </c>
      <c r="H13" s="19">
        <v>4938.3628869042323</v>
      </c>
      <c r="I13" s="289">
        <v>3.9104389856837153E-2</v>
      </c>
      <c r="J13" s="19">
        <v>4235.1515044097987</v>
      </c>
      <c r="K13" s="289">
        <v>4.1294847162803586E-2</v>
      </c>
      <c r="L13" s="19">
        <v>3290.513389633099</v>
      </c>
      <c r="M13" s="289">
        <v>3.3988557981336043E-2</v>
      </c>
      <c r="N13" s="61"/>
      <c r="O13" s="69"/>
    </row>
    <row r="14" spans="1:21">
      <c r="A14" s="44" t="s">
        <v>44</v>
      </c>
      <c r="B14" s="201">
        <v>0</v>
      </c>
      <c r="C14" s="289">
        <v>0</v>
      </c>
      <c r="D14" s="19">
        <v>0</v>
      </c>
      <c r="E14" s="289">
        <v>0</v>
      </c>
      <c r="F14" s="19">
        <v>0</v>
      </c>
      <c r="G14" s="296">
        <v>0</v>
      </c>
      <c r="H14" s="19">
        <v>0</v>
      </c>
      <c r="I14" s="289">
        <v>0</v>
      </c>
      <c r="J14" s="19">
        <v>0</v>
      </c>
      <c r="K14" s="289">
        <v>0</v>
      </c>
      <c r="L14" s="19">
        <v>0</v>
      </c>
      <c r="M14" s="289">
        <v>0</v>
      </c>
      <c r="N14" s="61"/>
      <c r="O14" s="69"/>
      <c r="P14" s="44"/>
      <c r="Q14" s="56"/>
      <c r="R14" s="19"/>
      <c r="S14" s="19"/>
      <c r="T14" s="19"/>
      <c r="U14" s="19"/>
    </row>
    <row r="15" spans="1:21">
      <c r="A15" s="44" t="s">
        <v>45</v>
      </c>
      <c r="B15" s="201">
        <v>8.4453049999999994</v>
      </c>
      <c r="C15" s="289">
        <v>2.2274491022853709E-2</v>
      </c>
      <c r="D15" s="19">
        <v>8.4453049999999994</v>
      </c>
      <c r="E15" s="59">
        <v>2.2274491022853709E-2</v>
      </c>
      <c r="F15" s="19">
        <v>8.4453049999999994</v>
      </c>
      <c r="G15" s="297">
        <v>2.2527605556592677E-2</v>
      </c>
      <c r="H15" s="19">
        <v>1470.4737930673489</v>
      </c>
      <c r="I15" s="289">
        <v>2.5229058308778651E-2</v>
      </c>
      <c r="J15" s="19">
        <v>1018.7943366337093</v>
      </c>
      <c r="K15" s="59">
        <v>2.4365564300997108E-2</v>
      </c>
      <c r="L15" s="19">
        <v>724.07766082121668</v>
      </c>
      <c r="M15" s="59">
        <v>2.087497184239212E-2</v>
      </c>
      <c r="N15" s="61"/>
      <c r="O15" s="69"/>
      <c r="P15" s="44"/>
      <c r="Q15" s="56"/>
      <c r="R15" s="19"/>
      <c r="S15" s="19"/>
      <c r="T15" s="19"/>
      <c r="U15" s="19"/>
    </row>
    <row r="16" spans="1:21">
      <c r="A16" s="226" t="s">
        <v>46</v>
      </c>
      <c r="B16" s="202">
        <v>768.05023899999674</v>
      </c>
      <c r="C16" s="290">
        <v>0.15852253144129486</v>
      </c>
      <c r="D16" s="197">
        <v>770.49852909999754</v>
      </c>
      <c r="E16" s="291">
        <v>0.15823774000369517</v>
      </c>
      <c r="F16" s="197">
        <v>770.55832600000076</v>
      </c>
      <c r="G16" s="298">
        <v>0.15847166900056106</v>
      </c>
      <c r="H16" s="197">
        <v>99322.169060171931</v>
      </c>
      <c r="I16" s="290">
        <v>0.16994705118659886</v>
      </c>
      <c r="J16" s="197">
        <v>110015.86830995804</v>
      </c>
      <c r="K16" s="291">
        <v>0.16727716881532342</v>
      </c>
      <c r="L16" s="197">
        <v>106082.99823523674</v>
      </c>
      <c r="M16" s="291">
        <v>0.16915606200214275</v>
      </c>
      <c r="N16" s="61"/>
      <c r="O16" s="69"/>
      <c r="P16" s="44"/>
      <c r="Q16" s="56"/>
      <c r="R16" s="19"/>
      <c r="S16" s="19"/>
      <c r="T16" s="19"/>
      <c r="U16" s="19"/>
    </row>
    <row r="17" spans="1:20">
      <c r="A17" s="170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5"/>
      <c r="M17" s="62" t="s">
        <v>296</v>
      </c>
      <c r="N17" s="62"/>
      <c r="O17" s="55"/>
    </row>
    <row r="18" spans="1:20">
      <c r="A18" s="359" t="str">
        <f>'3.1'!A4</f>
        <v>2026</v>
      </c>
      <c r="B18" s="497" t="s">
        <v>231</v>
      </c>
      <c r="C18" s="497"/>
      <c r="D18" s="497"/>
      <c r="E18" s="497"/>
      <c r="F18" s="497"/>
      <c r="G18" s="497"/>
      <c r="H18" s="54"/>
      <c r="I18" s="54"/>
      <c r="J18" s="54"/>
      <c r="K18" s="54"/>
      <c r="L18" s="54"/>
      <c r="M18" s="54"/>
      <c r="N18" s="63"/>
      <c r="O18" s="54"/>
      <c r="P18" s="72"/>
      <c r="Q18" s="56"/>
      <c r="R18" s="19"/>
      <c r="S18" s="19"/>
      <c r="T18" s="19"/>
    </row>
    <row r="19" spans="1:20">
      <c r="A19" s="292"/>
      <c r="B19" s="499" t="s">
        <v>5</v>
      </c>
      <c r="C19" s="499"/>
      <c r="D19" s="499"/>
      <c r="E19" s="499"/>
      <c r="F19" s="499"/>
      <c r="G19" s="499"/>
      <c r="H19" s="63" t="str">
        <f>A24</f>
        <v>VO z vvn</v>
      </c>
      <c r="I19" s="70">
        <f>(B24+D24+F24)/'6.1, 6.2'!B25</f>
        <v>7.2822750764774971E-2</v>
      </c>
      <c r="J19" s="22" t="str">
        <f>A9</f>
        <v>JE</v>
      </c>
      <c r="K19" s="61">
        <f t="shared" ref="K19:K26" si="0">H9+J9+L9</f>
        <v>0</v>
      </c>
      <c r="L19" s="22" t="str">
        <f>A9</f>
        <v>JE</v>
      </c>
      <c r="M19" s="69">
        <f>K19/'6.1, 6.2'!B5</f>
        <v>0</v>
      </c>
      <c r="N19" s="63"/>
      <c r="O19" s="54"/>
      <c r="P19" s="72"/>
      <c r="Q19" s="56"/>
      <c r="R19" s="19"/>
      <c r="S19" s="19"/>
      <c r="T19" s="19"/>
    </row>
    <row r="20" spans="1:20">
      <c r="A20" s="53"/>
      <c r="B20" s="496" t="s">
        <v>63</v>
      </c>
      <c r="C20" s="496"/>
      <c r="D20" s="496" t="s">
        <v>64</v>
      </c>
      <c r="E20" s="496"/>
      <c r="F20" s="496" t="s">
        <v>65</v>
      </c>
      <c r="G20" s="496"/>
      <c r="H20" s="63" t="str">
        <f>A25</f>
        <v>VO z vn</v>
      </c>
      <c r="I20" s="70">
        <f>(B25+D25+F25)/'6.1, 6.2'!C25</f>
        <v>0.10841165703526168</v>
      </c>
      <c r="J20" s="22" t="str">
        <f t="shared" ref="J20:J26" si="1">A10</f>
        <v>PE</v>
      </c>
      <c r="K20" s="61">
        <f t="shared" si="0"/>
        <v>100923.817</v>
      </c>
      <c r="L20" s="22" t="str">
        <f t="shared" ref="L20:L26" si="2">A10</f>
        <v>PE</v>
      </c>
      <c r="M20" s="69">
        <f>K20/'6.1, 6.2'!C5</f>
        <v>1.6559789179908933E-2</v>
      </c>
      <c r="N20" s="63"/>
      <c r="O20" s="54"/>
      <c r="P20" s="72"/>
      <c r="Q20" s="56"/>
      <c r="R20" s="60"/>
      <c r="S20" s="60"/>
      <c r="T20" s="60"/>
    </row>
    <row r="21" spans="1:20">
      <c r="A21" s="53"/>
      <c r="B21" s="293" t="s">
        <v>208</v>
      </c>
      <c r="C21" s="293" t="s">
        <v>207</v>
      </c>
      <c r="D21" s="293" t="s">
        <v>208</v>
      </c>
      <c r="E21" s="293" t="s">
        <v>207</v>
      </c>
      <c r="F21" s="293" t="s">
        <v>208</v>
      </c>
      <c r="G21" s="293" t="s">
        <v>207</v>
      </c>
      <c r="H21" s="63" t="str">
        <f>A26</f>
        <v>MOP</v>
      </c>
      <c r="I21" s="70">
        <f>(B26+D26+F26)/'6.1, 6.2'!D25</f>
        <v>8.7045310147820118E-2</v>
      </c>
      <c r="J21" s="22" t="str">
        <f t="shared" si="1"/>
        <v>PPE</v>
      </c>
      <c r="K21" s="61">
        <f t="shared" si="0"/>
        <v>1366.8810000000001</v>
      </c>
      <c r="L21" s="22" t="str">
        <f t="shared" si="2"/>
        <v>PPE</v>
      </c>
      <c r="M21" s="69">
        <f>K21/'6.1, 6.2'!D5</f>
        <v>2.6587179264545529E-3</v>
      </c>
      <c r="N21" s="63"/>
      <c r="O21" s="54"/>
      <c r="P21" s="72"/>
      <c r="Q21" s="56"/>
      <c r="R21" s="19"/>
      <c r="S21" s="19"/>
      <c r="T21" s="19"/>
    </row>
    <row r="22" spans="1:20">
      <c r="A22" s="503" t="s">
        <v>53</v>
      </c>
      <c r="B22" s="505">
        <f>SUM(B23,D23,F23)</f>
        <v>1270625.3756537959</v>
      </c>
      <c r="C22" s="505"/>
      <c r="D22" s="505"/>
      <c r="E22" s="505"/>
      <c r="F22" s="505"/>
      <c r="G22" s="505"/>
      <c r="H22" s="63" t="str">
        <f>A27</f>
        <v>MOO</v>
      </c>
      <c r="I22" s="70">
        <f>(B27+D27+F27)/'6.1, 6.2'!E25</f>
        <v>0.10484748672378848</v>
      </c>
      <c r="J22" s="22" t="str">
        <f t="shared" si="1"/>
        <v>PSE</v>
      </c>
      <c r="K22" s="61">
        <f t="shared" si="0"/>
        <v>81685.001999999993</v>
      </c>
      <c r="L22" s="22" t="str">
        <f t="shared" si="2"/>
        <v>PSE</v>
      </c>
      <c r="M22" s="69">
        <f>K22/'6.1, 6.2'!E5</f>
        <v>9.1869159825439792E-2</v>
      </c>
      <c r="N22" s="63"/>
      <c r="O22" s="54"/>
      <c r="P22" s="72"/>
      <c r="Q22" s="56"/>
      <c r="R22" s="19"/>
      <c r="S22" s="19"/>
      <c r="T22" s="19"/>
    </row>
    <row r="23" spans="1:20">
      <c r="A23" s="504"/>
      <c r="B23" s="260">
        <f>SUM(B24:B27)</f>
        <v>426284.30121849768</v>
      </c>
      <c r="C23" s="299">
        <v>9.9846846729308159E-2</v>
      </c>
      <c r="D23" s="260">
        <f>SUM(D24:D27)</f>
        <v>417607.22909950931</v>
      </c>
      <c r="E23" s="299">
        <v>0.10124735982174879</v>
      </c>
      <c r="F23" s="260">
        <f>SUM(F24:F27)</f>
        <v>426733.84533578879</v>
      </c>
      <c r="G23" s="299">
        <v>0.10211938554468691</v>
      </c>
      <c r="H23" s="54"/>
      <c r="I23" s="54"/>
      <c r="J23" s="22" t="str">
        <f t="shared" si="1"/>
        <v>VE</v>
      </c>
      <c r="K23" s="61">
        <f t="shared" si="0"/>
        <v>12464.02778094713</v>
      </c>
      <c r="L23" s="22" t="str">
        <f t="shared" si="2"/>
        <v>VE</v>
      </c>
      <c r="M23" s="69">
        <f>K23/'6.1, 6.2'!F5</f>
        <v>3.827337931667766E-2</v>
      </c>
      <c r="N23" s="63"/>
      <c r="O23" s="54"/>
      <c r="P23" s="72"/>
      <c r="Q23" s="56"/>
      <c r="R23" s="59"/>
      <c r="S23" s="60"/>
      <c r="T23" s="60"/>
    </row>
    <row r="24" spans="1:20">
      <c r="A24" s="15" t="s">
        <v>8</v>
      </c>
      <c r="B24" s="19">
        <v>45014.724999999999</v>
      </c>
      <c r="C24" s="289">
        <v>7.4349421656570394E-2</v>
      </c>
      <c r="D24" s="19">
        <v>46389.874000000003</v>
      </c>
      <c r="E24" s="289">
        <v>7.0362801555382229E-2</v>
      </c>
      <c r="F24" s="19">
        <v>47647.917000000001</v>
      </c>
      <c r="G24" s="289">
        <v>7.3904633337207246E-2</v>
      </c>
      <c r="H24" s="54"/>
      <c r="I24" s="54"/>
      <c r="J24" s="22" t="str">
        <f t="shared" si="1"/>
        <v>PVE</v>
      </c>
      <c r="K24" s="61">
        <f t="shared" si="0"/>
        <v>0</v>
      </c>
      <c r="L24" s="22" t="str">
        <f t="shared" si="2"/>
        <v>PVE</v>
      </c>
      <c r="M24" s="69">
        <f>K24/'6.1, 6.2'!G5</f>
        <v>0</v>
      </c>
      <c r="N24" s="63"/>
      <c r="O24" s="70"/>
      <c r="T24" s="55"/>
    </row>
    <row r="25" spans="1:20">
      <c r="A25" s="15" t="s">
        <v>9</v>
      </c>
      <c r="B25" s="19">
        <v>191255.93400000001</v>
      </c>
      <c r="C25" s="289">
        <v>0.10667593766423769</v>
      </c>
      <c r="D25" s="19">
        <v>194763.11300000001</v>
      </c>
      <c r="E25" s="289">
        <v>0.10842112682264519</v>
      </c>
      <c r="F25" s="19">
        <v>208493.50399999999</v>
      </c>
      <c r="G25" s="289">
        <v>0.11004518249202051</v>
      </c>
      <c r="H25" s="54"/>
      <c r="I25" s="54"/>
      <c r="J25" s="22" t="str">
        <f t="shared" si="1"/>
        <v>VTE</v>
      </c>
      <c r="K25" s="61">
        <f t="shared" si="0"/>
        <v>3213.3457905222749</v>
      </c>
      <c r="L25" s="22" t="str">
        <f t="shared" si="2"/>
        <v>VTE</v>
      </c>
      <c r="M25" s="69">
        <f>K25/'6.1, 6.2'!H5</f>
        <v>2.3840670389109052E-2</v>
      </c>
      <c r="N25" s="63"/>
      <c r="O25" s="70"/>
    </row>
    <row r="26" spans="1:20">
      <c r="A26" s="15" t="s">
        <v>132</v>
      </c>
      <c r="B26" s="19">
        <v>54530.778648491316</v>
      </c>
      <c r="C26" s="289">
        <v>9.2153269669397603E-2</v>
      </c>
      <c r="D26" s="19">
        <v>46933.305631987889</v>
      </c>
      <c r="E26" s="289">
        <v>8.6545910761781211E-2</v>
      </c>
      <c r="F26" s="19">
        <v>50472.938587887264</v>
      </c>
      <c r="G26" s="289">
        <v>9.1630577960033835E-2</v>
      </c>
      <c r="H26" s="54"/>
      <c r="I26" s="54"/>
      <c r="J26" s="22" t="str">
        <f t="shared" si="1"/>
        <v>FVE</v>
      </c>
      <c r="K26" s="61">
        <f t="shared" si="0"/>
        <v>315421.03560536669</v>
      </c>
      <c r="L26" s="22" t="str">
        <f t="shared" si="2"/>
        <v>FVE</v>
      </c>
      <c r="M26" s="69">
        <f>K26/'6.1, 6.2'!I5</f>
        <v>0.16874228896487878</v>
      </c>
      <c r="N26" s="63"/>
      <c r="O26" s="70"/>
    </row>
    <row r="27" spans="1:20">
      <c r="A27" s="354" t="s">
        <v>130</v>
      </c>
      <c r="B27" s="197">
        <v>135482.86357000633</v>
      </c>
      <c r="C27" s="290">
        <v>0.10590184162062445</v>
      </c>
      <c r="D27" s="197">
        <v>129520.9364675214</v>
      </c>
      <c r="E27" s="290">
        <v>0.11495839355642065</v>
      </c>
      <c r="F27" s="197">
        <v>120119.48574790156</v>
      </c>
      <c r="G27" s="290">
        <v>0.11034263617187513</v>
      </c>
      <c r="H27" s="54"/>
      <c r="I27" s="54"/>
      <c r="J27" s="54"/>
      <c r="K27" s="54"/>
      <c r="L27" s="54"/>
      <c r="M27" s="54"/>
      <c r="N27" s="63"/>
      <c r="O27" s="70"/>
    </row>
    <row r="28" spans="1:20" ht="12" customHeight="1">
      <c r="A28" s="508"/>
      <c r="B28" s="508"/>
      <c r="C28" s="508"/>
      <c r="D28" s="508"/>
      <c r="E28" s="508"/>
      <c r="F28" s="19"/>
      <c r="G28" s="62" t="s">
        <v>297</v>
      </c>
      <c r="H28" s="54"/>
      <c r="I28" s="54"/>
      <c r="J28" s="54"/>
      <c r="K28" s="54"/>
      <c r="L28" s="54"/>
      <c r="M28" s="54"/>
    </row>
    <row r="29" spans="1:20">
      <c r="A29" s="509"/>
      <c r="B29" s="509"/>
      <c r="C29" s="509"/>
      <c r="D29" s="509"/>
      <c r="E29" s="509"/>
      <c r="F29" s="19"/>
      <c r="G29" s="55"/>
      <c r="H29" s="54"/>
      <c r="I29" s="54"/>
      <c r="J29" s="54"/>
      <c r="K29" s="54"/>
      <c r="L29" s="54"/>
      <c r="M29" s="54"/>
    </row>
    <row r="30" spans="1:20">
      <c r="J30" s="22"/>
      <c r="K30" s="22" t="str">
        <f>H5</f>
        <v>Duben</v>
      </c>
      <c r="L30" s="22" t="str">
        <f>J5</f>
        <v>Květen</v>
      </c>
      <c r="M30" s="22" t="str">
        <f>L5</f>
        <v>Červen</v>
      </c>
    </row>
    <row r="31" spans="1:20">
      <c r="H31" s="22" t="str">
        <f t="shared" ref="H31:H38" si="3">A9</f>
        <v>JE</v>
      </c>
      <c r="I31" s="71">
        <f t="shared" ref="I31:I38" si="4">G9</f>
        <v>0</v>
      </c>
      <c r="J31" s="22" t="str">
        <f t="shared" ref="J31:J38" si="5">A9</f>
        <v>JE</v>
      </c>
      <c r="K31" s="50">
        <f t="shared" ref="K31:K38" si="6">H9</f>
        <v>0</v>
      </c>
      <c r="L31" s="50">
        <f t="shared" ref="L31:L38" si="7">J9</f>
        <v>0</v>
      </c>
      <c r="M31" s="50">
        <f t="shared" ref="M31:M38" si="8">L9</f>
        <v>0</v>
      </c>
    </row>
    <row r="32" spans="1:20" ht="12.75" customHeight="1">
      <c r="H32" s="22" t="str">
        <f t="shared" si="3"/>
        <v>PE</v>
      </c>
      <c r="I32" s="71">
        <f t="shared" si="4"/>
        <v>2.562228737957524E-2</v>
      </c>
      <c r="J32" s="22" t="str">
        <f t="shared" si="5"/>
        <v>PE</v>
      </c>
      <c r="K32" s="50">
        <f t="shared" si="6"/>
        <v>37997.546000000002</v>
      </c>
      <c r="L32" s="50">
        <f t="shared" si="7"/>
        <v>31213.652999999998</v>
      </c>
      <c r="M32" s="50">
        <f t="shared" si="8"/>
        <v>31712.618000000002</v>
      </c>
    </row>
    <row r="33" spans="8:13">
      <c r="H33" s="22" t="str">
        <f t="shared" si="3"/>
        <v>PPE</v>
      </c>
      <c r="I33" s="71">
        <f t="shared" si="4"/>
        <v>8.6915065277981512E-2</v>
      </c>
      <c r="J33" s="22" t="str">
        <f t="shared" si="5"/>
        <v>PPE</v>
      </c>
      <c r="K33" s="50">
        <f t="shared" si="6"/>
        <v>1344.7</v>
      </c>
      <c r="L33" s="50">
        <f t="shared" si="7"/>
        <v>2.31</v>
      </c>
      <c r="M33" s="50">
        <f t="shared" si="8"/>
        <v>19.870999999999999</v>
      </c>
    </row>
    <row r="34" spans="8:13" ht="13.5" customHeight="1">
      <c r="H34" s="22" t="str">
        <f t="shared" si="3"/>
        <v>PSE</v>
      </c>
      <c r="I34" s="71">
        <f t="shared" si="4"/>
        <v>7.9786283286065268E-2</v>
      </c>
      <c r="J34" s="22" t="str">
        <f t="shared" si="5"/>
        <v>PSE</v>
      </c>
      <c r="K34" s="50">
        <f t="shared" si="6"/>
        <v>28930.560999999983</v>
      </c>
      <c r="L34" s="50">
        <f t="shared" si="7"/>
        <v>27943.730999999996</v>
      </c>
      <c r="M34" s="50">
        <f t="shared" si="8"/>
        <v>24810.710000000017</v>
      </c>
    </row>
    <row r="35" spans="8:13" ht="12.75" customHeight="1">
      <c r="H35" s="22" t="str">
        <f t="shared" si="3"/>
        <v>VE</v>
      </c>
      <c r="I35" s="71">
        <f t="shared" si="4"/>
        <v>3.1240555611422732E-2</v>
      </c>
      <c r="J35" s="22" t="str">
        <f t="shared" si="5"/>
        <v>VE</v>
      </c>
      <c r="K35" s="50">
        <f t="shared" si="6"/>
        <v>4938.3628869042323</v>
      </c>
      <c r="L35" s="50">
        <f t="shared" si="7"/>
        <v>4235.1515044097987</v>
      </c>
      <c r="M35" s="50">
        <f t="shared" si="8"/>
        <v>3290.513389633099</v>
      </c>
    </row>
    <row r="36" spans="8:13" ht="12.75" customHeight="1">
      <c r="H36" s="22" t="str">
        <f t="shared" si="3"/>
        <v>PVE</v>
      </c>
      <c r="I36" s="71">
        <f t="shared" si="4"/>
        <v>0</v>
      </c>
      <c r="J36" s="22" t="str">
        <f t="shared" si="5"/>
        <v>PVE</v>
      </c>
      <c r="K36" s="50">
        <f t="shared" si="6"/>
        <v>0</v>
      </c>
      <c r="L36" s="50">
        <f t="shared" si="7"/>
        <v>0</v>
      </c>
      <c r="M36" s="50">
        <f t="shared" si="8"/>
        <v>0</v>
      </c>
    </row>
    <row r="37" spans="8:13" ht="12.75" customHeight="1">
      <c r="H37" s="22" t="str">
        <f t="shared" si="3"/>
        <v>VTE</v>
      </c>
      <c r="I37" s="71">
        <f t="shared" si="4"/>
        <v>2.2527605556592677E-2</v>
      </c>
      <c r="J37" s="22" t="str">
        <f t="shared" si="5"/>
        <v>VTE</v>
      </c>
      <c r="K37" s="50">
        <f t="shared" si="6"/>
        <v>1470.4737930673489</v>
      </c>
      <c r="L37" s="50">
        <f t="shared" si="7"/>
        <v>1018.7943366337093</v>
      </c>
      <c r="M37" s="50">
        <f t="shared" si="8"/>
        <v>724.07766082121668</v>
      </c>
    </row>
    <row r="38" spans="8:13" ht="12.75" customHeight="1">
      <c r="H38" s="22" t="str">
        <f t="shared" si="3"/>
        <v>FVE</v>
      </c>
      <c r="I38" s="71">
        <f t="shared" si="4"/>
        <v>0.15847166900056106</v>
      </c>
      <c r="J38" s="22" t="str">
        <f t="shared" si="5"/>
        <v>FVE</v>
      </c>
      <c r="K38" s="50">
        <f t="shared" si="6"/>
        <v>99322.169060171931</v>
      </c>
      <c r="L38" s="50">
        <f t="shared" si="7"/>
        <v>110015.86830995804</v>
      </c>
      <c r="M38" s="50">
        <f t="shared" si="8"/>
        <v>106082.99823523674</v>
      </c>
    </row>
  </sheetData>
  <mergeCells count="21">
    <mergeCell ref="B18:G18"/>
    <mergeCell ref="B19:G19"/>
    <mergeCell ref="B20:C20"/>
    <mergeCell ref="D20:E20"/>
    <mergeCell ref="F20:G20"/>
    <mergeCell ref="A28:E29"/>
    <mergeCell ref="L5:M5"/>
    <mergeCell ref="B3:G3"/>
    <mergeCell ref="H3:M3"/>
    <mergeCell ref="B4:G4"/>
    <mergeCell ref="H4:M4"/>
    <mergeCell ref="B5:C5"/>
    <mergeCell ref="D5:E5"/>
    <mergeCell ref="F5:G5"/>
    <mergeCell ref="H5:I5"/>
    <mergeCell ref="J5:K5"/>
    <mergeCell ref="A22:A23"/>
    <mergeCell ref="B22:G22"/>
    <mergeCell ref="A7:A8"/>
    <mergeCell ref="B7:G7"/>
    <mergeCell ref="H7:M7"/>
  </mergeCells>
  <pageMargins left="0.31496062992125984" right="0.31496062992125984" top="0.35433070866141736" bottom="0.35433070866141736" header="0.31496062992125984" footer="0.19685039370078741"/>
  <pageSetup paperSize="9" fitToWidth="0" fitToHeight="0" orientation="landscape" r:id="rId1"/>
  <headerFooter differentFirst="1" scaleWithDoc="0">
    <oddFooter>&amp;C&amp;"Calibri,Obyčejné"&amp;9&amp;P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17"/>
  <dimension ref="A1:X39"/>
  <sheetViews>
    <sheetView showGridLines="0" zoomScaleNormal="100" workbookViewId="0"/>
  </sheetViews>
  <sheetFormatPr defaultColWidth="9.140625" defaultRowHeight="12"/>
  <cols>
    <col min="1" max="1" width="9.42578125" style="9" customWidth="1"/>
    <col min="2" max="2" width="13.42578125" style="9" customWidth="1"/>
    <col min="3" max="3" width="9" style="9" customWidth="1"/>
    <col min="4" max="4" width="13.42578125" style="9" customWidth="1"/>
    <col min="5" max="5" width="9" style="9" customWidth="1"/>
    <col min="6" max="6" width="13.42578125" style="9" customWidth="1"/>
    <col min="7" max="7" width="9" style="9" customWidth="1"/>
    <col min="8" max="8" width="13.42578125" style="9" customWidth="1"/>
    <col min="9" max="9" width="9" style="9" customWidth="1"/>
    <col min="10" max="10" width="13.42578125" style="9" customWidth="1"/>
    <col min="11" max="11" width="9" style="9" customWidth="1"/>
    <col min="12" max="12" width="13.42578125" style="9" customWidth="1"/>
    <col min="13" max="13" width="9" style="9" customWidth="1"/>
    <col min="14" max="26" width="9.140625" style="9" customWidth="1"/>
    <col min="27" max="16384" width="9.140625" style="9"/>
  </cols>
  <sheetData>
    <row r="1" spans="1:24" ht="18">
      <c r="A1" s="186" t="s">
        <v>393</v>
      </c>
      <c r="M1" s="267" t="str">
        <f>'3.1'!N1</f>
        <v>II. čtvrtletí 2026</v>
      </c>
    </row>
    <row r="2" spans="1:24" ht="6" customHeight="1">
      <c r="A2" s="38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24">
      <c r="A3" s="359" t="str">
        <f>'3.1'!A4</f>
        <v>2026</v>
      </c>
      <c r="B3" s="497" t="s">
        <v>186</v>
      </c>
      <c r="C3" s="497"/>
      <c r="D3" s="497"/>
      <c r="E3" s="497"/>
      <c r="F3" s="497"/>
      <c r="G3" s="498"/>
      <c r="H3" s="512" t="s">
        <v>19</v>
      </c>
      <c r="I3" s="497"/>
      <c r="J3" s="497"/>
      <c r="K3" s="497"/>
      <c r="L3" s="497"/>
      <c r="M3" s="497"/>
      <c r="N3" s="20"/>
    </row>
    <row r="4" spans="1:24" ht="13.5">
      <c r="B4" s="514" t="s">
        <v>168</v>
      </c>
      <c r="C4" s="514"/>
      <c r="D4" s="514"/>
      <c r="E4" s="514"/>
      <c r="F4" s="514"/>
      <c r="G4" s="516"/>
      <c r="H4" s="513" t="s">
        <v>5</v>
      </c>
      <c r="I4" s="514"/>
      <c r="J4" s="514"/>
      <c r="K4" s="514"/>
      <c r="L4" s="514"/>
      <c r="M4" s="514"/>
      <c r="N4" s="57"/>
    </row>
    <row r="5" spans="1:24">
      <c r="B5" s="496" t="s">
        <v>63</v>
      </c>
      <c r="C5" s="496"/>
      <c r="D5" s="496" t="s">
        <v>64</v>
      </c>
      <c r="E5" s="496"/>
      <c r="F5" s="496" t="s">
        <v>65</v>
      </c>
      <c r="G5" s="501"/>
      <c r="H5" s="502" t="s">
        <v>63</v>
      </c>
      <c r="I5" s="496"/>
      <c r="J5" s="496" t="s">
        <v>64</v>
      </c>
      <c r="K5" s="496"/>
      <c r="L5" s="496" t="s">
        <v>65</v>
      </c>
      <c r="M5" s="496"/>
      <c r="N5" s="53"/>
    </row>
    <row r="6" spans="1:24">
      <c r="A6" s="302"/>
      <c r="B6" s="300" t="s">
        <v>208</v>
      </c>
      <c r="C6" s="300" t="s">
        <v>207</v>
      </c>
      <c r="D6" s="300" t="s">
        <v>208</v>
      </c>
      <c r="E6" s="300" t="s">
        <v>207</v>
      </c>
      <c r="F6" s="300" t="s">
        <v>208</v>
      </c>
      <c r="G6" s="301" t="s">
        <v>207</v>
      </c>
      <c r="H6" s="294" t="s">
        <v>208</v>
      </c>
      <c r="I6" s="294" t="s">
        <v>207</v>
      </c>
      <c r="J6" s="294" t="s">
        <v>208</v>
      </c>
      <c r="K6" s="294" t="s">
        <v>207</v>
      </c>
      <c r="L6" s="294" t="s">
        <v>208</v>
      </c>
      <c r="M6" s="294" t="s">
        <v>207</v>
      </c>
      <c r="N6" s="53"/>
    </row>
    <row r="7" spans="1:24">
      <c r="A7" s="510" t="s">
        <v>53</v>
      </c>
      <c r="B7" s="515">
        <f>F8</f>
        <v>1133.5997469999988</v>
      </c>
      <c r="C7" s="505"/>
      <c r="D7" s="505"/>
      <c r="E7" s="505"/>
      <c r="F7" s="505"/>
      <c r="G7" s="517"/>
      <c r="H7" s="515">
        <f>SUM(H8,J8,L8)</f>
        <v>371212.64968170848</v>
      </c>
      <c r="I7" s="505"/>
      <c r="J7" s="505"/>
      <c r="K7" s="505"/>
      <c r="L7" s="505"/>
      <c r="M7" s="505"/>
      <c r="N7" s="58"/>
    </row>
    <row r="8" spans="1:24">
      <c r="A8" s="511"/>
      <c r="B8" s="200">
        <f>SUM(B9:B16)</f>
        <v>1132.5836869999989</v>
      </c>
      <c r="C8" s="290">
        <v>4.8497705803004783E-2</v>
      </c>
      <c r="D8" s="260">
        <f>SUM(D9:D16)</f>
        <v>1133.2998219999988</v>
      </c>
      <c r="E8" s="290">
        <v>4.8495617360496776E-2</v>
      </c>
      <c r="F8" s="260">
        <f>SUM(F9:F16)</f>
        <v>1133.5997469999988</v>
      </c>
      <c r="G8" s="295">
        <v>4.8568138290922915E-2</v>
      </c>
      <c r="H8" s="260">
        <f>SUM(H9:H16)</f>
        <v>129887.51515137195</v>
      </c>
      <c r="I8" s="290">
        <v>2.0909553758523221E-2</v>
      </c>
      <c r="J8" s="260">
        <f>SUM(J9:J16)</f>
        <v>142102.42709155046</v>
      </c>
      <c r="K8" s="290">
        <v>2.3893606552991713E-2</v>
      </c>
      <c r="L8" s="260">
        <f>SUM(L9:L16)</f>
        <v>99222.707438786121</v>
      </c>
      <c r="M8" s="290">
        <v>1.6593657746970438E-2</v>
      </c>
      <c r="N8" s="10"/>
    </row>
    <row r="9" spans="1:24">
      <c r="A9" s="44" t="s">
        <v>7</v>
      </c>
      <c r="B9" s="201">
        <v>0</v>
      </c>
      <c r="C9" s="289">
        <v>0</v>
      </c>
      <c r="D9" s="19">
        <v>0</v>
      </c>
      <c r="E9" s="289">
        <v>0</v>
      </c>
      <c r="F9" s="19">
        <v>0</v>
      </c>
      <c r="G9" s="296">
        <v>0</v>
      </c>
      <c r="H9" s="19">
        <v>0</v>
      </c>
      <c r="I9" s="289">
        <v>0</v>
      </c>
      <c r="J9" s="19">
        <v>0</v>
      </c>
      <c r="K9" s="289">
        <v>0</v>
      </c>
      <c r="L9" s="19">
        <v>0</v>
      </c>
      <c r="M9" s="289">
        <v>0</v>
      </c>
      <c r="N9" s="61"/>
      <c r="O9" s="69"/>
      <c r="X9" s="50"/>
    </row>
    <row r="10" spans="1:24">
      <c r="A10" s="44" t="s">
        <v>20</v>
      </c>
      <c r="B10" s="201">
        <v>539.35199999999998</v>
      </c>
      <c r="C10" s="289">
        <v>6.2506678286789075E-2</v>
      </c>
      <c r="D10" s="19">
        <v>539.35199999999998</v>
      </c>
      <c r="E10" s="289">
        <v>6.255017274151628E-2</v>
      </c>
      <c r="F10" s="19">
        <v>539.35199999999998</v>
      </c>
      <c r="G10" s="296">
        <v>6.2588006987086345E-2</v>
      </c>
      <c r="H10" s="19">
        <v>101600.93099999998</v>
      </c>
      <c r="I10" s="289">
        <v>4.477063745071861E-2</v>
      </c>
      <c r="J10" s="19">
        <v>109241.23199999999</v>
      </c>
      <c r="K10" s="289">
        <v>5.8373586875240052E-2</v>
      </c>
      <c r="L10" s="19">
        <v>57607.212999999996</v>
      </c>
      <c r="M10" s="289">
        <v>2.9485755940127003E-2</v>
      </c>
      <c r="N10" s="61"/>
      <c r="O10" s="69"/>
      <c r="X10" s="50"/>
    </row>
    <row r="11" spans="1:24">
      <c r="A11" s="44" t="s">
        <v>21</v>
      </c>
      <c r="B11" s="201">
        <v>400</v>
      </c>
      <c r="C11" s="289">
        <v>0.29338418659234267</v>
      </c>
      <c r="D11" s="19">
        <v>400</v>
      </c>
      <c r="E11" s="289">
        <v>0.29338418659234267</v>
      </c>
      <c r="F11" s="19">
        <v>400</v>
      </c>
      <c r="G11" s="296">
        <v>0.29338418659234267</v>
      </c>
      <c r="H11" s="19">
        <v>1327.07</v>
      </c>
      <c r="I11" s="289">
        <v>9.425711131326826E-3</v>
      </c>
      <c r="J11" s="19">
        <v>8365.5400000000009</v>
      </c>
      <c r="K11" s="289">
        <v>6.6560378500022443E-2</v>
      </c>
      <c r="L11" s="19">
        <v>18795.53</v>
      </c>
      <c r="M11" s="289">
        <v>7.5899586342160263E-2</v>
      </c>
      <c r="N11" s="61"/>
      <c r="O11" s="69"/>
      <c r="X11" s="50"/>
    </row>
    <row r="12" spans="1:24">
      <c r="A12" s="44" t="s">
        <v>22</v>
      </c>
      <c r="B12" s="201">
        <v>24.919</v>
      </c>
      <c r="C12" s="289">
        <v>1.6591011634747944E-2</v>
      </c>
      <c r="D12" s="19">
        <v>24.919</v>
      </c>
      <c r="E12" s="289">
        <v>1.6610608721876037E-2</v>
      </c>
      <c r="F12" s="19">
        <v>24.919</v>
      </c>
      <c r="G12" s="296">
        <v>1.6739447446233714E-2</v>
      </c>
      <c r="H12" s="19">
        <v>5851.4539999999988</v>
      </c>
      <c r="I12" s="289">
        <v>1.8099299809094006E-2</v>
      </c>
      <c r="J12" s="19">
        <v>5027.478000000001</v>
      </c>
      <c r="K12" s="289">
        <v>1.6982850097379348E-2</v>
      </c>
      <c r="L12" s="19">
        <v>4054.2159999999999</v>
      </c>
      <c r="M12" s="289">
        <v>1.5025906113563496E-2</v>
      </c>
      <c r="N12" s="61"/>
      <c r="O12" s="69"/>
      <c r="X12" s="50"/>
    </row>
    <row r="13" spans="1:24">
      <c r="A13" s="44" t="s">
        <v>43</v>
      </c>
      <c r="B13" s="201">
        <v>7.7019999999999982</v>
      </c>
      <c r="C13" s="289">
        <v>6.8916964533595896E-3</v>
      </c>
      <c r="D13" s="19">
        <v>7.7019999999999982</v>
      </c>
      <c r="E13" s="289">
        <v>6.8956916690760218E-3</v>
      </c>
      <c r="F13" s="19">
        <v>7.7019999999999991</v>
      </c>
      <c r="G13" s="296">
        <v>6.9011882543352889E-3</v>
      </c>
      <c r="H13" s="19">
        <v>1566.0057805478889</v>
      </c>
      <c r="I13" s="289">
        <v>1.2400405147017049E-2</v>
      </c>
      <c r="J13" s="19">
        <v>1237.4968733500632</v>
      </c>
      <c r="K13" s="289">
        <v>1.2066213970439686E-2</v>
      </c>
      <c r="L13" s="19">
        <v>784.62958978001859</v>
      </c>
      <c r="M13" s="289">
        <v>8.1046405676786139E-3</v>
      </c>
      <c r="N13" s="61"/>
      <c r="O13" s="69"/>
      <c r="X13" s="50"/>
    </row>
    <row r="14" spans="1:24">
      <c r="A14" s="44" t="s">
        <v>44</v>
      </c>
      <c r="B14" s="201">
        <v>0</v>
      </c>
      <c r="C14" s="289">
        <v>0</v>
      </c>
      <c r="D14" s="19">
        <v>0</v>
      </c>
      <c r="E14" s="289">
        <v>0</v>
      </c>
      <c r="F14" s="19">
        <v>0</v>
      </c>
      <c r="G14" s="296">
        <v>0</v>
      </c>
      <c r="H14" s="19">
        <v>0</v>
      </c>
      <c r="I14" s="289">
        <v>0</v>
      </c>
      <c r="J14" s="19">
        <v>0</v>
      </c>
      <c r="K14" s="289">
        <v>0</v>
      </c>
      <c r="L14" s="19">
        <v>0</v>
      </c>
      <c r="M14" s="289">
        <v>0</v>
      </c>
      <c r="N14" s="61"/>
      <c r="O14" s="69"/>
      <c r="P14" s="44"/>
      <c r="Q14" s="56"/>
      <c r="R14" s="19"/>
      <c r="S14" s="19"/>
      <c r="T14" s="19"/>
      <c r="U14" s="19"/>
      <c r="X14" s="50"/>
    </row>
    <row r="15" spans="1:24">
      <c r="A15" s="44" t="s">
        <v>45</v>
      </c>
      <c r="B15" s="201">
        <v>71.444999999999993</v>
      </c>
      <c r="C15" s="289">
        <v>0.18843617976233934</v>
      </c>
      <c r="D15" s="19">
        <v>71.444999999999993</v>
      </c>
      <c r="E15" s="59">
        <v>0.18843617976233934</v>
      </c>
      <c r="F15" s="19">
        <v>71.444999999999993</v>
      </c>
      <c r="G15" s="297">
        <v>0.19057746037481937</v>
      </c>
      <c r="H15" s="19">
        <v>10002.17281</v>
      </c>
      <c r="I15" s="289">
        <v>0.17160822738063772</v>
      </c>
      <c r="J15" s="19">
        <v>6948.6527499999993</v>
      </c>
      <c r="K15" s="59">
        <v>0.16618451761800204</v>
      </c>
      <c r="L15" s="19">
        <v>7247.6930000000002</v>
      </c>
      <c r="M15" s="59">
        <v>0.20894911621180245</v>
      </c>
      <c r="N15" s="61"/>
      <c r="O15" s="69"/>
      <c r="P15" s="44"/>
      <c r="Q15" s="56"/>
      <c r="R15" s="19"/>
      <c r="S15" s="19"/>
      <c r="T15" s="19"/>
      <c r="U15" s="19"/>
      <c r="X15" s="50"/>
    </row>
    <row r="16" spans="1:24">
      <c r="A16" s="226" t="s">
        <v>46</v>
      </c>
      <c r="B16" s="202">
        <v>89.165686999998925</v>
      </c>
      <c r="C16" s="290">
        <v>1.8403445117529667E-2</v>
      </c>
      <c r="D16" s="197">
        <v>89.881821999998976</v>
      </c>
      <c r="E16" s="291">
        <v>1.845908310468479E-2</v>
      </c>
      <c r="F16" s="197">
        <v>90.181746999998978</v>
      </c>
      <c r="G16" s="298">
        <v>1.8546619351532598E-2</v>
      </c>
      <c r="H16" s="197">
        <v>9539.8815608240657</v>
      </c>
      <c r="I16" s="290">
        <v>1.6323392403454744E-2</v>
      </c>
      <c r="J16" s="197">
        <v>11282.027468200416</v>
      </c>
      <c r="K16" s="291">
        <v>1.7154121876857064E-2</v>
      </c>
      <c r="L16" s="197">
        <v>10733.425849006115</v>
      </c>
      <c r="M16" s="291">
        <v>1.7115127575709856E-2</v>
      </c>
      <c r="N16" s="61"/>
      <c r="O16" s="69"/>
      <c r="P16" s="44"/>
      <c r="Q16" s="56"/>
      <c r="R16" s="19"/>
      <c r="S16" s="19"/>
      <c r="T16" s="19"/>
      <c r="U16" s="19"/>
      <c r="X16" s="50"/>
    </row>
    <row r="17" spans="1:15">
      <c r="A17" s="170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5"/>
      <c r="M17" s="62" t="s">
        <v>296</v>
      </c>
      <c r="N17" s="62"/>
      <c r="O17" s="55"/>
    </row>
    <row r="18" spans="1:15">
      <c r="A18" s="359" t="str">
        <f>'3.1'!A4</f>
        <v>2026</v>
      </c>
      <c r="B18" s="497" t="s">
        <v>231</v>
      </c>
      <c r="C18" s="497"/>
      <c r="D18" s="497"/>
      <c r="E18" s="497"/>
      <c r="F18" s="497"/>
      <c r="G18" s="497"/>
      <c r="H18" s="54"/>
      <c r="I18" s="54"/>
      <c r="J18" s="54"/>
      <c r="K18" s="54"/>
      <c r="L18" s="54"/>
      <c r="M18" s="54"/>
      <c r="N18" s="63"/>
      <c r="O18" s="54"/>
    </row>
    <row r="19" spans="1:15">
      <c r="A19" s="292"/>
      <c r="B19" s="499" t="s">
        <v>5</v>
      </c>
      <c r="C19" s="499"/>
      <c r="D19" s="499"/>
      <c r="E19" s="499"/>
      <c r="F19" s="499"/>
      <c r="G19" s="499"/>
      <c r="H19" s="63" t="str">
        <f>A24</f>
        <v>VO z vvn</v>
      </c>
      <c r="I19" s="70">
        <f>(B24+D24+F24)/'6.1, 6.2'!B25</f>
        <v>1.628169358123006E-2</v>
      </c>
      <c r="J19" s="22" t="str">
        <f>A9</f>
        <v>JE</v>
      </c>
      <c r="K19" s="61">
        <f t="shared" ref="K19:K26" si="0">H9+J9+L9</f>
        <v>0</v>
      </c>
      <c r="L19" s="22" t="str">
        <f>A9</f>
        <v>JE</v>
      </c>
      <c r="M19" s="69">
        <f>K19/'6.1, 6.2'!B5</f>
        <v>0</v>
      </c>
      <c r="N19" s="63"/>
      <c r="O19" s="54"/>
    </row>
    <row r="20" spans="1:15">
      <c r="A20" s="53"/>
      <c r="B20" s="496" t="s">
        <v>63</v>
      </c>
      <c r="C20" s="496"/>
      <c r="D20" s="496" t="s">
        <v>64</v>
      </c>
      <c r="E20" s="496"/>
      <c r="F20" s="496" t="s">
        <v>65</v>
      </c>
      <c r="G20" s="496"/>
      <c r="H20" s="63" t="str">
        <f>A25</f>
        <v>VO z vn</v>
      </c>
      <c r="I20" s="70">
        <f>(B25+D25+F25)/'6.1, 6.2'!C25</f>
        <v>2.2309681523163691E-2</v>
      </c>
      <c r="J20" s="22" t="str">
        <f t="shared" ref="J20:J26" si="1">A10</f>
        <v>PE</v>
      </c>
      <c r="K20" s="61">
        <f t="shared" si="0"/>
        <v>268449.37599999999</v>
      </c>
      <c r="L20" s="22" t="str">
        <f t="shared" ref="L20:L26" si="2">A10</f>
        <v>PE</v>
      </c>
      <c r="M20" s="69">
        <f>K20/'6.1, 6.2'!C5</f>
        <v>4.404773029975774E-2</v>
      </c>
      <c r="N20" s="63"/>
      <c r="O20" s="54"/>
    </row>
    <row r="21" spans="1:15">
      <c r="A21" s="53"/>
      <c r="B21" s="293" t="s">
        <v>208</v>
      </c>
      <c r="C21" s="293" t="s">
        <v>207</v>
      </c>
      <c r="D21" s="293" t="s">
        <v>208</v>
      </c>
      <c r="E21" s="293" t="s">
        <v>207</v>
      </c>
      <c r="F21" s="293" t="s">
        <v>208</v>
      </c>
      <c r="G21" s="293" t="s">
        <v>207</v>
      </c>
      <c r="H21" s="63" t="str">
        <f>A26</f>
        <v>MOP</v>
      </c>
      <c r="I21" s="70">
        <f>(B26+D26+F26)/'6.1, 6.2'!D25</f>
        <v>3.0215327881282766E-2</v>
      </c>
      <c r="J21" s="22" t="str">
        <f t="shared" si="1"/>
        <v>PPE</v>
      </c>
      <c r="K21" s="61">
        <f t="shared" si="0"/>
        <v>28488.14</v>
      </c>
      <c r="L21" s="22" t="str">
        <f t="shared" si="2"/>
        <v>PPE</v>
      </c>
      <c r="M21" s="69">
        <f>K21/'6.1, 6.2'!D5</f>
        <v>5.5412233039560138E-2</v>
      </c>
      <c r="N21" s="63"/>
      <c r="O21" s="54"/>
    </row>
    <row r="22" spans="1:15">
      <c r="A22" s="503" t="s">
        <v>53</v>
      </c>
      <c r="B22" s="505">
        <f>SUM(B23,D23,F23)</f>
        <v>292565.67171170854</v>
      </c>
      <c r="C22" s="505"/>
      <c r="D22" s="505"/>
      <c r="E22" s="505"/>
      <c r="F22" s="505"/>
      <c r="G22" s="505"/>
      <c r="H22" s="63" t="str">
        <f>A27</f>
        <v>MOO</v>
      </c>
      <c r="I22" s="70">
        <f>(B27+D27+F27)/'6.1, 6.2'!E25</f>
        <v>2.3519940576728508E-2</v>
      </c>
      <c r="J22" s="22" t="str">
        <f t="shared" si="1"/>
        <v>PSE</v>
      </c>
      <c r="K22" s="61">
        <f t="shared" si="0"/>
        <v>14933.148000000001</v>
      </c>
      <c r="L22" s="22" t="str">
        <f t="shared" si="2"/>
        <v>PSE</v>
      </c>
      <c r="M22" s="69">
        <f>K22/'6.1, 6.2'!E5</f>
        <v>1.6794952888768328E-2</v>
      </c>
      <c r="N22" s="63"/>
      <c r="O22" s="54"/>
    </row>
    <row r="23" spans="1:15">
      <c r="A23" s="504"/>
      <c r="B23" s="260">
        <f>SUM(B24:B27)</f>
        <v>104476.40903137196</v>
      </c>
      <c r="C23" s="299">
        <v>2.4471086478122562E-2</v>
      </c>
      <c r="D23" s="260">
        <f>SUM(D24:D27)</f>
        <v>94054.370531550478</v>
      </c>
      <c r="E23" s="299">
        <v>2.2803141402867939E-2</v>
      </c>
      <c r="F23" s="260">
        <f>SUM(F24:F27)</f>
        <v>94034.892148786137</v>
      </c>
      <c r="G23" s="299">
        <v>2.2502985200151381E-2</v>
      </c>
      <c r="H23" s="54"/>
      <c r="I23" s="54"/>
      <c r="J23" s="22" t="str">
        <f t="shared" si="1"/>
        <v>VE</v>
      </c>
      <c r="K23" s="61">
        <f t="shared" si="0"/>
        <v>3588.1322436779706</v>
      </c>
      <c r="L23" s="22" t="str">
        <f t="shared" si="2"/>
        <v>VE</v>
      </c>
      <c r="M23" s="69">
        <f>K23/'6.1, 6.2'!F5</f>
        <v>1.1018103362270673E-2</v>
      </c>
      <c r="N23" s="63"/>
      <c r="O23" s="54"/>
    </row>
    <row r="24" spans="1:15">
      <c r="A24" s="15" t="s">
        <v>8</v>
      </c>
      <c r="B24" s="19">
        <v>11700.891</v>
      </c>
      <c r="C24" s="289">
        <v>1.9325997853292889E-2</v>
      </c>
      <c r="D24" s="19">
        <v>8539.5040000000008</v>
      </c>
      <c r="E24" s="289">
        <v>1.2952469440494553E-2</v>
      </c>
      <c r="F24" s="19">
        <v>10848.933999999999</v>
      </c>
      <c r="G24" s="289">
        <v>1.6827314599493638E-2</v>
      </c>
      <c r="H24" s="54"/>
      <c r="I24" s="54"/>
      <c r="J24" s="22" t="str">
        <f t="shared" si="1"/>
        <v>PVE</v>
      </c>
      <c r="K24" s="61">
        <f t="shared" si="0"/>
        <v>0</v>
      </c>
      <c r="L24" s="22" t="str">
        <f t="shared" si="2"/>
        <v>PVE</v>
      </c>
      <c r="M24" s="69">
        <f>K24/'6.1, 6.2'!G5</f>
        <v>0</v>
      </c>
      <c r="N24" s="63"/>
      <c r="O24" s="70"/>
    </row>
    <row r="25" spans="1:15">
      <c r="A25" s="15" t="s">
        <v>9</v>
      </c>
      <c r="B25" s="19">
        <v>40352.082999999999</v>
      </c>
      <c r="C25" s="289">
        <v>2.2506994688751173E-2</v>
      </c>
      <c r="D25" s="19">
        <v>40408.430999999997</v>
      </c>
      <c r="E25" s="289">
        <v>2.249464775270411E-2</v>
      </c>
      <c r="F25" s="19">
        <v>41582.286</v>
      </c>
      <c r="G25" s="289">
        <v>2.1947591476544948E-2</v>
      </c>
      <c r="H25" s="54"/>
      <c r="I25" s="54"/>
      <c r="J25" s="22" t="str">
        <f t="shared" si="1"/>
        <v>VTE</v>
      </c>
      <c r="K25" s="61">
        <f t="shared" si="0"/>
        <v>24198.518559999997</v>
      </c>
      <c r="L25" s="22" t="str">
        <f t="shared" si="2"/>
        <v>VTE</v>
      </c>
      <c r="M25" s="69">
        <f>K25/'6.1, 6.2'!H5</f>
        <v>0.17953527024551286</v>
      </c>
      <c r="N25" s="63"/>
      <c r="O25" s="70"/>
    </row>
    <row r="26" spans="1:15">
      <c r="A26" s="15" t="s">
        <v>132</v>
      </c>
      <c r="B26" s="19">
        <v>18874.519030476058</v>
      </c>
      <c r="C26" s="289">
        <v>3.1896640488256793E-2</v>
      </c>
      <c r="D26" s="19">
        <v>17089.669623180751</v>
      </c>
      <c r="E26" s="289">
        <v>3.1513676742770669E-2</v>
      </c>
      <c r="F26" s="19">
        <v>16776.46969401891</v>
      </c>
      <c r="G26" s="289">
        <v>3.0456669597614006E-2</v>
      </c>
      <c r="H26" s="54"/>
      <c r="I26" s="54"/>
      <c r="J26" s="22" t="str">
        <f t="shared" si="1"/>
        <v>FVE</v>
      </c>
      <c r="K26" s="61">
        <f t="shared" si="0"/>
        <v>31555.334878030597</v>
      </c>
      <c r="L26" s="22" t="str">
        <f t="shared" si="2"/>
        <v>FVE</v>
      </c>
      <c r="M26" s="69">
        <f>K26/'6.1, 6.2'!I5</f>
        <v>1.6881307317226878E-2</v>
      </c>
      <c r="N26" s="63"/>
      <c r="O26" s="70"/>
    </row>
    <row r="27" spans="1:15">
      <c r="A27" s="354" t="s">
        <v>130</v>
      </c>
      <c r="B27" s="197">
        <v>33548.916000895893</v>
      </c>
      <c r="C27" s="290">
        <v>2.6223921573924142E-2</v>
      </c>
      <c r="D27" s="197">
        <v>28016.765908369725</v>
      </c>
      <c r="E27" s="290">
        <v>2.4866731891489316E-2</v>
      </c>
      <c r="F27" s="197">
        <v>24827.202454767226</v>
      </c>
      <c r="G27" s="290">
        <v>2.2806449349786057E-2</v>
      </c>
      <c r="H27" s="54"/>
      <c r="I27" s="54"/>
      <c r="J27" s="54"/>
      <c r="K27" s="54"/>
      <c r="L27" s="54"/>
      <c r="M27" s="54"/>
      <c r="N27" s="63"/>
      <c r="O27" s="70"/>
    </row>
    <row r="28" spans="1:15">
      <c r="A28" s="508"/>
      <c r="B28" s="508"/>
      <c r="C28" s="508"/>
      <c r="D28" s="508"/>
      <c r="E28" s="508"/>
      <c r="F28" s="19"/>
      <c r="G28" s="62" t="s">
        <v>297</v>
      </c>
      <c r="H28" s="54"/>
      <c r="I28" s="54"/>
      <c r="J28" s="54"/>
      <c r="K28" s="54"/>
      <c r="L28" s="54"/>
      <c r="M28" s="54"/>
      <c r="N28" s="54"/>
      <c r="O28" s="54"/>
    </row>
    <row r="29" spans="1:15">
      <c r="A29" s="509"/>
      <c r="B29" s="509"/>
      <c r="C29" s="509"/>
      <c r="D29" s="509"/>
      <c r="E29" s="509"/>
      <c r="F29" s="19"/>
      <c r="G29" s="55"/>
      <c r="H29" s="54"/>
      <c r="I29" s="54"/>
      <c r="J29" s="54"/>
      <c r="K29" s="54"/>
      <c r="L29" s="54"/>
      <c r="M29" s="54"/>
      <c r="N29" s="54"/>
      <c r="O29" s="54"/>
    </row>
    <row r="30" spans="1:15">
      <c r="J30" s="22"/>
      <c r="K30" s="22" t="str">
        <f>H5</f>
        <v>Duben</v>
      </c>
      <c r="L30" s="22" t="str">
        <f>J5</f>
        <v>Květen</v>
      </c>
      <c r="M30" s="22" t="str">
        <f>L5</f>
        <v>Červen</v>
      </c>
    </row>
    <row r="31" spans="1:15">
      <c r="H31" s="22" t="str">
        <f t="shared" ref="H31:H38" si="3">A9</f>
        <v>JE</v>
      </c>
      <c r="I31" s="71">
        <f t="shared" ref="I31:I38" si="4">G9</f>
        <v>0</v>
      </c>
      <c r="J31" s="22" t="str">
        <f t="shared" ref="J31:J38" si="5">A9</f>
        <v>JE</v>
      </c>
      <c r="K31" s="50">
        <f t="shared" ref="K31:K38" si="6">H9</f>
        <v>0</v>
      </c>
      <c r="L31" s="50">
        <f t="shared" ref="L31:L38" si="7">J9</f>
        <v>0</v>
      </c>
      <c r="M31" s="50">
        <f t="shared" ref="M31:M38" si="8">L9</f>
        <v>0</v>
      </c>
    </row>
    <row r="32" spans="1:15">
      <c r="H32" s="22" t="str">
        <f t="shared" si="3"/>
        <v>PE</v>
      </c>
      <c r="I32" s="71">
        <f t="shared" si="4"/>
        <v>6.2588006987086345E-2</v>
      </c>
      <c r="J32" s="22" t="str">
        <f t="shared" si="5"/>
        <v>PE</v>
      </c>
      <c r="K32" s="50">
        <f t="shared" si="6"/>
        <v>101600.93099999998</v>
      </c>
      <c r="L32" s="50">
        <f t="shared" si="7"/>
        <v>109241.23199999999</v>
      </c>
      <c r="M32" s="50">
        <f t="shared" si="8"/>
        <v>57607.212999999996</v>
      </c>
    </row>
    <row r="33" spans="8:13" ht="12.75" customHeight="1">
      <c r="H33" s="22" t="str">
        <f t="shared" si="3"/>
        <v>PPE</v>
      </c>
      <c r="I33" s="71">
        <f t="shared" si="4"/>
        <v>0.29338418659234267</v>
      </c>
      <c r="J33" s="22" t="str">
        <f t="shared" si="5"/>
        <v>PPE</v>
      </c>
      <c r="K33" s="50">
        <f t="shared" si="6"/>
        <v>1327.07</v>
      </c>
      <c r="L33" s="50">
        <f t="shared" si="7"/>
        <v>8365.5400000000009</v>
      </c>
      <c r="M33" s="50">
        <f t="shared" si="8"/>
        <v>18795.53</v>
      </c>
    </row>
    <row r="34" spans="8:13">
      <c r="H34" s="22" t="str">
        <f t="shared" si="3"/>
        <v>PSE</v>
      </c>
      <c r="I34" s="71">
        <f t="shared" si="4"/>
        <v>1.6739447446233714E-2</v>
      </c>
      <c r="J34" s="22" t="str">
        <f t="shared" si="5"/>
        <v>PSE</v>
      </c>
      <c r="K34" s="50">
        <f t="shared" si="6"/>
        <v>5851.4539999999988</v>
      </c>
      <c r="L34" s="50">
        <f t="shared" si="7"/>
        <v>5027.478000000001</v>
      </c>
      <c r="M34" s="50">
        <f t="shared" si="8"/>
        <v>4054.2159999999999</v>
      </c>
    </row>
    <row r="35" spans="8:13" ht="13.5" customHeight="1">
      <c r="H35" s="22" t="str">
        <f t="shared" si="3"/>
        <v>VE</v>
      </c>
      <c r="I35" s="71">
        <f t="shared" si="4"/>
        <v>6.9011882543352889E-3</v>
      </c>
      <c r="J35" s="22" t="str">
        <f t="shared" si="5"/>
        <v>VE</v>
      </c>
      <c r="K35" s="50">
        <f t="shared" si="6"/>
        <v>1566.0057805478889</v>
      </c>
      <c r="L35" s="50">
        <f t="shared" si="7"/>
        <v>1237.4968733500632</v>
      </c>
      <c r="M35" s="50">
        <f t="shared" si="8"/>
        <v>784.62958978001859</v>
      </c>
    </row>
    <row r="36" spans="8:13" ht="12.75" customHeight="1">
      <c r="H36" s="22" t="str">
        <f t="shared" si="3"/>
        <v>PVE</v>
      </c>
      <c r="I36" s="71">
        <f t="shared" si="4"/>
        <v>0</v>
      </c>
      <c r="J36" s="22" t="str">
        <f t="shared" si="5"/>
        <v>PVE</v>
      </c>
      <c r="K36" s="50">
        <f t="shared" si="6"/>
        <v>0</v>
      </c>
      <c r="L36" s="50">
        <f t="shared" si="7"/>
        <v>0</v>
      </c>
      <c r="M36" s="50">
        <f t="shared" si="8"/>
        <v>0</v>
      </c>
    </row>
    <row r="37" spans="8:13" ht="12.75" customHeight="1">
      <c r="H37" s="22" t="str">
        <f t="shared" si="3"/>
        <v>VTE</v>
      </c>
      <c r="I37" s="71">
        <f t="shared" si="4"/>
        <v>0.19057746037481937</v>
      </c>
      <c r="J37" s="22" t="str">
        <f t="shared" si="5"/>
        <v>VTE</v>
      </c>
      <c r="K37" s="50">
        <f t="shared" si="6"/>
        <v>10002.17281</v>
      </c>
      <c r="L37" s="50">
        <f t="shared" si="7"/>
        <v>6948.6527499999993</v>
      </c>
      <c r="M37" s="50">
        <f t="shared" si="8"/>
        <v>7247.6930000000002</v>
      </c>
    </row>
    <row r="38" spans="8:13" ht="12.75" customHeight="1">
      <c r="H38" s="22" t="str">
        <f t="shared" si="3"/>
        <v>FVE</v>
      </c>
      <c r="I38" s="71">
        <f t="shared" si="4"/>
        <v>1.8546619351532598E-2</v>
      </c>
      <c r="J38" s="22" t="str">
        <f t="shared" si="5"/>
        <v>FVE</v>
      </c>
      <c r="K38" s="50">
        <f t="shared" si="6"/>
        <v>9539.8815608240657</v>
      </c>
      <c r="L38" s="50">
        <f t="shared" si="7"/>
        <v>11282.027468200416</v>
      </c>
      <c r="M38" s="50">
        <f t="shared" si="8"/>
        <v>10733.425849006115</v>
      </c>
    </row>
    <row r="39" spans="8:13" ht="12.75" customHeight="1"/>
  </sheetData>
  <mergeCells count="21">
    <mergeCell ref="B18:G18"/>
    <mergeCell ref="B19:G19"/>
    <mergeCell ref="B20:C20"/>
    <mergeCell ref="D20:E20"/>
    <mergeCell ref="F20:G20"/>
    <mergeCell ref="A28:E29"/>
    <mergeCell ref="B3:G3"/>
    <mergeCell ref="H3:M3"/>
    <mergeCell ref="B4:G4"/>
    <mergeCell ref="H4:M4"/>
    <mergeCell ref="B5:C5"/>
    <mergeCell ref="D5:E5"/>
    <mergeCell ref="F5:G5"/>
    <mergeCell ref="H5:I5"/>
    <mergeCell ref="J5:K5"/>
    <mergeCell ref="L5:M5"/>
    <mergeCell ref="A22:A23"/>
    <mergeCell ref="B22:G22"/>
    <mergeCell ref="A7:A8"/>
    <mergeCell ref="B7:G7"/>
    <mergeCell ref="H7:M7"/>
  </mergeCells>
  <pageMargins left="0.31496062992125984" right="0.31496062992125984" top="0.35433070866141736" bottom="0.35433070866141736" header="0.31496062992125984" footer="0.19685039370078741"/>
  <pageSetup paperSize="9" fitToWidth="0" fitToHeight="0" orientation="landscape" r:id="rId1"/>
  <headerFooter differentFirst="1" scaleWithDoc="0">
    <oddFooter>&amp;C&amp;"Calibri,Obyčejné"&amp;9&amp;P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31"/>
  <dimension ref="A1:X39"/>
  <sheetViews>
    <sheetView showGridLines="0" zoomScaleNormal="100" workbookViewId="0"/>
  </sheetViews>
  <sheetFormatPr defaultColWidth="9.140625" defaultRowHeight="12"/>
  <cols>
    <col min="1" max="1" width="9.42578125" style="9" customWidth="1"/>
    <col min="2" max="2" width="13.42578125" style="9" customWidth="1"/>
    <col min="3" max="3" width="9" style="9" customWidth="1"/>
    <col min="4" max="4" width="13.42578125" style="9" customWidth="1"/>
    <col min="5" max="5" width="9" style="9" customWidth="1"/>
    <col min="6" max="6" width="13.42578125" style="9" customWidth="1"/>
    <col min="7" max="7" width="9" style="9" customWidth="1"/>
    <col min="8" max="8" width="13.42578125" style="9" customWidth="1"/>
    <col min="9" max="9" width="9" style="9" customWidth="1"/>
    <col min="10" max="10" width="13.42578125" style="9" customWidth="1"/>
    <col min="11" max="11" width="9" style="9" customWidth="1"/>
    <col min="12" max="12" width="13.42578125" style="9" customWidth="1"/>
    <col min="13" max="13" width="9" style="9" customWidth="1"/>
    <col min="14" max="26" width="9.140625" style="9" customWidth="1"/>
    <col min="27" max="16384" width="9.140625" style="9"/>
  </cols>
  <sheetData>
    <row r="1" spans="1:24" ht="18">
      <c r="A1" s="186" t="s">
        <v>392</v>
      </c>
      <c r="M1" s="267" t="str">
        <f>'3.1'!N1</f>
        <v>II. čtvrtletí 2026</v>
      </c>
    </row>
    <row r="2" spans="1:24" ht="6" customHeight="1">
      <c r="A2" s="38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24">
      <c r="A3" s="359" t="str">
        <f>'3.1'!A4</f>
        <v>2026</v>
      </c>
      <c r="B3" s="497" t="s">
        <v>186</v>
      </c>
      <c r="C3" s="497"/>
      <c r="D3" s="497"/>
      <c r="E3" s="497"/>
      <c r="F3" s="497"/>
      <c r="G3" s="498"/>
      <c r="H3" s="512" t="s">
        <v>19</v>
      </c>
      <c r="I3" s="497"/>
      <c r="J3" s="497"/>
      <c r="K3" s="497"/>
      <c r="L3" s="497"/>
      <c r="M3" s="497"/>
      <c r="N3" s="20"/>
    </row>
    <row r="4" spans="1:24" ht="13.5">
      <c r="B4" s="514" t="s">
        <v>168</v>
      </c>
      <c r="C4" s="514"/>
      <c r="D4" s="514"/>
      <c r="E4" s="514"/>
      <c r="F4" s="514"/>
      <c r="G4" s="516"/>
      <c r="H4" s="513" t="s">
        <v>5</v>
      </c>
      <c r="I4" s="514"/>
      <c r="J4" s="514"/>
      <c r="K4" s="514"/>
      <c r="L4" s="514"/>
      <c r="M4" s="514"/>
      <c r="N4" s="57"/>
    </row>
    <row r="5" spans="1:24">
      <c r="B5" s="496" t="s">
        <v>63</v>
      </c>
      <c r="C5" s="496"/>
      <c r="D5" s="496" t="s">
        <v>64</v>
      </c>
      <c r="E5" s="496"/>
      <c r="F5" s="496" t="s">
        <v>65</v>
      </c>
      <c r="G5" s="501"/>
      <c r="H5" s="502" t="s">
        <v>63</v>
      </c>
      <c r="I5" s="496"/>
      <c r="J5" s="496" t="s">
        <v>64</v>
      </c>
      <c r="K5" s="496"/>
      <c r="L5" s="496" t="s">
        <v>65</v>
      </c>
      <c r="M5" s="496"/>
      <c r="N5" s="53"/>
    </row>
    <row r="6" spans="1:24">
      <c r="A6" s="302"/>
      <c r="B6" s="300" t="s">
        <v>208</v>
      </c>
      <c r="C6" s="300" t="s">
        <v>207</v>
      </c>
      <c r="D6" s="300" t="s">
        <v>208</v>
      </c>
      <c r="E6" s="300" t="s">
        <v>207</v>
      </c>
      <c r="F6" s="300" t="s">
        <v>208</v>
      </c>
      <c r="G6" s="301" t="s">
        <v>207</v>
      </c>
      <c r="H6" s="294" t="s">
        <v>208</v>
      </c>
      <c r="I6" s="294" t="s">
        <v>207</v>
      </c>
      <c r="J6" s="294" t="s">
        <v>208</v>
      </c>
      <c r="K6" s="294" t="s">
        <v>207</v>
      </c>
      <c r="L6" s="294" t="s">
        <v>208</v>
      </c>
      <c r="M6" s="294" t="s">
        <v>207</v>
      </c>
      <c r="N6" s="53"/>
    </row>
    <row r="7" spans="1:24">
      <c r="A7" s="510" t="s">
        <v>53</v>
      </c>
      <c r="B7" s="515">
        <f>F8</f>
        <v>2983.128847</v>
      </c>
      <c r="C7" s="505"/>
      <c r="D7" s="505"/>
      <c r="E7" s="505"/>
      <c r="F7" s="505"/>
      <c r="G7" s="517"/>
      <c r="H7" s="515">
        <f>SUM(H8,J8,L8)</f>
        <v>3938978.3522407645</v>
      </c>
      <c r="I7" s="505"/>
      <c r="J7" s="505"/>
      <c r="K7" s="505"/>
      <c r="L7" s="505"/>
      <c r="M7" s="505"/>
      <c r="N7" s="58"/>
    </row>
    <row r="8" spans="1:24">
      <c r="A8" s="511"/>
      <c r="B8" s="200">
        <f>SUM(B9:B16)</f>
        <v>2988.0693670000001</v>
      </c>
      <c r="C8" s="290">
        <v>0.12795037642082591</v>
      </c>
      <c r="D8" s="260">
        <f>SUM(D9:D16)</f>
        <v>2986.5194719999995</v>
      </c>
      <c r="E8" s="290">
        <v>0.12779769549260989</v>
      </c>
      <c r="F8" s="260">
        <f>SUM(F9:F16)</f>
        <v>2983.128847</v>
      </c>
      <c r="G8" s="295">
        <v>0.12780967423834258</v>
      </c>
      <c r="H8" s="260">
        <f>SUM(H9:H16)</f>
        <v>1435510.728520341</v>
      </c>
      <c r="I8" s="290">
        <v>0.23109140793056318</v>
      </c>
      <c r="J8" s="260">
        <f>SUM(J9:J16)</f>
        <v>1259350.5052953034</v>
      </c>
      <c r="K8" s="290">
        <v>0.21175166463871392</v>
      </c>
      <c r="L8" s="260">
        <f>SUM(L9:L16)</f>
        <v>1244117.1184251199</v>
      </c>
      <c r="M8" s="290">
        <v>0.2080617853834496</v>
      </c>
      <c r="N8" s="10"/>
    </row>
    <row r="9" spans="1:24">
      <c r="A9" s="44" t="s">
        <v>7</v>
      </c>
      <c r="B9" s="201">
        <v>2096</v>
      </c>
      <c r="C9" s="289">
        <v>0.48228255867464337</v>
      </c>
      <c r="D9" s="19">
        <v>2096</v>
      </c>
      <c r="E9" s="289">
        <v>0.48228255867464337</v>
      </c>
      <c r="F9" s="19">
        <v>2096</v>
      </c>
      <c r="G9" s="296">
        <v>0.48228255867464337</v>
      </c>
      <c r="H9" s="19">
        <v>1298848.2</v>
      </c>
      <c r="I9" s="289">
        <v>0.50679507058868944</v>
      </c>
      <c r="J9" s="19">
        <v>1120964.43</v>
      </c>
      <c r="K9" s="289">
        <v>0.40939894766522983</v>
      </c>
      <c r="L9" s="19">
        <v>1113854.6499999999</v>
      </c>
      <c r="M9" s="289">
        <v>0.41802924516411966</v>
      </c>
      <c r="N9" s="61"/>
      <c r="O9" s="69"/>
      <c r="X9" s="50"/>
    </row>
    <row r="10" spans="1:24">
      <c r="A10" s="44" t="s">
        <v>20</v>
      </c>
      <c r="B10" s="201">
        <v>14.759</v>
      </c>
      <c r="C10" s="289">
        <v>1.7104526632602088E-3</v>
      </c>
      <c r="D10" s="19">
        <v>14.759</v>
      </c>
      <c r="E10" s="289">
        <v>1.7116428593794753E-3</v>
      </c>
      <c r="F10" s="19">
        <v>14.759</v>
      </c>
      <c r="G10" s="296">
        <v>1.7126781677316621E-3</v>
      </c>
      <c r="H10" s="19">
        <v>3972.2980000000002</v>
      </c>
      <c r="I10" s="289">
        <v>1.75040043288791E-3</v>
      </c>
      <c r="J10" s="19">
        <v>3922.259</v>
      </c>
      <c r="K10" s="289">
        <v>2.0958782896525023E-3</v>
      </c>
      <c r="L10" s="19">
        <v>2712.7820000000002</v>
      </c>
      <c r="M10" s="289">
        <v>1.3885141079602241E-3</v>
      </c>
      <c r="N10" s="61"/>
      <c r="O10" s="69"/>
      <c r="X10" s="50"/>
    </row>
    <row r="11" spans="1:24">
      <c r="A11" s="44" t="s">
        <v>21</v>
      </c>
      <c r="B11" s="201">
        <v>0</v>
      </c>
      <c r="C11" s="289">
        <v>0</v>
      </c>
      <c r="D11" s="19">
        <v>0</v>
      </c>
      <c r="E11" s="289">
        <v>0</v>
      </c>
      <c r="F11" s="19">
        <v>0</v>
      </c>
      <c r="G11" s="296">
        <v>0</v>
      </c>
      <c r="H11" s="19">
        <v>0</v>
      </c>
      <c r="I11" s="289">
        <v>0</v>
      </c>
      <c r="J11" s="19">
        <v>0</v>
      </c>
      <c r="K11" s="289">
        <v>0</v>
      </c>
      <c r="L11" s="19">
        <v>0</v>
      </c>
      <c r="M11" s="289">
        <v>0</v>
      </c>
      <c r="N11" s="61"/>
      <c r="O11" s="69"/>
      <c r="X11" s="50"/>
    </row>
    <row r="12" spans="1:24">
      <c r="A12" s="44" t="s">
        <v>22</v>
      </c>
      <c r="B12" s="201">
        <v>115.59840000000003</v>
      </c>
      <c r="C12" s="289">
        <v>7.6965143037772271E-2</v>
      </c>
      <c r="D12" s="19">
        <v>115.59840000000003</v>
      </c>
      <c r="E12" s="289">
        <v>7.7056053263570581E-2</v>
      </c>
      <c r="F12" s="19">
        <v>115.52490000000003</v>
      </c>
      <c r="G12" s="296">
        <v>7.7604357810562449E-2</v>
      </c>
      <c r="H12" s="19">
        <v>40825.989000000001</v>
      </c>
      <c r="I12" s="289">
        <v>0.12628003482788625</v>
      </c>
      <c r="J12" s="19">
        <v>38404.122999999992</v>
      </c>
      <c r="K12" s="289">
        <v>0.12972935217823295</v>
      </c>
      <c r="L12" s="19">
        <v>36558.863000000034</v>
      </c>
      <c r="M12" s="289">
        <v>0.13549599800716852</v>
      </c>
      <c r="N12" s="61"/>
      <c r="O12" s="69"/>
      <c r="X12" s="50"/>
    </row>
    <row r="13" spans="1:24">
      <c r="A13" s="44" t="s">
        <v>43</v>
      </c>
      <c r="B13" s="201">
        <v>17.413799999999991</v>
      </c>
      <c r="C13" s="289">
        <v>1.5581748078357983E-2</v>
      </c>
      <c r="D13" s="19">
        <v>17.413799999999991</v>
      </c>
      <c r="E13" s="289">
        <v>1.559078104219112E-2</v>
      </c>
      <c r="F13" s="19">
        <v>17.413799999999988</v>
      </c>
      <c r="G13" s="296">
        <v>1.5603208520299115E-2</v>
      </c>
      <c r="H13" s="19">
        <v>5930.8842952879286</v>
      </c>
      <c r="I13" s="289">
        <v>4.6963663260502234E-2</v>
      </c>
      <c r="J13" s="19">
        <v>3302.9166263152629</v>
      </c>
      <c r="K13" s="289">
        <v>3.2205090451464052E-2</v>
      </c>
      <c r="L13" s="19">
        <v>3315.8633243916825</v>
      </c>
      <c r="M13" s="289">
        <v>3.4250403968676423E-2</v>
      </c>
      <c r="N13" s="61"/>
      <c r="O13" s="69"/>
      <c r="X13" s="50"/>
    </row>
    <row r="14" spans="1:24">
      <c r="A14" s="44" t="s">
        <v>44</v>
      </c>
      <c r="B14" s="201">
        <v>475</v>
      </c>
      <c r="C14" s="289">
        <v>0.40546308151941957</v>
      </c>
      <c r="D14" s="19">
        <v>475</v>
      </c>
      <c r="E14" s="289">
        <v>0.40546308151941957</v>
      </c>
      <c r="F14" s="19">
        <v>475</v>
      </c>
      <c r="G14" s="296">
        <v>0.40546308151941957</v>
      </c>
      <c r="H14" s="19">
        <v>52847.74</v>
      </c>
      <c r="I14" s="289">
        <v>0.36061082511967535</v>
      </c>
      <c r="J14" s="19">
        <v>55944.91</v>
      </c>
      <c r="K14" s="289">
        <v>0.49058873988074148</v>
      </c>
      <c r="L14" s="19">
        <v>53076.45</v>
      </c>
      <c r="M14" s="289">
        <v>0.62291433556954356</v>
      </c>
      <c r="N14" s="61"/>
      <c r="O14" s="69"/>
      <c r="P14" s="44"/>
      <c r="Q14" s="56"/>
      <c r="R14" s="19"/>
      <c r="S14" s="19"/>
      <c r="T14" s="19"/>
      <c r="U14" s="19"/>
      <c r="X14" s="50"/>
    </row>
    <row r="15" spans="1:24">
      <c r="A15" s="44" t="s">
        <v>45</v>
      </c>
      <c r="B15" s="201">
        <v>11.945</v>
      </c>
      <c r="C15" s="289">
        <v>3.1504936206328556E-2</v>
      </c>
      <c r="D15" s="19">
        <v>11.945</v>
      </c>
      <c r="E15" s="59">
        <v>3.1504936206328556E-2</v>
      </c>
      <c r="F15" s="19">
        <v>11.945</v>
      </c>
      <c r="G15" s="297">
        <v>3.1862940222229935E-2</v>
      </c>
      <c r="H15" s="19">
        <v>1874.6259414714436</v>
      </c>
      <c r="I15" s="289">
        <v>3.2163135043621942E-2</v>
      </c>
      <c r="J15" s="19">
        <v>1212.7973447528209</v>
      </c>
      <c r="K15" s="59">
        <v>2.9005355276408261E-2</v>
      </c>
      <c r="L15" s="19">
        <v>1090.4471561591254</v>
      </c>
      <c r="M15" s="59">
        <v>3.1437309714294273E-2</v>
      </c>
      <c r="N15" s="61"/>
      <c r="O15" s="69"/>
      <c r="P15" s="44"/>
      <c r="Q15" s="56"/>
      <c r="R15" s="19"/>
      <c r="S15" s="19"/>
      <c r="T15" s="19"/>
      <c r="U15" s="19"/>
      <c r="X15" s="50"/>
    </row>
    <row r="16" spans="1:24">
      <c r="A16" s="226" t="s">
        <v>46</v>
      </c>
      <c r="B16" s="202">
        <v>257.35316700000004</v>
      </c>
      <c r="C16" s="290">
        <v>5.3116675753387119E-2</v>
      </c>
      <c r="D16" s="197">
        <v>255.80327199999982</v>
      </c>
      <c r="E16" s="291">
        <v>5.253446972067765E-2</v>
      </c>
      <c r="F16" s="197">
        <v>252.48614700000007</v>
      </c>
      <c r="G16" s="298">
        <v>5.1925856569890565E-2</v>
      </c>
      <c r="H16" s="197">
        <v>31210.991283581665</v>
      </c>
      <c r="I16" s="290">
        <v>5.3404149178839559E-2</v>
      </c>
      <c r="J16" s="197">
        <v>35599.069324235395</v>
      </c>
      <c r="K16" s="291">
        <v>5.4127751028071644E-2</v>
      </c>
      <c r="L16" s="197">
        <v>33508.062944569145</v>
      </c>
      <c r="M16" s="291">
        <v>5.3430729403540898E-2</v>
      </c>
      <c r="N16" s="61"/>
      <c r="O16" s="69"/>
      <c r="P16" s="44"/>
      <c r="Q16" s="56"/>
      <c r="R16" s="19"/>
      <c r="S16" s="19"/>
      <c r="T16" s="19"/>
      <c r="U16" s="19"/>
      <c r="X16" s="50"/>
    </row>
    <row r="17" spans="1:15">
      <c r="A17" s="170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5"/>
      <c r="M17" s="62" t="s">
        <v>296</v>
      </c>
      <c r="N17" s="62"/>
      <c r="O17" s="55"/>
    </row>
    <row r="18" spans="1:15">
      <c r="A18" s="359" t="str">
        <f>'3.1'!A4</f>
        <v>2026</v>
      </c>
      <c r="B18" s="497" t="s">
        <v>231</v>
      </c>
      <c r="C18" s="497"/>
      <c r="D18" s="497"/>
      <c r="E18" s="497"/>
      <c r="F18" s="497"/>
      <c r="G18" s="497"/>
      <c r="H18" s="54"/>
      <c r="I18" s="54"/>
      <c r="J18" s="54"/>
      <c r="K18" s="54"/>
      <c r="L18" s="54"/>
      <c r="M18" s="54"/>
      <c r="N18" s="63"/>
      <c r="O18" s="54"/>
    </row>
    <row r="19" spans="1:15">
      <c r="A19" s="292"/>
      <c r="B19" s="499" t="s">
        <v>5</v>
      </c>
      <c r="C19" s="499"/>
      <c r="D19" s="499"/>
      <c r="E19" s="499"/>
      <c r="F19" s="499"/>
      <c r="G19" s="499"/>
      <c r="H19" s="63" t="str">
        <f>A24</f>
        <v>VO z vvn</v>
      </c>
      <c r="I19" s="70">
        <f>(B24+D24+F24)/'6.1, 6.2'!B25</f>
        <v>3.852667959316497E-2</v>
      </c>
      <c r="J19" s="22" t="str">
        <f>A9</f>
        <v>JE</v>
      </c>
      <c r="K19" s="61">
        <f t="shared" ref="K19:K26" si="0">H9+J9+L9</f>
        <v>3533667.28</v>
      </c>
      <c r="L19" s="22" t="str">
        <f>A9</f>
        <v>JE</v>
      </c>
      <c r="M19" s="69">
        <f>K19/'6.1, 6.2'!B5</f>
        <v>0.44362276143922741</v>
      </c>
      <c r="N19" s="63"/>
      <c r="O19" s="54"/>
    </row>
    <row r="20" spans="1:15">
      <c r="A20" s="53"/>
      <c r="B20" s="496" t="s">
        <v>63</v>
      </c>
      <c r="C20" s="496"/>
      <c r="D20" s="496" t="s">
        <v>64</v>
      </c>
      <c r="E20" s="496"/>
      <c r="F20" s="496" t="s">
        <v>65</v>
      </c>
      <c r="G20" s="496"/>
      <c r="H20" s="63" t="str">
        <f>A25</f>
        <v>VO z vn</v>
      </c>
      <c r="I20" s="70">
        <f>(B25+D25+F25)/'6.1, 6.2'!C25</f>
        <v>5.3145904288321014E-2</v>
      </c>
      <c r="J20" s="22" t="str">
        <f t="shared" ref="J20:J26" si="1">A10</f>
        <v>PE</v>
      </c>
      <c r="K20" s="61">
        <f t="shared" si="0"/>
        <v>10607.339</v>
      </c>
      <c r="L20" s="22" t="str">
        <f t="shared" ref="L20:L26" si="2">A10</f>
        <v>PE</v>
      </c>
      <c r="M20" s="69">
        <f>K20/'6.1, 6.2'!C5</f>
        <v>1.7404741796460796E-3</v>
      </c>
      <c r="N20" s="63"/>
      <c r="O20" s="54"/>
    </row>
    <row r="21" spans="1:15">
      <c r="A21" s="53"/>
      <c r="B21" s="293" t="s">
        <v>208</v>
      </c>
      <c r="C21" s="293" t="s">
        <v>207</v>
      </c>
      <c r="D21" s="293" t="s">
        <v>208</v>
      </c>
      <c r="E21" s="293" t="s">
        <v>207</v>
      </c>
      <c r="F21" s="293" t="s">
        <v>208</v>
      </c>
      <c r="G21" s="293" t="s">
        <v>207</v>
      </c>
      <c r="H21" s="63" t="str">
        <f>A26</f>
        <v>MOP</v>
      </c>
      <c r="I21" s="70">
        <f>(B26+D26+F26)/'6.1, 6.2'!D25</f>
        <v>6.0687709501651491E-2</v>
      </c>
      <c r="J21" s="22" t="str">
        <f t="shared" si="1"/>
        <v>PPE</v>
      </c>
      <c r="K21" s="61">
        <f t="shared" si="0"/>
        <v>0</v>
      </c>
      <c r="L21" s="22" t="str">
        <f t="shared" si="2"/>
        <v>PPE</v>
      </c>
      <c r="M21" s="69">
        <f>K21/'6.1, 6.2'!D5</f>
        <v>0</v>
      </c>
      <c r="N21" s="63"/>
      <c r="O21" s="54"/>
    </row>
    <row r="22" spans="1:15">
      <c r="A22" s="503" t="s">
        <v>53</v>
      </c>
      <c r="B22" s="505">
        <f>SUM(B23,D23,F23)</f>
        <v>650379.47291273344</v>
      </c>
      <c r="C22" s="505"/>
      <c r="D22" s="505"/>
      <c r="E22" s="505"/>
      <c r="F22" s="505"/>
      <c r="G22" s="505"/>
      <c r="H22" s="63" t="str">
        <f>A27</f>
        <v>MOO</v>
      </c>
      <c r="I22" s="70">
        <f>(B27+D27+F27)/'6.1, 6.2'!E25</f>
        <v>4.8851535868383596E-2</v>
      </c>
      <c r="J22" s="22" t="str">
        <f t="shared" si="1"/>
        <v>PSE</v>
      </c>
      <c r="K22" s="61">
        <f t="shared" si="0"/>
        <v>115788.97500000003</v>
      </c>
      <c r="L22" s="22" t="str">
        <f t="shared" si="2"/>
        <v>PSE</v>
      </c>
      <c r="M22" s="69">
        <f>K22/'6.1, 6.2'!E5</f>
        <v>0.1302250791436457</v>
      </c>
      <c r="N22" s="63"/>
      <c r="O22" s="54"/>
    </row>
    <row r="23" spans="1:15">
      <c r="A23" s="504"/>
      <c r="B23" s="260">
        <f>SUM(B24:B27)</f>
        <v>222894.32544214401</v>
      </c>
      <c r="C23" s="299">
        <v>5.2207635809339924E-2</v>
      </c>
      <c r="D23" s="260">
        <f>SUM(D24:D27)</f>
        <v>216090.64166748748</v>
      </c>
      <c r="E23" s="299">
        <v>5.23903932367209E-2</v>
      </c>
      <c r="F23" s="260">
        <f>SUM(F24:F27)</f>
        <v>211394.50580310196</v>
      </c>
      <c r="G23" s="299">
        <v>5.0587684281636361E-2</v>
      </c>
      <c r="H23" s="54"/>
      <c r="I23" s="54"/>
      <c r="J23" s="22" t="str">
        <f t="shared" si="1"/>
        <v>VE</v>
      </c>
      <c r="K23" s="61">
        <f t="shared" si="0"/>
        <v>12549.664245994874</v>
      </c>
      <c r="L23" s="22" t="str">
        <f t="shared" si="2"/>
        <v>VE</v>
      </c>
      <c r="M23" s="69">
        <f>K23/'6.1, 6.2'!F5</f>
        <v>3.8536343822832081E-2</v>
      </c>
      <c r="N23" s="63"/>
      <c r="O23" s="54"/>
    </row>
    <row r="24" spans="1:15">
      <c r="A24" s="15" t="s">
        <v>8</v>
      </c>
      <c r="B24" s="19">
        <v>23759.553</v>
      </c>
      <c r="C24" s="289">
        <v>3.9242914943246512E-2</v>
      </c>
      <c r="D24" s="19">
        <v>26439.422000000002</v>
      </c>
      <c r="E24" s="289">
        <v>4.0102540554971269E-2</v>
      </c>
      <c r="F24" s="19">
        <v>23366.382999999998</v>
      </c>
      <c r="G24" s="289">
        <v>3.6242591004172389E-2</v>
      </c>
      <c r="H24" s="54"/>
      <c r="I24" s="54"/>
      <c r="J24" s="22" t="str">
        <f t="shared" si="1"/>
        <v>PVE</v>
      </c>
      <c r="K24" s="61">
        <f t="shared" si="0"/>
        <v>161869.09999999998</v>
      </c>
      <c r="L24" s="22" t="str">
        <f t="shared" si="2"/>
        <v>PVE</v>
      </c>
      <c r="M24" s="69">
        <f>K24/'6.1, 6.2'!G5</f>
        <v>0.46810907837928145</v>
      </c>
      <c r="N24" s="63"/>
      <c r="O24" s="70"/>
    </row>
    <row r="25" spans="1:15">
      <c r="A25" s="15" t="s">
        <v>9</v>
      </c>
      <c r="B25" s="19">
        <v>96831.965999999986</v>
      </c>
      <c r="C25" s="289">
        <v>5.4009517785323105E-2</v>
      </c>
      <c r="D25" s="19">
        <v>95260.875</v>
      </c>
      <c r="E25" s="289">
        <v>5.3030018110314089E-2</v>
      </c>
      <c r="F25" s="19">
        <v>99350.975999999995</v>
      </c>
      <c r="G25" s="289">
        <v>5.2438546405169296E-2</v>
      </c>
      <c r="H25" s="54"/>
      <c r="I25" s="54"/>
      <c r="J25" s="22" t="str">
        <f t="shared" si="1"/>
        <v>VTE</v>
      </c>
      <c r="K25" s="61">
        <f t="shared" si="0"/>
        <v>4177.8704423833897</v>
      </c>
      <c r="L25" s="22" t="str">
        <f t="shared" si="2"/>
        <v>VTE</v>
      </c>
      <c r="M25" s="69">
        <f>K25/'6.1, 6.2'!H5</f>
        <v>3.0996736311119134E-2</v>
      </c>
      <c r="N25" s="63"/>
      <c r="O25" s="70"/>
    </row>
    <row r="26" spans="1:15">
      <c r="A26" s="15" t="s">
        <v>132</v>
      </c>
      <c r="B26" s="19">
        <v>37918.420310837959</v>
      </c>
      <c r="C26" s="289">
        <v>6.4079525342315827E-2</v>
      </c>
      <c r="D26" s="19">
        <v>34242.040059235165</v>
      </c>
      <c r="E26" s="289">
        <v>6.3142974980396296E-2</v>
      </c>
      <c r="F26" s="19">
        <v>33769.541955412504</v>
      </c>
      <c r="G26" s="289">
        <v>6.1306568101478623E-2</v>
      </c>
      <c r="H26" s="54"/>
      <c r="I26" s="54"/>
      <c r="J26" s="22" t="str">
        <f t="shared" si="1"/>
        <v>FVE</v>
      </c>
      <c r="K26" s="61">
        <f t="shared" si="0"/>
        <v>100318.1235523862</v>
      </c>
      <c r="L26" s="22" t="str">
        <f t="shared" si="2"/>
        <v>FVE</v>
      </c>
      <c r="M26" s="69">
        <f>K26/'6.1, 6.2'!I5</f>
        <v>5.3667662844371009E-2</v>
      </c>
      <c r="N26" s="63"/>
      <c r="O26" s="70"/>
    </row>
    <row r="27" spans="1:15">
      <c r="A27" s="354" t="s">
        <v>130</v>
      </c>
      <c r="B27" s="197">
        <v>64384.386131306048</v>
      </c>
      <c r="C27" s="290">
        <v>5.0326844910504154E-2</v>
      </c>
      <c r="D27" s="197">
        <v>60148.304608252314</v>
      </c>
      <c r="E27" s="290">
        <v>5.3385596657115189E-2</v>
      </c>
      <c r="F27" s="197">
        <v>54907.60484768945</v>
      </c>
      <c r="G27" s="290">
        <v>5.0438526497633848E-2</v>
      </c>
      <c r="H27" s="54"/>
      <c r="I27" s="54"/>
      <c r="J27" s="54"/>
      <c r="K27" s="54"/>
      <c r="L27" s="54"/>
      <c r="M27" s="54"/>
      <c r="N27" s="63"/>
      <c r="O27" s="70"/>
    </row>
    <row r="28" spans="1:15" ht="12" customHeight="1">
      <c r="A28" s="508"/>
      <c r="B28" s="508"/>
      <c r="C28" s="508"/>
      <c r="D28" s="508"/>
      <c r="E28" s="508"/>
      <c r="F28" s="19"/>
      <c r="G28" s="62" t="s">
        <v>297</v>
      </c>
      <c r="H28" s="54"/>
      <c r="I28" s="54"/>
      <c r="J28" s="54"/>
      <c r="K28" s="54"/>
      <c r="L28" s="54"/>
      <c r="M28" s="54"/>
      <c r="N28" s="54"/>
      <c r="O28" s="54"/>
    </row>
    <row r="29" spans="1:15">
      <c r="A29" s="509"/>
      <c r="B29" s="509"/>
      <c r="C29" s="509"/>
      <c r="D29" s="509"/>
      <c r="E29" s="509"/>
      <c r="F29" s="19"/>
      <c r="G29" s="55"/>
      <c r="H29" s="54"/>
      <c r="I29" s="54"/>
      <c r="J29" s="54"/>
      <c r="K29" s="54"/>
      <c r="L29" s="54"/>
      <c r="M29" s="54"/>
      <c r="N29" s="54"/>
      <c r="O29" s="54"/>
    </row>
    <row r="30" spans="1:15">
      <c r="J30" s="22"/>
      <c r="K30" s="22" t="str">
        <f>H5</f>
        <v>Duben</v>
      </c>
      <c r="L30" s="22" t="str">
        <f>J5</f>
        <v>Květen</v>
      </c>
      <c r="M30" s="22" t="str">
        <f>L5</f>
        <v>Červen</v>
      </c>
    </row>
    <row r="31" spans="1:15">
      <c r="H31" s="22" t="str">
        <f t="shared" ref="H31:H38" si="3">A9</f>
        <v>JE</v>
      </c>
      <c r="I31" s="71">
        <f t="shared" ref="I31:I38" si="4">G9</f>
        <v>0.48228255867464337</v>
      </c>
      <c r="J31" s="22" t="str">
        <f t="shared" ref="J31:J38" si="5">A9</f>
        <v>JE</v>
      </c>
      <c r="K31" s="50">
        <f t="shared" ref="K31:K38" si="6">H9</f>
        <v>1298848.2</v>
      </c>
      <c r="L31" s="50">
        <f t="shared" ref="L31:L38" si="7">J9</f>
        <v>1120964.43</v>
      </c>
      <c r="M31" s="50">
        <f t="shared" ref="M31:M38" si="8">L9</f>
        <v>1113854.6499999999</v>
      </c>
    </row>
    <row r="32" spans="1:15">
      <c r="H32" s="22" t="str">
        <f t="shared" si="3"/>
        <v>PE</v>
      </c>
      <c r="I32" s="71">
        <f t="shared" si="4"/>
        <v>1.7126781677316621E-3</v>
      </c>
      <c r="J32" s="22" t="str">
        <f t="shared" si="5"/>
        <v>PE</v>
      </c>
      <c r="K32" s="50">
        <f t="shared" si="6"/>
        <v>3972.2980000000002</v>
      </c>
      <c r="L32" s="50">
        <f t="shared" si="7"/>
        <v>3922.259</v>
      </c>
      <c r="M32" s="50">
        <f t="shared" si="8"/>
        <v>2712.7820000000002</v>
      </c>
    </row>
    <row r="33" spans="8:13" ht="12.75" customHeight="1">
      <c r="H33" s="22" t="str">
        <f t="shared" si="3"/>
        <v>PPE</v>
      </c>
      <c r="I33" s="71">
        <f t="shared" si="4"/>
        <v>0</v>
      </c>
      <c r="J33" s="22" t="str">
        <f t="shared" si="5"/>
        <v>PPE</v>
      </c>
      <c r="K33" s="50">
        <f t="shared" si="6"/>
        <v>0</v>
      </c>
      <c r="L33" s="50">
        <f t="shared" si="7"/>
        <v>0</v>
      </c>
      <c r="M33" s="50">
        <f t="shared" si="8"/>
        <v>0</v>
      </c>
    </row>
    <row r="34" spans="8:13">
      <c r="H34" s="22" t="str">
        <f t="shared" si="3"/>
        <v>PSE</v>
      </c>
      <c r="I34" s="71">
        <f t="shared" si="4"/>
        <v>7.7604357810562449E-2</v>
      </c>
      <c r="J34" s="22" t="str">
        <f t="shared" si="5"/>
        <v>PSE</v>
      </c>
      <c r="K34" s="50">
        <f t="shared" si="6"/>
        <v>40825.989000000001</v>
      </c>
      <c r="L34" s="50">
        <f t="shared" si="7"/>
        <v>38404.122999999992</v>
      </c>
      <c r="M34" s="50">
        <f t="shared" si="8"/>
        <v>36558.863000000034</v>
      </c>
    </row>
    <row r="35" spans="8:13" ht="13.5" customHeight="1">
      <c r="H35" s="22" t="str">
        <f t="shared" si="3"/>
        <v>VE</v>
      </c>
      <c r="I35" s="71">
        <f t="shared" si="4"/>
        <v>1.5603208520299115E-2</v>
      </c>
      <c r="J35" s="22" t="str">
        <f t="shared" si="5"/>
        <v>VE</v>
      </c>
      <c r="K35" s="50">
        <f t="shared" si="6"/>
        <v>5930.8842952879286</v>
      </c>
      <c r="L35" s="50">
        <f t="shared" si="7"/>
        <v>3302.9166263152629</v>
      </c>
      <c r="M35" s="50">
        <f t="shared" si="8"/>
        <v>3315.8633243916825</v>
      </c>
    </row>
    <row r="36" spans="8:13" ht="12.75" customHeight="1">
      <c r="H36" s="22" t="str">
        <f t="shared" si="3"/>
        <v>PVE</v>
      </c>
      <c r="I36" s="71">
        <f t="shared" si="4"/>
        <v>0.40546308151941957</v>
      </c>
      <c r="J36" s="22" t="str">
        <f t="shared" si="5"/>
        <v>PVE</v>
      </c>
      <c r="K36" s="50">
        <f t="shared" si="6"/>
        <v>52847.74</v>
      </c>
      <c r="L36" s="50">
        <f t="shared" si="7"/>
        <v>55944.91</v>
      </c>
      <c r="M36" s="50">
        <f t="shared" si="8"/>
        <v>53076.45</v>
      </c>
    </row>
    <row r="37" spans="8:13" ht="12.75" customHeight="1">
      <c r="H37" s="22" t="str">
        <f t="shared" si="3"/>
        <v>VTE</v>
      </c>
      <c r="I37" s="71">
        <f t="shared" si="4"/>
        <v>3.1862940222229935E-2</v>
      </c>
      <c r="J37" s="22" t="str">
        <f t="shared" si="5"/>
        <v>VTE</v>
      </c>
      <c r="K37" s="50">
        <f t="shared" si="6"/>
        <v>1874.6259414714436</v>
      </c>
      <c r="L37" s="50">
        <f t="shared" si="7"/>
        <v>1212.7973447528209</v>
      </c>
      <c r="M37" s="50">
        <f t="shared" si="8"/>
        <v>1090.4471561591254</v>
      </c>
    </row>
    <row r="38" spans="8:13" ht="12.75" customHeight="1">
      <c r="H38" s="22" t="str">
        <f t="shared" si="3"/>
        <v>FVE</v>
      </c>
      <c r="I38" s="71">
        <f t="shared" si="4"/>
        <v>5.1925856569890565E-2</v>
      </c>
      <c r="J38" s="22" t="str">
        <f t="shared" si="5"/>
        <v>FVE</v>
      </c>
      <c r="K38" s="50">
        <f t="shared" si="6"/>
        <v>31210.991283581665</v>
      </c>
      <c r="L38" s="50">
        <f t="shared" si="7"/>
        <v>35599.069324235395</v>
      </c>
      <c r="M38" s="50">
        <f t="shared" si="8"/>
        <v>33508.062944569145</v>
      </c>
    </row>
    <row r="39" spans="8:13" ht="12.75" customHeight="1"/>
  </sheetData>
  <mergeCells count="21">
    <mergeCell ref="B18:G18"/>
    <mergeCell ref="B19:G19"/>
    <mergeCell ref="B20:C20"/>
    <mergeCell ref="D20:E20"/>
    <mergeCell ref="F20:G20"/>
    <mergeCell ref="A28:E29"/>
    <mergeCell ref="B3:G3"/>
    <mergeCell ref="H3:M3"/>
    <mergeCell ref="B4:G4"/>
    <mergeCell ref="H4:M4"/>
    <mergeCell ref="B5:C5"/>
    <mergeCell ref="D5:E5"/>
    <mergeCell ref="F5:G5"/>
    <mergeCell ref="H5:I5"/>
    <mergeCell ref="J5:K5"/>
    <mergeCell ref="L5:M5"/>
    <mergeCell ref="A22:A23"/>
    <mergeCell ref="B22:G22"/>
    <mergeCell ref="A7:A8"/>
    <mergeCell ref="B7:G7"/>
    <mergeCell ref="H7:M7"/>
  </mergeCells>
  <pageMargins left="0.31496062992125984" right="0.31496062992125984" top="0.35433070866141736" bottom="0.35433070866141736" header="0.31496062992125984" footer="0.19685039370078741"/>
  <pageSetup paperSize="9" fitToWidth="0" fitToHeight="0" orientation="landscape" r:id="rId1"/>
  <headerFooter differentFirst="1" scaleWithDoc="0">
    <oddFooter>&amp;C&amp;"Calibri,Obyčejné"&amp;9&amp;P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18"/>
  <dimension ref="A1:U38"/>
  <sheetViews>
    <sheetView showGridLines="0" zoomScaleNormal="100" zoomScaleSheetLayoutView="100" workbookViewId="0"/>
  </sheetViews>
  <sheetFormatPr defaultColWidth="9.140625" defaultRowHeight="12"/>
  <cols>
    <col min="1" max="1" width="9.42578125" style="9" customWidth="1"/>
    <col min="2" max="2" width="13.42578125" style="9" customWidth="1"/>
    <col min="3" max="3" width="9" style="9" customWidth="1"/>
    <col min="4" max="4" width="13.42578125" style="9" customWidth="1"/>
    <col min="5" max="5" width="9" style="9" customWidth="1"/>
    <col min="6" max="6" width="13.42578125" style="9" customWidth="1"/>
    <col min="7" max="7" width="9" style="9" customWidth="1"/>
    <col min="8" max="8" width="13.42578125" style="9" customWidth="1"/>
    <col min="9" max="9" width="9" style="9" customWidth="1"/>
    <col min="10" max="10" width="13.42578125" style="9" customWidth="1"/>
    <col min="11" max="11" width="9" style="9" customWidth="1"/>
    <col min="12" max="12" width="13.42578125" style="9" customWidth="1"/>
    <col min="13" max="13" width="9" style="9" customWidth="1"/>
    <col min="14" max="26" width="9.140625" style="9" customWidth="1"/>
    <col min="27" max="16384" width="9.140625" style="9"/>
  </cols>
  <sheetData>
    <row r="1" spans="1:21" ht="18">
      <c r="A1" s="186" t="s">
        <v>394</v>
      </c>
      <c r="M1" s="267" t="str">
        <f>'3.1'!N1</f>
        <v>II. čtvrtletí 2026</v>
      </c>
      <c r="N1" s="54"/>
      <c r="O1" s="54"/>
    </row>
    <row r="2" spans="1:21" ht="6" customHeight="1">
      <c r="A2" s="38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21">
      <c r="A3" s="359" t="str">
        <f>'3.1'!A4</f>
        <v>2026</v>
      </c>
      <c r="B3" s="497" t="s">
        <v>186</v>
      </c>
      <c r="C3" s="497"/>
      <c r="D3" s="497"/>
      <c r="E3" s="497"/>
      <c r="F3" s="497"/>
      <c r="G3" s="498"/>
      <c r="H3" s="512" t="s">
        <v>19</v>
      </c>
      <c r="I3" s="497"/>
      <c r="J3" s="497"/>
      <c r="K3" s="497"/>
      <c r="L3" s="497"/>
      <c r="M3" s="497"/>
      <c r="N3" s="20"/>
    </row>
    <row r="4" spans="1:21" ht="13.5" customHeight="1">
      <c r="B4" s="514" t="s">
        <v>168</v>
      </c>
      <c r="C4" s="514"/>
      <c r="D4" s="514"/>
      <c r="E4" s="514"/>
      <c r="F4" s="514"/>
      <c r="G4" s="516"/>
      <c r="H4" s="513" t="s">
        <v>5</v>
      </c>
      <c r="I4" s="514"/>
      <c r="J4" s="514"/>
      <c r="K4" s="514"/>
      <c r="L4" s="514"/>
      <c r="M4" s="514"/>
      <c r="N4" s="57"/>
    </row>
    <row r="5" spans="1:21">
      <c r="B5" s="496" t="s">
        <v>63</v>
      </c>
      <c r="C5" s="496"/>
      <c r="D5" s="496" t="s">
        <v>64</v>
      </c>
      <c r="E5" s="496"/>
      <c r="F5" s="496" t="s">
        <v>65</v>
      </c>
      <c r="G5" s="501"/>
      <c r="H5" s="502" t="s">
        <v>63</v>
      </c>
      <c r="I5" s="496"/>
      <c r="J5" s="496" t="s">
        <v>64</v>
      </c>
      <c r="K5" s="496"/>
      <c r="L5" s="496" t="s">
        <v>65</v>
      </c>
      <c r="M5" s="496"/>
      <c r="N5" s="53"/>
    </row>
    <row r="6" spans="1:21">
      <c r="A6" s="302"/>
      <c r="B6" s="300" t="s">
        <v>208</v>
      </c>
      <c r="C6" s="300" t="s">
        <v>207</v>
      </c>
      <c r="D6" s="300" t="s">
        <v>208</v>
      </c>
      <c r="E6" s="300" t="s">
        <v>207</v>
      </c>
      <c r="F6" s="300" t="s">
        <v>208</v>
      </c>
      <c r="G6" s="301" t="s">
        <v>207</v>
      </c>
      <c r="H6" s="294" t="s">
        <v>208</v>
      </c>
      <c r="I6" s="294" t="s">
        <v>207</v>
      </c>
      <c r="J6" s="294" t="s">
        <v>208</v>
      </c>
      <c r="K6" s="294" t="s">
        <v>207</v>
      </c>
      <c r="L6" s="294" t="s">
        <v>208</v>
      </c>
      <c r="M6" s="294" t="s">
        <v>207</v>
      </c>
      <c r="N6" s="53"/>
    </row>
    <row r="7" spans="1:21">
      <c r="A7" s="510" t="s">
        <v>53</v>
      </c>
      <c r="B7" s="515">
        <f>F8</f>
        <v>588.82706699999835</v>
      </c>
      <c r="C7" s="505"/>
      <c r="D7" s="505"/>
      <c r="E7" s="505"/>
      <c r="F7" s="505"/>
      <c r="G7" s="517"/>
      <c r="H7" s="515">
        <f>SUM(H8,J8,L8)</f>
        <v>286524.55007404578</v>
      </c>
      <c r="I7" s="505"/>
      <c r="J7" s="505"/>
      <c r="K7" s="505"/>
      <c r="L7" s="505"/>
      <c r="M7" s="505"/>
      <c r="N7" s="58"/>
    </row>
    <row r="8" spans="1:21">
      <c r="A8" s="511"/>
      <c r="B8" s="200">
        <f>SUM(B9:B16)</f>
        <v>588.61293699999896</v>
      </c>
      <c r="C8" s="290">
        <v>2.5204651433822538E-2</v>
      </c>
      <c r="D8" s="260">
        <f>SUM(D9:D16)</f>
        <v>588.40580699999896</v>
      </c>
      <c r="E8" s="290">
        <v>2.517877645000309E-2</v>
      </c>
      <c r="F8" s="260">
        <f>SUM(F9:F16)</f>
        <v>588.82706699999835</v>
      </c>
      <c r="G8" s="295">
        <v>2.5227805929895361E-2</v>
      </c>
      <c r="H8" s="260">
        <f>SUM(H9:H16)</f>
        <v>98531.38260753316</v>
      </c>
      <c r="I8" s="290">
        <v>1.5861780396158983E-2</v>
      </c>
      <c r="J8" s="260">
        <f>SUM(J9:J16)</f>
        <v>97076.597229217557</v>
      </c>
      <c r="K8" s="290">
        <v>1.6322803678812677E-2</v>
      </c>
      <c r="L8" s="260">
        <f>SUM(L9:L16)</f>
        <v>90916.570237295076</v>
      </c>
      <c r="M8" s="290">
        <v>1.5204568480222169E-2</v>
      </c>
      <c r="N8" s="10"/>
    </row>
    <row r="9" spans="1:21">
      <c r="A9" s="44" t="s">
        <v>7</v>
      </c>
      <c r="B9" s="201">
        <v>0</v>
      </c>
      <c r="C9" s="289">
        <v>0</v>
      </c>
      <c r="D9" s="19">
        <v>0</v>
      </c>
      <c r="E9" s="289">
        <v>0</v>
      </c>
      <c r="F9" s="19">
        <v>0</v>
      </c>
      <c r="G9" s="296">
        <v>0</v>
      </c>
      <c r="H9" s="19">
        <v>0</v>
      </c>
      <c r="I9" s="289">
        <v>0</v>
      </c>
      <c r="J9" s="19">
        <v>0</v>
      </c>
      <c r="K9" s="289">
        <v>0</v>
      </c>
      <c r="L9" s="19">
        <v>0</v>
      </c>
      <c r="M9" s="289">
        <v>0</v>
      </c>
      <c r="N9" s="61"/>
      <c r="O9" s="69"/>
    </row>
    <row r="10" spans="1:21">
      <c r="A10" s="44" t="s">
        <v>20</v>
      </c>
      <c r="B10" s="201">
        <v>182.59900000000002</v>
      </c>
      <c r="C10" s="289">
        <v>2.116179591155572E-2</v>
      </c>
      <c r="D10" s="19">
        <v>182.59900000000002</v>
      </c>
      <c r="E10" s="289">
        <v>2.1176521070521908E-2</v>
      </c>
      <c r="F10" s="19">
        <v>182.59900000000002</v>
      </c>
      <c r="G10" s="296">
        <v>2.1189329951191396E-2</v>
      </c>
      <c r="H10" s="19">
        <v>29258.698000000004</v>
      </c>
      <c r="I10" s="289">
        <v>1.2892899184536667E-2</v>
      </c>
      <c r="J10" s="19">
        <v>29363.184999999998</v>
      </c>
      <c r="K10" s="289">
        <v>1.5690361589214278E-2</v>
      </c>
      <c r="L10" s="19">
        <v>27722.062000000002</v>
      </c>
      <c r="M10" s="289">
        <v>1.4189298730509132E-2</v>
      </c>
      <c r="N10" s="61"/>
      <c r="O10" s="69"/>
    </row>
    <row r="11" spans="1:21">
      <c r="A11" s="44" t="s">
        <v>21</v>
      </c>
      <c r="B11" s="201">
        <v>0</v>
      </c>
      <c r="C11" s="289">
        <v>0</v>
      </c>
      <c r="D11" s="19">
        <v>0</v>
      </c>
      <c r="E11" s="289">
        <v>0</v>
      </c>
      <c r="F11" s="19">
        <v>0</v>
      </c>
      <c r="G11" s="296">
        <v>0</v>
      </c>
      <c r="H11" s="19">
        <v>0</v>
      </c>
      <c r="I11" s="289">
        <v>0</v>
      </c>
      <c r="J11" s="19">
        <v>0</v>
      </c>
      <c r="K11" s="289">
        <v>0</v>
      </c>
      <c r="L11" s="19">
        <v>0</v>
      </c>
      <c r="M11" s="289">
        <v>0</v>
      </c>
      <c r="N11" s="61"/>
      <c r="O11" s="69"/>
    </row>
    <row r="12" spans="1:21">
      <c r="A12" s="44" t="s">
        <v>22</v>
      </c>
      <c r="B12" s="201">
        <v>91.480380000000011</v>
      </c>
      <c r="C12" s="289">
        <v>6.0907422004541245E-2</v>
      </c>
      <c r="D12" s="19">
        <v>91.480380000000011</v>
      </c>
      <c r="E12" s="289">
        <v>6.0979365059132963E-2</v>
      </c>
      <c r="F12" s="19">
        <v>91.427380000000014</v>
      </c>
      <c r="G12" s="296">
        <v>6.1416743154092839E-2</v>
      </c>
      <c r="H12" s="19">
        <v>29151.025999999994</v>
      </c>
      <c r="I12" s="289">
        <v>9.0167872688855538E-2</v>
      </c>
      <c r="J12" s="19">
        <v>25236.446000000007</v>
      </c>
      <c r="K12" s="289">
        <v>8.5248862234426237E-2</v>
      </c>
      <c r="L12" s="19">
        <v>24647.432999999986</v>
      </c>
      <c r="M12" s="289">
        <v>9.1349354400048349E-2</v>
      </c>
      <c r="N12" s="61"/>
      <c r="O12" s="69"/>
    </row>
    <row r="13" spans="1:21">
      <c r="A13" s="44" t="s">
        <v>43</v>
      </c>
      <c r="B13" s="201">
        <v>31.252399999999973</v>
      </c>
      <c r="C13" s="289">
        <v>2.7964431866914451E-2</v>
      </c>
      <c r="D13" s="19">
        <v>31.252399999999973</v>
      </c>
      <c r="E13" s="289">
        <v>2.7980643250925908E-2</v>
      </c>
      <c r="F13" s="19">
        <v>31.252399999999973</v>
      </c>
      <c r="G13" s="296">
        <v>2.8002946741078685E-2</v>
      </c>
      <c r="H13" s="19">
        <v>6281.1936765123255</v>
      </c>
      <c r="I13" s="289">
        <v>4.9737585494980557E-2</v>
      </c>
      <c r="J13" s="19">
        <v>4880.0229651854288</v>
      </c>
      <c r="K13" s="289">
        <v>4.75826667094374E-2</v>
      </c>
      <c r="L13" s="19">
        <v>3110.3648828792338</v>
      </c>
      <c r="M13" s="289">
        <v>3.2127757783304463E-2</v>
      </c>
      <c r="N13" s="61"/>
      <c r="O13" s="69"/>
    </row>
    <row r="14" spans="1:21">
      <c r="A14" s="44" t="s">
        <v>44</v>
      </c>
      <c r="B14" s="201">
        <v>0</v>
      </c>
      <c r="C14" s="289">
        <v>0</v>
      </c>
      <c r="D14" s="19">
        <v>0</v>
      </c>
      <c r="E14" s="289">
        <v>0</v>
      </c>
      <c r="F14" s="19">
        <v>0</v>
      </c>
      <c r="G14" s="296">
        <v>0</v>
      </c>
      <c r="H14" s="19">
        <v>0</v>
      </c>
      <c r="I14" s="289">
        <v>0</v>
      </c>
      <c r="J14" s="19">
        <v>0</v>
      </c>
      <c r="K14" s="289">
        <v>0</v>
      </c>
      <c r="L14" s="19">
        <v>0</v>
      </c>
      <c r="M14" s="289">
        <v>0</v>
      </c>
      <c r="N14" s="61"/>
      <c r="O14" s="69"/>
      <c r="P14" s="44"/>
      <c r="Q14" s="56"/>
      <c r="R14" s="19"/>
      <c r="S14" s="19"/>
      <c r="T14" s="19"/>
      <c r="U14" s="19"/>
    </row>
    <row r="15" spans="1:21">
      <c r="A15" s="44" t="s">
        <v>45</v>
      </c>
      <c r="B15" s="201">
        <v>10.223500000000001</v>
      </c>
      <c r="C15" s="289">
        <v>2.6964480142771034E-2</v>
      </c>
      <c r="D15" s="19">
        <v>10.223500000000001</v>
      </c>
      <c r="E15" s="59">
        <v>2.6964480142771034E-2</v>
      </c>
      <c r="F15" s="19">
        <v>10.223500000000001</v>
      </c>
      <c r="G15" s="297">
        <v>2.7270889021512579E-2</v>
      </c>
      <c r="H15" s="19">
        <v>1559.0836916808187</v>
      </c>
      <c r="I15" s="289">
        <v>2.6749346741931166E-2</v>
      </c>
      <c r="J15" s="19">
        <v>1084.7744757822497</v>
      </c>
      <c r="K15" s="59">
        <v>2.5943550421654644E-2</v>
      </c>
      <c r="L15" s="19">
        <v>778.9466022728858</v>
      </c>
      <c r="M15" s="59">
        <v>2.2456829244989526E-2</v>
      </c>
      <c r="N15" s="61"/>
      <c r="O15" s="69"/>
      <c r="P15" s="44"/>
      <c r="Q15" s="56"/>
      <c r="R15" s="19"/>
      <c r="S15" s="19"/>
      <c r="T15" s="19"/>
      <c r="U15" s="19"/>
    </row>
    <row r="16" spans="1:21">
      <c r="A16" s="226" t="s">
        <v>46</v>
      </c>
      <c r="B16" s="202">
        <v>273.05765699999893</v>
      </c>
      <c r="C16" s="290">
        <v>5.6358020373025126E-2</v>
      </c>
      <c r="D16" s="197">
        <v>272.85052699999892</v>
      </c>
      <c r="E16" s="291">
        <v>5.603547459296139E-2</v>
      </c>
      <c r="F16" s="197">
        <v>273.32478699999831</v>
      </c>
      <c r="G16" s="298">
        <v>5.6211494592445101E-2</v>
      </c>
      <c r="H16" s="197">
        <v>32281.381239340015</v>
      </c>
      <c r="I16" s="290">
        <v>5.5235659891122536E-2</v>
      </c>
      <c r="J16" s="197">
        <v>36512.168788249859</v>
      </c>
      <c r="K16" s="291">
        <v>5.5516102504395023E-2</v>
      </c>
      <c r="L16" s="197">
        <v>34657.763752142964</v>
      </c>
      <c r="M16" s="291">
        <v>5.526400018514737E-2</v>
      </c>
      <c r="N16" s="61"/>
      <c r="O16" s="69"/>
      <c r="P16" s="44"/>
      <c r="Q16" s="56"/>
      <c r="R16" s="19"/>
      <c r="S16" s="19"/>
      <c r="T16" s="19"/>
      <c r="U16" s="19"/>
    </row>
    <row r="17" spans="1:20">
      <c r="A17" s="170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5"/>
      <c r="M17" s="62" t="s">
        <v>296</v>
      </c>
      <c r="N17" s="62"/>
      <c r="O17" s="55"/>
    </row>
    <row r="18" spans="1:20">
      <c r="A18" s="359" t="str">
        <f>'3.1'!A4</f>
        <v>2026</v>
      </c>
      <c r="B18" s="497" t="s">
        <v>231</v>
      </c>
      <c r="C18" s="497"/>
      <c r="D18" s="497"/>
      <c r="E18" s="497"/>
      <c r="F18" s="497"/>
      <c r="G18" s="497"/>
      <c r="H18" s="54"/>
      <c r="I18" s="54"/>
      <c r="J18" s="54"/>
      <c r="K18" s="54"/>
      <c r="L18" s="54"/>
      <c r="M18" s="54"/>
      <c r="N18" s="63"/>
      <c r="O18" s="54"/>
      <c r="P18" s="72"/>
      <c r="Q18" s="56"/>
      <c r="R18" s="19"/>
      <c r="S18" s="19"/>
      <c r="T18" s="19"/>
    </row>
    <row r="19" spans="1:20">
      <c r="A19" s="292"/>
      <c r="B19" s="499" t="s">
        <v>5</v>
      </c>
      <c r="C19" s="499"/>
      <c r="D19" s="499"/>
      <c r="E19" s="499"/>
      <c r="F19" s="499"/>
      <c r="G19" s="499"/>
      <c r="H19" s="63" t="str">
        <f>A24</f>
        <v>VO z vvn</v>
      </c>
      <c r="I19" s="70">
        <f>(B24+D24+F24)/'6.1, 6.2'!B25</f>
        <v>7.4750109691047784E-2</v>
      </c>
      <c r="J19" s="22" t="str">
        <f>A9</f>
        <v>JE</v>
      </c>
      <c r="K19" s="61">
        <f t="shared" ref="K19:K26" si="0">H9+J9+L9</f>
        <v>0</v>
      </c>
      <c r="L19" s="22" t="str">
        <f>A9</f>
        <v>JE</v>
      </c>
      <c r="M19" s="69">
        <f>K19/'6.1, 6.2'!B5</f>
        <v>0</v>
      </c>
      <c r="N19" s="63"/>
      <c r="O19" s="54"/>
      <c r="P19" s="72"/>
      <c r="Q19" s="56"/>
      <c r="R19" s="19"/>
      <c r="S19" s="19"/>
      <c r="T19" s="19"/>
    </row>
    <row r="20" spans="1:20">
      <c r="A20" s="53"/>
      <c r="B20" s="496" t="s">
        <v>63</v>
      </c>
      <c r="C20" s="496"/>
      <c r="D20" s="496" t="s">
        <v>64</v>
      </c>
      <c r="E20" s="496"/>
      <c r="F20" s="496" t="s">
        <v>65</v>
      </c>
      <c r="G20" s="496"/>
      <c r="H20" s="63" t="str">
        <f>A25</f>
        <v>VO z vn</v>
      </c>
      <c r="I20" s="70">
        <f>(B25+D25+F25)/'6.1, 6.2'!C25</f>
        <v>5.4804634547360266E-2</v>
      </c>
      <c r="J20" s="22" t="str">
        <f t="shared" ref="J20:J26" si="1">A10</f>
        <v>PE</v>
      </c>
      <c r="K20" s="61">
        <f t="shared" si="0"/>
        <v>86343.945000000007</v>
      </c>
      <c r="L20" s="22" t="str">
        <f t="shared" ref="L20:L26" si="2">A10</f>
        <v>PE</v>
      </c>
      <c r="M20" s="69">
        <f>K20/'6.1, 6.2'!C5</f>
        <v>1.416749354774852E-2</v>
      </c>
      <c r="N20" s="63"/>
      <c r="O20" s="54"/>
      <c r="P20" s="72"/>
      <c r="Q20" s="56"/>
      <c r="R20" s="60"/>
      <c r="S20" s="60"/>
      <c r="T20" s="60"/>
    </row>
    <row r="21" spans="1:20">
      <c r="A21" s="53"/>
      <c r="B21" s="293" t="s">
        <v>208</v>
      </c>
      <c r="C21" s="293" t="s">
        <v>207</v>
      </c>
      <c r="D21" s="293" t="s">
        <v>208</v>
      </c>
      <c r="E21" s="293" t="s">
        <v>207</v>
      </c>
      <c r="F21" s="293" t="s">
        <v>208</v>
      </c>
      <c r="G21" s="293" t="s">
        <v>207</v>
      </c>
      <c r="H21" s="63" t="str">
        <f>A26</f>
        <v>MOP</v>
      </c>
      <c r="I21" s="70">
        <f>(B26+D26+F26)/'6.1, 6.2'!D25</f>
        <v>6.1895219978185048E-2</v>
      </c>
      <c r="J21" s="22" t="str">
        <f t="shared" si="1"/>
        <v>PPE</v>
      </c>
      <c r="K21" s="61">
        <f t="shared" si="0"/>
        <v>0</v>
      </c>
      <c r="L21" s="22" t="str">
        <f t="shared" si="2"/>
        <v>PPE</v>
      </c>
      <c r="M21" s="69">
        <f>K21/'6.1, 6.2'!D5</f>
        <v>0</v>
      </c>
      <c r="N21" s="63"/>
      <c r="O21" s="54"/>
      <c r="P21" s="72"/>
      <c r="Q21" s="56"/>
      <c r="R21" s="19"/>
      <c r="S21" s="19"/>
      <c r="T21" s="19"/>
    </row>
    <row r="22" spans="1:20">
      <c r="A22" s="503" t="s">
        <v>53</v>
      </c>
      <c r="B22" s="505">
        <f>SUM(B23,D23,F23)</f>
        <v>766695.75361404591</v>
      </c>
      <c r="C22" s="505"/>
      <c r="D22" s="505"/>
      <c r="E22" s="505"/>
      <c r="F22" s="505"/>
      <c r="G22" s="505"/>
      <c r="H22" s="63" t="str">
        <f>A27</f>
        <v>MOO</v>
      </c>
      <c r="I22" s="70">
        <f>(B27+D27+F27)/'6.1, 6.2'!E25</f>
        <v>5.8637339140427208E-2</v>
      </c>
      <c r="J22" s="22" t="str">
        <f t="shared" si="1"/>
        <v>PSE</v>
      </c>
      <c r="K22" s="61">
        <f t="shared" si="0"/>
        <v>79034.904999999984</v>
      </c>
      <c r="L22" s="22" t="str">
        <f t="shared" si="2"/>
        <v>PSE</v>
      </c>
      <c r="M22" s="69">
        <f>K22/'6.1, 6.2'!E5</f>
        <v>8.8888659380010171E-2</v>
      </c>
      <c r="N22" s="63"/>
      <c r="O22" s="54"/>
      <c r="P22" s="72"/>
      <c r="Q22" s="56"/>
      <c r="R22" s="19"/>
      <c r="S22" s="19"/>
      <c r="T22" s="19"/>
    </row>
    <row r="23" spans="1:20">
      <c r="A23" s="504"/>
      <c r="B23" s="260">
        <f>SUM(B24:B27)</f>
        <v>264793.58048753318</v>
      </c>
      <c r="C23" s="299">
        <v>6.2021528755035922E-2</v>
      </c>
      <c r="D23" s="260">
        <f>SUM(D24:D27)</f>
        <v>252495.86516921758</v>
      </c>
      <c r="E23" s="299">
        <v>6.1216707788839322E-2</v>
      </c>
      <c r="F23" s="260">
        <f>SUM(F24:F27)</f>
        <v>249406.30795729518</v>
      </c>
      <c r="G23" s="299">
        <v>5.9684084583276252E-2</v>
      </c>
      <c r="H23" s="54"/>
      <c r="I23" s="54"/>
      <c r="J23" s="22" t="str">
        <f t="shared" si="1"/>
        <v>VE</v>
      </c>
      <c r="K23" s="61">
        <f t="shared" si="0"/>
        <v>14271.581524576988</v>
      </c>
      <c r="L23" s="22" t="str">
        <f t="shared" si="2"/>
        <v>VE</v>
      </c>
      <c r="M23" s="69">
        <f>K23/'6.1, 6.2'!F5</f>
        <v>4.3823847534582204E-2</v>
      </c>
      <c r="N23" s="63"/>
      <c r="O23" s="54"/>
      <c r="P23" s="72"/>
      <c r="Q23" s="56"/>
      <c r="R23" s="59"/>
      <c r="S23" s="60"/>
      <c r="T23" s="60"/>
    </row>
    <row r="24" spans="1:20">
      <c r="A24" s="15" t="s">
        <v>8</v>
      </c>
      <c r="B24" s="19">
        <v>44346.06</v>
      </c>
      <c r="C24" s="289">
        <v>7.3245008466619979E-2</v>
      </c>
      <c r="D24" s="19">
        <v>48746.462</v>
      </c>
      <c r="E24" s="289">
        <v>7.3937205180444776E-2</v>
      </c>
      <c r="F24" s="19">
        <v>49640.218999999997</v>
      </c>
      <c r="G24" s="289">
        <v>7.6994807222604683E-2</v>
      </c>
      <c r="H24" s="54"/>
      <c r="I24" s="54"/>
      <c r="J24" s="22" t="str">
        <f t="shared" si="1"/>
        <v>PVE</v>
      </c>
      <c r="K24" s="61">
        <f t="shared" si="0"/>
        <v>0</v>
      </c>
      <c r="L24" s="22" t="str">
        <f t="shared" si="2"/>
        <v>PVE</v>
      </c>
      <c r="M24" s="69">
        <f>K24/'6.1, 6.2'!G5</f>
        <v>0</v>
      </c>
      <c r="N24" s="63"/>
      <c r="O24" s="70"/>
      <c r="T24" s="55"/>
    </row>
    <row r="25" spans="1:20">
      <c r="A25" s="15" t="s">
        <v>9</v>
      </c>
      <c r="B25" s="19">
        <v>98189.563999999998</v>
      </c>
      <c r="C25" s="289">
        <v>5.4766738942294342E-2</v>
      </c>
      <c r="D25" s="19">
        <v>98954.342999999993</v>
      </c>
      <c r="E25" s="289">
        <v>5.5086105406697471E-2</v>
      </c>
      <c r="F25" s="19">
        <v>103396.12699999999</v>
      </c>
      <c r="G25" s="289">
        <v>5.4573621942116381E-2</v>
      </c>
      <c r="H25" s="54"/>
      <c r="I25" s="54"/>
      <c r="J25" s="22" t="str">
        <f t="shared" si="1"/>
        <v>VTE</v>
      </c>
      <c r="K25" s="61">
        <f t="shared" si="0"/>
        <v>3422.8047697359543</v>
      </c>
      <c r="L25" s="22" t="str">
        <f t="shared" si="2"/>
        <v>VTE</v>
      </c>
      <c r="M25" s="69">
        <f>K25/'6.1, 6.2'!H5</f>
        <v>2.539470248182726E-2</v>
      </c>
      <c r="N25" s="63"/>
      <c r="O25" s="70"/>
    </row>
    <row r="26" spans="1:20">
      <c r="A26" s="15" t="s">
        <v>132</v>
      </c>
      <c r="B26" s="19">
        <v>38581.988565133419</v>
      </c>
      <c r="C26" s="289">
        <v>6.5200910105154386E-2</v>
      </c>
      <c r="D26" s="19">
        <v>35056.18819089952</v>
      </c>
      <c r="E26" s="289">
        <v>6.464427966373551E-2</v>
      </c>
      <c r="F26" s="19">
        <v>34399.527254647583</v>
      </c>
      <c r="G26" s="289">
        <v>6.2450268442498368E-2</v>
      </c>
      <c r="H26" s="54"/>
      <c r="I26" s="54"/>
      <c r="J26" s="22" t="str">
        <f t="shared" si="1"/>
        <v>FVE</v>
      </c>
      <c r="K26" s="61">
        <f t="shared" si="0"/>
        <v>103451.31377973282</v>
      </c>
      <c r="L26" s="22" t="str">
        <f t="shared" si="2"/>
        <v>FVE</v>
      </c>
      <c r="M26" s="69">
        <f>K26/'6.1, 6.2'!I5</f>
        <v>5.5343840495966613E-2</v>
      </c>
      <c r="N26" s="63"/>
      <c r="O26" s="70"/>
    </row>
    <row r="27" spans="1:20">
      <c r="A27" s="354" t="s">
        <v>130</v>
      </c>
      <c r="B27" s="197">
        <v>83675.967922399737</v>
      </c>
      <c r="C27" s="290">
        <v>6.5406346373772725E-2</v>
      </c>
      <c r="D27" s="197">
        <v>69738.871978318057</v>
      </c>
      <c r="E27" s="290">
        <v>6.1897859216565182E-2</v>
      </c>
      <c r="F27" s="197">
        <v>61970.43470264761</v>
      </c>
      <c r="G27" s="290">
        <v>5.6926493542923333E-2</v>
      </c>
      <c r="H27" s="54"/>
      <c r="I27" s="54"/>
      <c r="J27" s="54"/>
      <c r="K27" s="54"/>
      <c r="L27" s="54"/>
      <c r="M27" s="54"/>
      <c r="N27" s="63"/>
      <c r="O27" s="70"/>
    </row>
    <row r="28" spans="1:20">
      <c r="A28" s="508"/>
      <c r="B28" s="508"/>
      <c r="C28" s="508"/>
      <c r="D28" s="508"/>
      <c r="E28" s="508"/>
      <c r="F28" s="19"/>
      <c r="G28" s="62" t="s">
        <v>297</v>
      </c>
      <c r="H28" s="54"/>
      <c r="I28" s="54"/>
      <c r="J28" s="54"/>
      <c r="K28" s="54"/>
      <c r="L28" s="54"/>
      <c r="M28" s="54"/>
    </row>
    <row r="29" spans="1:20">
      <c r="A29" s="509"/>
      <c r="B29" s="509"/>
      <c r="C29" s="509"/>
      <c r="D29" s="509"/>
      <c r="E29" s="509"/>
      <c r="F29" s="19"/>
      <c r="G29" s="55"/>
      <c r="H29" s="54"/>
      <c r="I29" s="54"/>
      <c r="J29" s="54"/>
      <c r="K29" s="54"/>
      <c r="L29" s="54"/>
      <c r="M29" s="54"/>
    </row>
    <row r="30" spans="1:20">
      <c r="J30" s="22"/>
      <c r="K30" s="22" t="str">
        <f>H5</f>
        <v>Duben</v>
      </c>
      <c r="L30" s="22" t="str">
        <f>J5</f>
        <v>Květen</v>
      </c>
      <c r="M30" s="22" t="str">
        <f>L5</f>
        <v>Červen</v>
      </c>
    </row>
    <row r="31" spans="1:20">
      <c r="H31" s="22" t="str">
        <f t="shared" ref="H31:H38" si="3">A9</f>
        <v>JE</v>
      </c>
      <c r="I31" s="71">
        <f t="shared" ref="I31:I38" si="4">G9</f>
        <v>0</v>
      </c>
      <c r="J31" s="22" t="str">
        <f t="shared" ref="J31:J38" si="5">A9</f>
        <v>JE</v>
      </c>
      <c r="K31" s="50">
        <f t="shared" ref="K31:K38" si="6">H9</f>
        <v>0</v>
      </c>
      <c r="L31" s="50">
        <f t="shared" ref="L31:L38" si="7">J9</f>
        <v>0</v>
      </c>
      <c r="M31" s="50">
        <f t="shared" ref="M31:M38" si="8">L9</f>
        <v>0</v>
      </c>
    </row>
    <row r="32" spans="1:20" ht="12.75" customHeight="1">
      <c r="H32" s="22" t="str">
        <f t="shared" si="3"/>
        <v>PE</v>
      </c>
      <c r="I32" s="71">
        <f t="shared" si="4"/>
        <v>2.1189329951191396E-2</v>
      </c>
      <c r="J32" s="22" t="str">
        <f t="shared" si="5"/>
        <v>PE</v>
      </c>
      <c r="K32" s="50">
        <f t="shared" si="6"/>
        <v>29258.698000000004</v>
      </c>
      <c r="L32" s="50">
        <f t="shared" si="7"/>
        <v>29363.184999999998</v>
      </c>
      <c r="M32" s="50">
        <f t="shared" si="8"/>
        <v>27722.062000000002</v>
      </c>
    </row>
    <row r="33" spans="8:13">
      <c r="H33" s="22" t="str">
        <f t="shared" si="3"/>
        <v>PPE</v>
      </c>
      <c r="I33" s="71">
        <f t="shared" si="4"/>
        <v>0</v>
      </c>
      <c r="J33" s="22" t="str">
        <f t="shared" si="5"/>
        <v>PPE</v>
      </c>
      <c r="K33" s="50">
        <f t="shared" si="6"/>
        <v>0</v>
      </c>
      <c r="L33" s="50">
        <f t="shared" si="7"/>
        <v>0</v>
      </c>
      <c r="M33" s="50">
        <f t="shared" si="8"/>
        <v>0</v>
      </c>
    </row>
    <row r="34" spans="8:13" ht="13.5" customHeight="1">
      <c r="H34" s="22" t="str">
        <f t="shared" si="3"/>
        <v>PSE</v>
      </c>
      <c r="I34" s="71">
        <f t="shared" si="4"/>
        <v>6.1416743154092839E-2</v>
      </c>
      <c r="J34" s="22" t="str">
        <f t="shared" si="5"/>
        <v>PSE</v>
      </c>
      <c r="K34" s="50">
        <f t="shared" si="6"/>
        <v>29151.025999999994</v>
      </c>
      <c r="L34" s="50">
        <f t="shared" si="7"/>
        <v>25236.446000000007</v>
      </c>
      <c r="M34" s="50">
        <f t="shared" si="8"/>
        <v>24647.432999999986</v>
      </c>
    </row>
    <row r="35" spans="8:13" ht="12.75" customHeight="1">
      <c r="H35" s="22" t="str">
        <f t="shared" si="3"/>
        <v>VE</v>
      </c>
      <c r="I35" s="71">
        <f t="shared" si="4"/>
        <v>2.8002946741078685E-2</v>
      </c>
      <c r="J35" s="22" t="str">
        <f t="shared" si="5"/>
        <v>VE</v>
      </c>
      <c r="K35" s="50">
        <f t="shared" si="6"/>
        <v>6281.1936765123255</v>
      </c>
      <c r="L35" s="50">
        <f t="shared" si="7"/>
        <v>4880.0229651854288</v>
      </c>
      <c r="M35" s="50">
        <f t="shared" si="8"/>
        <v>3110.3648828792338</v>
      </c>
    </row>
    <row r="36" spans="8:13" ht="12.75" customHeight="1">
      <c r="H36" s="22" t="str">
        <f t="shared" si="3"/>
        <v>PVE</v>
      </c>
      <c r="I36" s="71">
        <f t="shared" si="4"/>
        <v>0</v>
      </c>
      <c r="J36" s="22" t="str">
        <f t="shared" si="5"/>
        <v>PVE</v>
      </c>
      <c r="K36" s="50">
        <f t="shared" si="6"/>
        <v>0</v>
      </c>
      <c r="L36" s="50">
        <f t="shared" si="7"/>
        <v>0</v>
      </c>
      <c r="M36" s="50">
        <f t="shared" si="8"/>
        <v>0</v>
      </c>
    </row>
    <row r="37" spans="8:13" ht="12.75" customHeight="1">
      <c r="H37" s="22" t="str">
        <f t="shared" si="3"/>
        <v>VTE</v>
      </c>
      <c r="I37" s="71">
        <f t="shared" si="4"/>
        <v>2.7270889021512579E-2</v>
      </c>
      <c r="J37" s="22" t="str">
        <f t="shared" si="5"/>
        <v>VTE</v>
      </c>
      <c r="K37" s="50">
        <f t="shared" si="6"/>
        <v>1559.0836916808187</v>
      </c>
      <c r="L37" s="50">
        <f t="shared" si="7"/>
        <v>1084.7744757822497</v>
      </c>
      <c r="M37" s="50">
        <f t="shared" si="8"/>
        <v>778.9466022728858</v>
      </c>
    </row>
    <row r="38" spans="8:13" ht="12.75" customHeight="1">
      <c r="H38" s="22" t="str">
        <f t="shared" si="3"/>
        <v>FVE</v>
      </c>
      <c r="I38" s="71">
        <f t="shared" si="4"/>
        <v>5.6211494592445101E-2</v>
      </c>
      <c r="J38" s="22" t="str">
        <f t="shared" si="5"/>
        <v>FVE</v>
      </c>
      <c r="K38" s="50">
        <f t="shared" si="6"/>
        <v>32281.381239340015</v>
      </c>
      <c r="L38" s="50">
        <f t="shared" si="7"/>
        <v>36512.168788249859</v>
      </c>
      <c r="M38" s="50">
        <f t="shared" si="8"/>
        <v>34657.763752142964</v>
      </c>
    </row>
  </sheetData>
  <mergeCells count="21">
    <mergeCell ref="B18:G18"/>
    <mergeCell ref="B19:G19"/>
    <mergeCell ref="B20:C20"/>
    <mergeCell ref="D20:E20"/>
    <mergeCell ref="F20:G20"/>
    <mergeCell ref="A28:E29"/>
    <mergeCell ref="L5:M5"/>
    <mergeCell ref="B3:G3"/>
    <mergeCell ref="H3:M3"/>
    <mergeCell ref="B4:G4"/>
    <mergeCell ref="H4:M4"/>
    <mergeCell ref="B5:C5"/>
    <mergeCell ref="D5:E5"/>
    <mergeCell ref="F5:G5"/>
    <mergeCell ref="H5:I5"/>
    <mergeCell ref="J5:K5"/>
    <mergeCell ref="A22:A23"/>
    <mergeCell ref="B22:G22"/>
    <mergeCell ref="A7:A8"/>
    <mergeCell ref="B7:G7"/>
    <mergeCell ref="H7:M7"/>
  </mergeCells>
  <pageMargins left="0.31496062992125984" right="0.31496062992125984" top="0.35433070866141736" bottom="0.35433070866141736" header="0.31496062992125984" footer="0.19685039370078741"/>
  <pageSetup paperSize="9" fitToWidth="0" fitToHeight="0" orientation="landscape" r:id="rId1"/>
  <headerFooter differentFirst="1" scaleWithDoc="0">
    <oddFooter>&amp;C&amp;"Calibri,Obyčejné"&amp;9&amp;P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19"/>
  <dimension ref="A1:X39"/>
  <sheetViews>
    <sheetView showGridLines="0" zoomScaleNormal="100" workbookViewId="0"/>
  </sheetViews>
  <sheetFormatPr defaultColWidth="9.140625" defaultRowHeight="12"/>
  <cols>
    <col min="1" max="1" width="9.42578125" style="9" customWidth="1"/>
    <col min="2" max="2" width="13.42578125" style="9" customWidth="1"/>
    <col min="3" max="3" width="9" style="9" customWidth="1"/>
    <col min="4" max="4" width="13.42578125" style="9" customWidth="1"/>
    <col min="5" max="5" width="9" style="9" customWidth="1"/>
    <col min="6" max="6" width="13.42578125" style="9" customWidth="1"/>
    <col min="7" max="7" width="9" style="9" customWidth="1"/>
    <col min="8" max="8" width="13.42578125" style="9" customWidth="1"/>
    <col min="9" max="9" width="9" style="9" customWidth="1"/>
    <col min="10" max="10" width="13.42578125" style="9" customWidth="1"/>
    <col min="11" max="11" width="9" style="9" customWidth="1"/>
    <col min="12" max="12" width="13.42578125" style="9" customWidth="1"/>
    <col min="13" max="13" width="9" style="9" customWidth="1"/>
    <col min="14" max="26" width="9.140625" style="9" customWidth="1"/>
    <col min="27" max="16384" width="9.140625" style="9"/>
  </cols>
  <sheetData>
    <row r="1" spans="1:24" ht="18">
      <c r="A1" s="186" t="s">
        <v>395</v>
      </c>
      <c r="M1" s="267" t="str">
        <f>'3.1'!N1</f>
        <v>II. čtvrtletí 2026</v>
      </c>
    </row>
    <row r="2" spans="1:24" ht="6" customHeight="1">
      <c r="A2" s="38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24">
      <c r="A3" s="359" t="str">
        <f>'3.1'!A4</f>
        <v>2026</v>
      </c>
      <c r="B3" s="497" t="s">
        <v>186</v>
      </c>
      <c r="C3" s="497"/>
      <c r="D3" s="497"/>
      <c r="E3" s="497"/>
      <c r="F3" s="497"/>
      <c r="G3" s="498"/>
      <c r="H3" s="512" t="s">
        <v>19</v>
      </c>
      <c r="I3" s="497"/>
      <c r="J3" s="497"/>
      <c r="K3" s="497"/>
      <c r="L3" s="497"/>
      <c r="M3" s="497"/>
      <c r="N3" s="20"/>
    </row>
    <row r="4" spans="1:24" ht="13.5">
      <c r="B4" s="514" t="s">
        <v>168</v>
      </c>
      <c r="C4" s="514"/>
      <c r="D4" s="514"/>
      <c r="E4" s="514"/>
      <c r="F4" s="514"/>
      <c r="G4" s="516"/>
      <c r="H4" s="513" t="s">
        <v>5</v>
      </c>
      <c r="I4" s="514"/>
      <c r="J4" s="514"/>
      <c r="K4" s="514"/>
      <c r="L4" s="514"/>
      <c r="M4" s="514"/>
      <c r="N4" s="57"/>
    </row>
    <row r="5" spans="1:24">
      <c r="B5" s="496" t="s">
        <v>63</v>
      </c>
      <c r="C5" s="496"/>
      <c r="D5" s="496" t="s">
        <v>64</v>
      </c>
      <c r="E5" s="496"/>
      <c r="F5" s="496" t="s">
        <v>65</v>
      </c>
      <c r="G5" s="501"/>
      <c r="H5" s="502" t="s">
        <v>63</v>
      </c>
      <c r="I5" s="496"/>
      <c r="J5" s="496" t="s">
        <v>64</v>
      </c>
      <c r="K5" s="496"/>
      <c r="L5" s="496" t="s">
        <v>65</v>
      </c>
      <c r="M5" s="496"/>
      <c r="N5" s="53"/>
    </row>
    <row r="6" spans="1:24">
      <c r="A6" s="302"/>
      <c r="B6" s="300" t="s">
        <v>208</v>
      </c>
      <c r="C6" s="300" t="s">
        <v>207</v>
      </c>
      <c r="D6" s="300" t="s">
        <v>208</v>
      </c>
      <c r="E6" s="300" t="s">
        <v>207</v>
      </c>
      <c r="F6" s="300" t="s">
        <v>208</v>
      </c>
      <c r="G6" s="301" t="s">
        <v>207</v>
      </c>
      <c r="H6" s="294" t="s">
        <v>208</v>
      </c>
      <c r="I6" s="294" t="s">
        <v>207</v>
      </c>
      <c r="J6" s="294" t="s">
        <v>208</v>
      </c>
      <c r="K6" s="294" t="s">
        <v>207</v>
      </c>
      <c r="L6" s="294" t="s">
        <v>208</v>
      </c>
      <c r="M6" s="294" t="s">
        <v>207</v>
      </c>
      <c r="N6" s="53"/>
    </row>
    <row r="7" spans="1:24">
      <c r="A7" s="510" t="s">
        <v>53</v>
      </c>
      <c r="B7" s="515">
        <f>F8</f>
        <v>339.82916099999863</v>
      </c>
      <c r="C7" s="505"/>
      <c r="D7" s="505"/>
      <c r="E7" s="505"/>
      <c r="F7" s="505"/>
      <c r="G7" s="517"/>
      <c r="H7" s="515">
        <f>SUM(H8,J8,L8)</f>
        <v>135101.65450398275</v>
      </c>
      <c r="I7" s="505"/>
      <c r="J7" s="505"/>
      <c r="K7" s="505"/>
      <c r="L7" s="505"/>
      <c r="M7" s="505"/>
      <c r="N7" s="58"/>
    </row>
    <row r="8" spans="1:24">
      <c r="A8" s="511"/>
      <c r="B8" s="200">
        <f>SUM(B9:B16)</f>
        <v>340.16306099999781</v>
      </c>
      <c r="C8" s="290">
        <v>1.4565924131509657E-2</v>
      </c>
      <c r="D8" s="260">
        <f>SUM(D9:D16)</f>
        <v>341.44360099999824</v>
      </c>
      <c r="E8" s="290">
        <v>1.4610889283529832E-2</v>
      </c>
      <c r="F8" s="260">
        <f>SUM(F9:F16)</f>
        <v>339.82916099999863</v>
      </c>
      <c r="G8" s="295">
        <v>1.4559697750829031E-2</v>
      </c>
      <c r="H8" s="260">
        <f>SUM(H9:H16)</f>
        <v>49321.143841629688</v>
      </c>
      <c r="I8" s="290">
        <v>7.9398170592958599E-3</v>
      </c>
      <c r="J8" s="260">
        <f>SUM(J9:J16)</f>
        <v>43687.268047730766</v>
      </c>
      <c r="K8" s="290">
        <v>7.3457323387943274E-3</v>
      </c>
      <c r="L8" s="260">
        <f>SUM(L9:L16)</f>
        <v>42093.242614622293</v>
      </c>
      <c r="M8" s="290">
        <v>7.0395263285689923E-3</v>
      </c>
      <c r="N8" s="10"/>
    </row>
    <row r="9" spans="1:24">
      <c r="A9" s="44" t="s">
        <v>7</v>
      </c>
      <c r="B9" s="201">
        <v>0</v>
      </c>
      <c r="C9" s="289">
        <v>0</v>
      </c>
      <c r="D9" s="19">
        <v>0</v>
      </c>
      <c r="E9" s="289">
        <v>0</v>
      </c>
      <c r="F9" s="19">
        <v>0</v>
      </c>
      <c r="G9" s="296">
        <v>0</v>
      </c>
      <c r="H9" s="19">
        <v>0</v>
      </c>
      <c r="I9" s="289">
        <v>0</v>
      </c>
      <c r="J9" s="19">
        <v>0</v>
      </c>
      <c r="K9" s="289">
        <v>0</v>
      </c>
      <c r="L9" s="19">
        <v>0</v>
      </c>
      <c r="M9" s="289">
        <v>0</v>
      </c>
      <c r="N9" s="61"/>
      <c r="O9" s="69"/>
      <c r="X9" s="50"/>
    </row>
    <row r="10" spans="1:24">
      <c r="A10" s="44" t="s">
        <v>20</v>
      </c>
      <c r="B10" s="201">
        <v>6.2830000000000004</v>
      </c>
      <c r="C10" s="289">
        <v>7.2815055784700123E-4</v>
      </c>
      <c r="D10" s="19">
        <v>6.2830000000000004</v>
      </c>
      <c r="E10" s="289">
        <v>7.2865723189113375E-4</v>
      </c>
      <c r="F10" s="19">
        <v>6.2830000000000004</v>
      </c>
      <c r="G10" s="296">
        <v>7.2909796922948937E-4</v>
      </c>
      <c r="H10" s="19">
        <v>3446.8109999999997</v>
      </c>
      <c r="I10" s="289">
        <v>1.5188436180978389E-3</v>
      </c>
      <c r="J10" s="19">
        <v>1762.8620000000001</v>
      </c>
      <c r="K10" s="289">
        <v>9.419939360081498E-4</v>
      </c>
      <c r="L10" s="19">
        <v>3225.4940000000001</v>
      </c>
      <c r="M10" s="289">
        <v>1.6509413303911096E-3</v>
      </c>
      <c r="N10" s="61"/>
      <c r="O10" s="69"/>
      <c r="X10" s="50"/>
    </row>
    <row r="11" spans="1:24">
      <c r="A11" s="44" t="s">
        <v>21</v>
      </c>
      <c r="B11" s="201">
        <v>0</v>
      </c>
      <c r="C11" s="289">
        <v>0</v>
      </c>
      <c r="D11" s="19">
        <v>0</v>
      </c>
      <c r="E11" s="289">
        <v>0</v>
      </c>
      <c r="F11" s="19">
        <v>0</v>
      </c>
      <c r="G11" s="296">
        <v>0</v>
      </c>
      <c r="H11" s="19">
        <v>0</v>
      </c>
      <c r="I11" s="289">
        <v>0</v>
      </c>
      <c r="J11" s="19">
        <v>0</v>
      </c>
      <c r="K11" s="289">
        <v>0</v>
      </c>
      <c r="L11" s="19">
        <v>0</v>
      </c>
      <c r="M11" s="289">
        <v>0</v>
      </c>
      <c r="N11" s="61"/>
      <c r="O11" s="69"/>
      <c r="X11" s="50"/>
    </row>
    <row r="12" spans="1:24">
      <c r="A12" s="44" t="s">
        <v>22</v>
      </c>
      <c r="B12" s="201">
        <v>52.450000000000031</v>
      </c>
      <c r="C12" s="289">
        <v>3.4921086730708699E-2</v>
      </c>
      <c r="D12" s="19">
        <v>52.270000000000024</v>
      </c>
      <c r="E12" s="289">
        <v>3.4842349929469919E-2</v>
      </c>
      <c r="F12" s="19">
        <v>52.130000000000024</v>
      </c>
      <c r="G12" s="296">
        <v>3.5018555936119584E-2</v>
      </c>
      <c r="H12" s="19">
        <v>10118.789000000002</v>
      </c>
      <c r="I12" s="289">
        <v>3.1298715809089953E-2</v>
      </c>
      <c r="J12" s="19">
        <v>7567.1220000000012</v>
      </c>
      <c r="K12" s="289">
        <v>2.5561782387626839E-2</v>
      </c>
      <c r="L12" s="19">
        <v>6423.0440000000008</v>
      </c>
      <c r="M12" s="289">
        <v>2.3805356228500735E-2</v>
      </c>
      <c r="N12" s="61"/>
      <c r="O12" s="69"/>
      <c r="X12" s="50"/>
    </row>
    <row r="13" spans="1:24">
      <c r="A13" s="44" t="s">
        <v>43</v>
      </c>
      <c r="B13" s="201">
        <v>25.926249999999982</v>
      </c>
      <c r="C13" s="289">
        <v>2.319862959931368E-2</v>
      </c>
      <c r="D13" s="19">
        <v>25.904249999999983</v>
      </c>
      <c r="E13" s="289">
        <v>2.3192381318964228E-2</v>
      </c>
      <c r="F13" s="19">
        <v>25.569249999999982</v>
      </c>
      <c r="G13" s="296">
        <v>2.2910699528974614E-2</v>
      </c>
      <c r="H13" s="19">
        <v>4499.0700070173079</v>
      </c>
      <c r="I13" s="289">
        <v>3.5625852448825858E-2</v>
      </c>
      <c r="J13" s="19">
        <v>2654.877890155758</v>
      </c>
      <c r="K13" s="289">
        <v>2.5886388384390668E-2</v>
      </c>
      <c r="L13" s="19">
        <v>2773.4977749779246</v>
      </c>
      <c r="M13" s="289">
        <v>2.8648170900302809E-2</v>
      </c>
      <c r="N13" s="61"/>
      <c r="O13" s="69"/>
      <c r="X13" s="50"/>
    </row>
    <row r="14" spans="1:24">
      <c r="A14" s="44" t="s">
        <v>44</v>
      </c>
      <c r="B14" s="201">
        <v>0</v>
      </c>
      <c r="C14" s="289">
        <v>0</v>
      </c>
      <c r="D14" s="19">
        <v>0</v>
      </c>
      <c r="E14" s="289">
        <v>0</v>
      </c>
      <c r="F14" s="19">
        <v>0</v>
      </c>
      <c r="G14" s="296">
        <v>0</v>
      </c>
      <c r="H14" s="19">
        <v>0</v>
      </c>
      <c r="I14" s="289">
        <v>0</v>
      </c>
      <c r="J14" s="19">
        <v>0</v>
      </c>
      <c r="K14" s="289">
        <v>0</v>
      </c>
      <c r="L14" s="19">
        <v>0</v>
      </c>
      <c r="M14" s="289">
        <v>0</v>
      </c>
      <c r="N14" s="61"/>
      <c r="O14" s="69"/>
      <c r="P14" s="44"/>
      <c r="Q14" s="56"/>
      <c r="R14" s="19"/>
      <c r="S14" s="19"/>
      <c r="T14" s="19"/>
      <c r="U14" s="19"/>
      <c r="X14" s="50"/>
    </row>
    <row r="15" spans="1:24">
      <c r="A15" s="44" t="s">
        <v>45</v>
      </c>
      <c r="B15" s="201">
        <v>51.986429999999991</v>
      </c>
      <c r="C15" s="289">
        <v>0.13711420349474798</v>
      </c>
      <c r="D15" s="19">
        <v>51.986429999999991</v>
      </c>
      <c r="E15" s="59">
        <v>0.13711420349474798</v>
      </c>
      <c r="F15" s="19">
        <v>51.986429999999991</v>
      </c>
      <c r="G15" s="297">
        <v>0.13867229062010386</v>
      </c>
      <c r="H15" s="19">
        <v>6031.8565430673525</v>
      </c>
      <c r="I15" s="289">
        <v>0.10348913469433343</v>
      </c>
      <c r="J15" s="19">
        <v>4061.8681349014796</v>
      </c>
      <c r="K15" s="59">
        <v>9.7143953067238262E-2</v>
      </c>
      <c r="L15" s="19">
        <v>4189.4781131843647</v>
      </c>
      <c r="M15" s="59">
        <v>0.12078157134119266</v>
      </c>
      <c r="N15" s="61"/>
      <c r="O15" s="69"/>
      <c r="P15" s="44"/>
      <c r="Q15" s="56"/>
      <c r="R15" s="19"/>
      <c r="S15" s="19"/>
      <c r="T15" s="19"/>
      <c r="U15" s="19"/>
      <c r="X15" s="50"/>
    </row>
    <row r="16" spans="1:24">
      <c r="A16" s="226" t="s">
        <v>46</v>
      </c>
      <c r="B16" s="202">
        <v>203.51738099999784</v>
      </c>
      <c r="C16" s="290">
        <v>4.2005182461016428E-2</v>
      </c>
      <c r="D16" s="197">
        <v>204.99992099999827</v>
      </c>
      <c r="E16" s="291">
        <v>4.2100955387762692E-2</v>
      </c>
      <c r="F16" s="197">
        <v>203.86048099999863</v>
      </c>
      <c r="G16" s="298">
        <v>4.1925587690459815E-2</v>
      </c>
      <c r="H16" s="197">
        <v>25224.617291545022</v>
      </c>
      <c r="I16" s="290">
        <v>4.3161052226029069E-2</v>
      </c>
      <c r="J16" s="197">
        <v>27640.538022673529</v>
      </c>
      <c r="K16" s="291">
        <v>4.2026945894191696E-2</v>
      </c>
      <c r="L16" s="197">
        <v>25481.728726460002</v>
      </c>
      <c r="M16" s="291">
        <v>4.0632230952000969E-2</v>
      </c>
      <c r="N16" s="61"/>
      <c r="O16" s="69"/>
      <c r="P16" s="44"/>
      <c r="Q16" s="56"/>
      <c r="R16" s="19"/>
      <c r="S16" s="19"/>
      <c r="T16" s="19"/>
      <c r="U16" s="19"/>
      <c r="X16" s="50"/>
    </row>
    <row r="17" spans="1:15">
      <c r="A17" s="170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5"/>
      <c r="M17" s="62" t="s">
        <v>296</v>
      </c>
      <c r="N17" s="62"/>
      <c r="O17" s="55"/>
    </row>
    <row r="18" spans="1:15">
      <c r="A18" s="359" t="str">
        <f>'3.1'!A4</f>
        <v>2026</v>
      </c>
      <c r="B18" s="497" t="s">
        <v>231</v>
      </c>
      <c r="C18" s="497"/>
      <c r="D18" s="497"/>
      <c r="E18" s="497"/>
      <c r="F18" s="497"/>
      <c r="G18" s="497"/>
      <c r="H18" s="54"/>
      <c r="I18" s="54"/>
      <c r="J18" s="54"/>
      <c r="K18" s="54"/>
      <c r="L18" s="54"/>
      <c r="M18" s="54"/>
      <c r="N18" s="63"/>
      <c r="O18" s="54"/>
    </row>
    <row r="19" spans="1:15">
      <c r="A19" s="292"/>
      <c r="B19" s="499" t="s">
        <v>5</v>
      </c>
      <c r="C19" s="499"/>
      <c r="D19" s="499"/>
      <c r="E19" s="499"/>
      <c r="F19" s="499"/>
      <c r="G19" s="499"/>
      <c r="H19" s="63" t="str">
        <f>A24</f>
        <v>VO z vvn</v>
      </c>
      <c r="I19" s="70">
        <f>(B24+D24+F24)/'6.1, 6.2'!B25</f>
        <v>4.7960174903518352E-3</v>
      </c>
      <c r="J19" s="22" t="str">
        <f>A9</f>
        <v>JE</v>
      </c>
      <c r="K19" s="61">
        <f t="shared" ref="K19:K26" si="0">H9+J9+L9</f>
        <v>0</v>
      </c>
      <c r="L19" s="22" t="str">
        <f>A9</f>
        <v>JE</v>
      </c>
      <c r="M19" s="69">
        <f>K19/'6.1, 6.2'!B5</f>
        <v>0</v>
      </c>
      <c r="N19" s="63"/>
      <c r="O19" s="54"/>
    </row>
    <row r="20" spans="1:15">
      <c r="A20" s="53"/>
      <c r="B20" s="496" t="s">
        <v>63</v>
      </c>
      <c r="C20" s="496"/>
      <c r="D20" s="496" t="s">
        <v>64</v>
      </c>
      <c r="E20" s="496"/>
      <c r="F20" s="496" t="s">
        <v>65</v>
      </c>
      <c r="G20" s="496"/>
      <c r="H20" s="63" t="str">
        <f>A25</f>
        <v>VO z vn</v>
      </c>
      <c r="I20" s="70">
        <f>(B25+D25+F25)/'6.1, 6.2'!C25</f>
        <v>5.6047152885424924E-2</v>
      </c>
      <c r="J20" s="22" t="str">
        <f t="shared" ref="J20:J26" si="1">A10</f>
        <v>PE</v>
      </c>
      <c r="K20" s="61">
        <f t="shared" si="0"/>
        <v>8435.1669999999995</v>
      </c>
      <c r="L20" s="22" t="str">
        <f t="shared" ref="L20:L26" si="2">A10</f>
        <v>PE</v>
      </c>
      <c r="M20" s="69">
        <f>K20/'6.1, 6.2'!C5</f>
        <v>1.3840596934351472E-3</v>
      </c>
      <c r="N20" s="63"/>
      <c r="O20" s="54"/>
    </row>
    <row r="21" spans="1:15">
      <c r="A21" s="53"/>
      <c r="B21" s="293" t="s">
        <v>208</v>
      </c>
      <c r="C21" s="293" t="s">
        <v>207</v>
      </c>
      <c r="D21" s="293" t="s">
        <v>208</v>
      </c>
      <c r="E21" s="293" t="s">
        <v>207</v>
      </c>
      <c r="F21" s="293" t="s">
        <v>208</v>
      </c>
      <c r="G21" s="293" t="s">
        <v>207</v>
      </c>
      <c r="H21" s="63" t="str">
        <f>A26</f>
        <v>MOP</v>
      </c>
      <c r="I21" s="70">
        <f>(B26+D26+F26)/'6.1, 6.2'!D25</f>
        <v>4.3500002016642093E-2</v>
      </c>
      <c r="J21" s="22" t="str">
        <f t="shared" si="1"/>
        <v>PPE</v>
      </c>
      <c r="K21" s="61">
        <f t="shared" si="0"/>
        <v>0</v>
      </c>
      <c r="L21" s="22" t="str">
        <f t="shared" si="2"/>
        <v>PPE</v>
      </c>
      <c r="M21" s="69">
        <f>K21/'6.1, 6.2'!D5</f>
        <v>0</v>
      </c>
      <c r="N21" s="63"/>
      <c r="O21" s="54"/>
    </row>
    <row r="22" spans="1:15">
      <c r="A22" s="503" t="s">
        <v>53</v>
      </c>
      <c r="B22" s="505">
        <f>SUM(B23,D23,F23)</f>
        <v>557082.70600398281</v>
      </c>
      <c r="C22" s="505"/>
      <c r="D22" s="505"/>
      <c r="E22" s="505"/>
      <c r="F22" s="505"/>
      <c r="G22" s="505"/>
      <c r="H22" s="63" t="str">
        <f>A27</f>
        <v>MOO</v>
      </c>
      <c r="I22" s="70">
        <f>(B27+D27+F27)/'6.1, 6.2'!E25</f>
        <v>4.4822815567609267E-2</v>
      </c>
      <c r="J22" s="22" t="str">
        <f t="shared" si="1"/>
        <v>PSE</v>
      </c>
      <c r="K22" s="61">
        <f t="shared" si="0"/>
        <v>24108.955000000005</v>
      </c>
      <c r="L22" s="22" t="str">
        <f t="shared" si="2"/>
        <v>PSE</v>
      </c>
      <c r="M22" s="69">
        <f>K22/'6.1, 6.2'!E5</f>
        <v>2.7114762635610103E-2</v>
      </c>
      <c r="N22" s="63"/>
      <c r="O22" s="54"/>
    </row>
    <row r="23" spans="1:15">
      <c r="A23" s="504"/>
      <c r="B23" s="260">
        <f>SUM(B24:B27)</f>
        <v>193573.30991162968</v>
      </c>
      <c r="C23" s="299">
        <v>4.5339893001888183E-2</v>
      </c>
      <c r="D23" s="260">
        <f>SUM(D24:D27)</f>
        <v>181337.53326773076</v>
      </c>
      <c r="E23" s="299">
        <v>4.3964628005928E-2</v>
      </c>
      <c r="F23" s="260">
        <f>SUM(F24:F27)</f>
        <v>182171.86282462234</v>
      </c>
      <c r="G23" s="299">
        <v>4.3594570476459066E-2</v>
      </c>
      <c r="H23" s="54"/>
      <c r="I23" s="54"/>
      <c r="J23" s="22" t="str">
        <f t="shared" si="1"/>
        <v>VE</v>
      </c>
      <c r="K23" s="61">
        <f t="shared" si="0"/>
        <v>9927.4456721509905</v>
      </c>
      <c r="L23" s="22" t="str">
        <f t="shared" si="2"/>
        <v>VE</v>
      </c>
      <c r="M23" s="69">
        <f>K23/'6.1, 6.2'!F5</f>
        <v>3.0484278479927483E-2</v>
      </c>
      <c r="N23" s="63"/>
      <c r="O23" s="54"/>
    </row>
    <row r="24" spans="1:15">
      <c r="A24" s="15" t="s">
        <v>8</v>
      </c>
      <c r="B24" s="19">
        <v>1881.98</v>
      </c>
      <c r="C24" s="289">
        <v>3.1084078503030368E-3</v>
      </c>
      <c r="D24" s="19">
        <v>3558.2130000000002</v>
      </c>
      <c r="E24" s="289">
        <v>5.3969932147429692E-3</v>
      </c>
      <c r="F24" s="19">
        <v>3717.636</v>
      </c>
      <c r="G24" s="289">
        <v>5.7662651960462786E-3</v>
      </c>
      <c r="H24" s="54"/>
      <c r="I24" s="54"/>
      <c r="J24" s="22" t="str">
        <f t="shared" si="1"/>
        <v>PVE</v>
      </c>
      <c r="K24" s="61">
        <f t="shared" si="0"/>
        <v>0</v>
      </c>
      <c r="L24" s="22" t="str">
        <f t="shared" si="2"/>
        <v>PVE</v>
      </c>
      <c r="M24" s="69">
        <f>K24/'6.1, 6.2'!G5</f>
        <v>0</v>
      </c>
      <c r="N24" s="63"/>
      <c r="O24" s="70"/>
    </row>
    <row r="25" spans="1:15">
      <c r="A25" s="15" t="s">
        <v>9</v>
      </c>
      <c r="B25" s="19">
        <v>100540.09600000001</v>
      </c>
      <c r="C25" s="289">
        <v>5.6077784303688441E-2</v>
      </c>
      <c r="D25" s="19">
        <v>99879.944000000003</v>
      </c>
      <c r="E25" s="289">
        <v>5.5601370858467947E-2</v>
      </c>
      <c r="F25" s="19">
        <v>106933.77</v>
      </c>
      <c r="G25" s="289">
        <v>5.6440829131106887E-2</v>
      </c>
      <c r="H25" s="54"/>
      <c r="I25" s="54"/>
      <c r="J25" s="22" t="str">
        <f t="shared" si="1"/>
        <v>VTE</v>
      </c>
      <c r="K25" s="61">
        <f t="shared" si="0"/>
        <v>14283.202791153197</v>
      </c>
      <c r="L25" s="22" t="str">
        <f t="shared" si="2"/>
        <v>VTE</v>
      </c>
      <c r="M25" s="69">
        <f>K25/'6.1, 6.2'!H5</f>
        <v>0.1059708951489282</v>
      </c>
      <c r="N25" s="63"/>
      <c r="O25" s="70"/>
    </row>
    <row r="26" spans="1:15">
      <c r="A26" s="15" t="s">
        <v>132</v>
      </c>
      <c r="B26" s="19">
        <v>27063.166963147691</v>
      </c>
      <c r="C26" s="289">
        <v>4.5734892937052914E-2</v>
      </c>
      <c r="D26" s="19">
        <v>24625.097361118947</v>
      </c>
      <c r="E26" s="289">
        <v>4.5409149217544811E-2</v>
      </c>
      <c r="F26" s="19">
        <v>24240.706345752322</v>
      </c>
      <c r="G26" s="289">
        <v>4.400754136304235E-2</v>
      </c>
      <c r="H26" s="54"/>
      <c r="I26" s="54"/>
      <c r="J26" s="22" t="str">
        <f t="shared" si="1"/>
        <v>FVE</v>
      </c>
      <c r="K26" s="61">
        <f t="shared" si="0"/>
        <v>78346.88404067856</v>
      </c>
      <c r="L26" s="22" t="str">
        <f t="shared" si="2"/>
        <v>FVE</v>
      </c>
      <c r="M26" s="69">
        <f>K26/'6.1, 6.2'!I5</f>
        <v>4.1913604528362958E-2</v>
      </c>
      <c r="N26" s="63"/>
      <c r="O26" s="70"/>
    </row>
    <row r="27" spans="1:15">
      <c r="A27" s="354" t="s">
        <v>130</v>
      </c>
      <c r="B27" s="197">
        <v>64088.066948481981</v>
      </c>
      <c r="C27" s="290">
        <v>5.0095223387739606E-2</v>
      </c>
      <c r="D27" s="197">
        <v>53274.278906611806</v>
      </c>
      <c r="E27" s="290">
        <v>4.7284444415027306E-2</v>
      </c>
      <c r="F27" s="197">
        <v>47279.750478869995</v>
      </c>
      <c r="G27" s="290">
        <v>4.3431523810683055E-2</v>
      </c>
      <c r="H27" s="54"/>
      <c r="I27" s="54"/>
      <c r="J27" s="54"/>
      <c r="K27" s="54"/>
      <c r="L27" s="54"/>
      <c r="M27" s="54"/>
      <c r="N27" s="63"/>
      <c r="O27" s="70"/>
    </row>
    <row r="28" spans="1:15">
      <c r="A28" s="508"/>
      <c r="B28" s="508"/>
      <c r="C28" s="508"/>
      <c r="D28" s="508"/>
      <c r="E28" s="508"/>
      <c r="F28" s="19"/>
      <c r="G28" s="62" t="s">
        <v>297</v>
      </c>
      <c r="H28" s="54"/>
      <c r="I28" s="54"/>
      <c r="J28" s="54"/>
      <c r="K28" s="54"/>
      <c r="L28" s="54"/>
      <c r="M28" s="54"/>
      <c r="N28" s="54"/>
      <c r="O28" s="54"/>
    </row>
    <row r="29" spans="1:15">
      <c r="A29" s="509"/>
      <c r="B29" s="509"/>
      <c r="C29" s="509"/>
      <c r="D29" s="509"/>
      <c r="E29" s="509"/>
      <c r="F29" s="19"/>
      <c r="G29" s="55"/>
      <c r="H29" s="54"/>
      <c r="I29" s="54"/>
      <c r="J29" s="54"/>
      <c r="K29" s="54"/>
      <c r="L29" s="54"/>
      <c r="M29" s="54"/>
      <c r="N29" s="54"/>
      <c r="O29" s="54"/>
    </row>
    <row r="30" spans="1:15">
      <c r="J30" s="22"/>
      <c r="K30" s="22" t="str">
        <f>H5</f>
        <v>Duben</v>
      </c>
      <c r="L30" s="22" t="str">
        <f>J5</f>
        <v>Květen</v>
      </c>
      <c r="M30" s="22" t="str">
        <f>L5</f>
        <v>Červen</v>
      </c>
    </row>
    <row r="31" spans="1:15">
      <c r="H31" s="22" t="str">
        <f t="shared" ref="H31:H38" si="3">A9</f>
        <v>JE</v>
      </c>
      <c r="I31" s="71">
        <f t="shared" ref="I31:I38" si="4">G9</f>
        <v>0</v>
      </c>
      <c r="J31" s="22" t="str">
        <f t="shared" ref="J31:J38" si="5">A9</f>
        <v>JE</v>
      </c>
      <c r="K31" s="50">
        <f t="shared" ref="K31:K38" si="6">H9</f>
        <v>0</v>
      </c>
      <c r="L31" s="50">
        <f t="shared" ref="L31:L38" si="7">J9</f>
        <v>0</v>
      </c>
      <c r="M31" s="50">
        <f t="shared" ref="M31:M38" si="8">L9</f>
        <v>0</v>
      </c>
    </row>
    <row r="32" spans="1:15">
      <c r="H32" s="22" t="str">
        <f t="shared" si="3"/>
        <v>PE</v>
      </c>
      <c r="I32" s="71">
        <f t="shared" si="4"/>
        <v>7.2909796922948937E-4</v>
      </c>
      <c r="J32" s="22" t="str">
        <f t="shared" si="5"/>
        <v>PE</v>
      </c>
      <c r="K32" s="50">
        <f t="shared" si="6"/>
        <v>3446.8109999999997</v>
      </c>
      <c r="L32" s="50">
        <f t="shared" si="7"/>
        <v>1762.8620000000001</v>
      </c>
      <c r="M32" s="50">
        <f t="shared" si="8"/>
        <v>3225.4940000000001</v>
      </c>
    </row>
    <row r="33" spans="8:13" ht="12.75" customHeight="1">
      <c r="H33" s="22" t="str">
        <f t="shared" si="3"/>
        <v>PPE</v>
      </c>
      <c r="I33" s="71">
        <f t="shared" si="4"/>
        <v>0</v>
      </c>
      <c r="J33" s="22" t="str">
        <f t="shared" si="5"/>
        <v>PPE</v>
      </c>
      <c r="K33" s="50">
        <f t="shared" si="6"/>
        <v>0</v>
      </c>
      <c r="L33" s="50">
        <f t="shared" si="7"/>
        <v>0</v>
      </c>
      <c r="M33" s="50">
        <f t="shared" si="8"/>
        <v>0</v>
      </c>
    </row>
    <row r="34" spans="8:13">
      <c r="H34" s="22" t="str">
        <f t="shared" si="3"/>
        <v>PSE</v>
      </c>
      <c r="I34" s="71">
        <f t="shared" si="4"/>
        <v>3.5018555936119584E-2</v>
      </c>
      <c r="J34" s="22" t="str">
        <f t="shared" si="5"/>
        <v>PSE</v>
      </c>
      <c r="K34" s="50">
        <f t="shared" si="6"/>
        <v>10118.789000000002</v>
      </c>
      <c r="L34" s="50">
        <f t="shared" si="7"/>
        <v>7567.1220000000012</v>
      </c>
      <c r="M34" s="50">
        <f t="shared" si="8"/>
        <v>6423.0440000000008</v>
      </c>
    </row>
    <row r="35" spans="8:13" ht="13.5" customHeight="1">
      <c r="H35" s="22" t="str">
        <f t="shared" si="3"/>
        <v>VE</v>
      </c>
      <c r="I35" s="71">
        <f t="shared" si="4"/>
        <v>2.2910699528974614E-2</v>
      </c>
      <c r="J35" s="22" t="str">
        <f t="shared" si="5"/>
        <v>VE</v>
      </c>
      <c r="K35" s="50">
        <f t="shared" si="6"/>
        <v>4499.0700070173079</v>
      </c>
      <c r="L35" s="50">
        <f t="shared" si="7"/>
        <v>2654.877890155758</v>
      </c>
      <c r="M35" s="50">
        <f t="shared" si="8"/>
        <v>2773.4977749779246</v>
      </c>
    </row>
    <row r="36" spans="8:13" ht="12.75" customHeight="1">
      <c r="H36" s="22" t="str">
        <f t="shared" si="3"/>
        <v>PVE</v>
      </c>
      <c r="I36" s="71">
        <f t="shared" si="4"/>
        <v>0</v>
      </c>
      <c r="J36" s="22" t="str">
        <f t="shared" si="5"/>
        <v>PVE</v>
      </c>
      <c r="K36" s="50">
        <f t="shared" si="6"/>
        <v>0</v>
      </c>
      <c r="L36" s="50">
        <f t="shared" si="7"/>
        <v>0</v>
      </c>
      <c r="M36" s="50">
        <f t="shared" si="8"/>
        <v>0</v>
      </c>
    </row>
    <row r="37" spans="8:13" ht="12.75" customHeight="1">
      <c r="H37" s="22" t="str">
        <f t="shared" si="3"/>
        <v>VTE</v>
      </c>
      <c r="I37" s="71">
        <f t="shared" si="4"/>
        <v>0.13867229062010386</v>
      </c>
      <c r="J37" s="22" t="str">
        <f t="shared" si="5"/>
        <v>VTE</v>
      </c>
      <c r="K37" s="50">
        <f t="shared" si="6"/>
        <v>6031.8565430673525</v>
      </c>
      <c r="L37" s="50">
        <f t="shared" si="7"/>
        <v>4061.8681349014796</v>
      </c>
      <c r="M37" s="50">
        <f t="shared" si="8"/>
        <v>4189.4781131843647</v>
      </c>
    </row>
    <row r="38" spans="8:13" ht="12.75" customHeight="1">
      <c r="H38" s="22" t="str">
        <f t="shared" si="3"/>
        <v>FVE</v>
      </c>
      <c r="I38" s="71">
        <f t="shared" si="4"/>
        <v>4.1925587690459815E-2</v>
      </c>
      <c r="J38" s="22" t="str">
        <f t="shared" si="5"/>
        <v>FVE</v>
      </c>
      <c r="K38" s="50">
        <f t="shared" si="6"/>
        <v>25224.617291545022</v>
      </c>
      <c r="L38" s="50">
        <f t="shared" si="7"/>
        <v>27640.538022673529</v>
      </c>
      <c r="M38" s="50">
        <f t="shared" si="8"/>
        <v>25481.728726460002</v>
      </c>
    </row>
    <row r="39" spans="8:13" ht="12.75" customHeight="1"/>
  </sheetData>
  <mergeCells count="21">
    <mergeCell ref="B18:G18"/>
    <mergeCell ref="B19:G19"/>
    <mergeCell ref="B20:C20"/>
    <mergeCell ref="D20:E20"/>
    <mergeCell ref="F20:G20"/>
    <mergeCell ref="A28:E29"/>
    <mergeCell ref="B3:G3"/>
    <mergeCell ref="H3:M3"/>
    <mergeCell ref="B4:G4"/>
    <mergeCell ref="H4:M4"/>
    <mergeCell ref="B5:C5"/>
    <mergeCell ref="D5:E5"/>
    <mergeCell ref="F5:G5"/>
    <mergeCell ref="H5:I5"/>
    <mergeCell ref="J5:K5"/>
    <mergeCell ref="L5:M5"/>
    <mergeCell ref="A22:A23"/>
    <mergeCell ref="B22:G22"/>
    <mergeCell ref="A7:A8"/>
    <mergeCell ref="B7:G7"/>
    <mergeCell ref="H7:M7"/>
  </mergeCells>
  <pageMargins left="0.31496062992125984" right="0.31496062992125984" top="0.35433070866141736" bottom="0.35433070866141736" header="0.31496062992125984" footer="0.19685039370078741"/>
  <pageSetup paperSize="9" fitToWidth="0" fitToHeight="0" orientation="landscape" r:id="rId1"/>
  <headerFooter differentFirst="1" scaleWithDoc="0">
    <oddFooter>&amp;C&amp;"Calibri,Obyčejné"&amp;9&amp;P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22"/>
  <dimension ref="A1:U38"/>
  <sheetViews>
    <sheetView showGridLines="0" zoomScaleNormal="100" zoomScaleSheetLayoutView="100" workbookViewId="0"/>
  </sheetViews>
  <sheetFormatPr defaultColWidth="9.140625" defaultRowHeight="12"/>
  <cols>
    <col min="1" max="1" width="9.42578125" style="9" customWidth="1"/>
    <col min="2" max="2" width="13.42578125" style="9" customWidth="1"/>
    <col min="3" max="3" width="9" style="9" customWidth="1"/>
    <col min="4" max="4" width="13.42578125" style="9" customWidth="1"/>
    <col min="5" max="5" width="9" style="9" customWidth="1"/>
    <col min="6" max="6" width="13.42578125" style="9" customWidth="1"/>
    <col min="7" max="7" width="9" style="9" customWidth="1"/>
    <col min="8" max="8" width="13.42578125" style="9" customWidth="1"/>
    <col min="9" max="9" width="9" style="9" customWidth="1"/>
    <col min="10" max="10" width="13.42578125" style="9" customWidth="1"/>
    <col min="11" max="11" width="9" style="9" customWidth="1"/>
    <col min="12" max="12" width="13.42578125" style="9" customWidth="1"/>
    <col min="13" max="13" width="9" style="9" customWidth="1"/>
    <col min="14" max="26" width="9.140625" style="9" customWidth="1"/>
    <col min="27" max="16384" width="9.140625" style="9"/>
  </cols>
  <sheetData>
    <row r="1" spans="1:21" ht="18">
      <c r="A1" s="186" t="s">
        <v>396</v>
      </c>
      <c r="M1" s="267" t="str">
        <f>'3.1'!N1</f>
        <v>II. čtvrtletí 2026</v>
      </c>
      <c r="N1" s="54"/>
      <c r="O1" s="54"/>
    </row>
    <row r="2" spans="1:21" ht="6" customHeight="1">
      <c r="A2" s="38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21">
      <c r="A3" s="359" t="str">
        <f>'3.1'!A4</f>
        <v>2026</v>
      </c>
      <c r="B3" s="497" t="s">
        <v>186</v>
      </c>
      <c r="C3" s="497"/>
      <c r="D3" s="497"/>
      <c r="E3" s="497"/>
      <c r="F3" s="497"/>
      <c r="G3" s="498"/>
      <c r="H3" s="512" t="s">
        <v>19</v>
      </c>
      <c r="I3" s="497"/>
      <c r="J3" s="497"/>
      <c r="K3" s="497"/>
      <c r="L3" s="497"/>
      <c r="M3" s="497"/>
      <c r="N3" s="20"/>
    </row>
    <row r="4" spans="1:21" ht="13.5" customHeight="1">
      <c r="B4" s="514" t="s">
        <v>168</v>
      </c>
      <c r="C4" s="514"/>
      <c r="D4" s="514"/>
      <c r="E4" s="514"/>
      <c r="F4" s="514"/>
      <c r="G4" s="516"/>
      <c r="H4" s="513" t="s">
        <v>5</v>
      </c>
      <c r="I4" s="514"/>
      <c r="J4" s="514"/>
      <c r="K4" s="514"/>
      <c r="L4" s="514"/>
      <c r="M4" s="514"/>
      <c r="N4" s="57"/>
    </row>
    <row r="5" spans="1:21">
      <c r="B5" s="496" t="s">
        <v>63</v>
      </c>
      <c r="C5" s="496"/>
      <c r="D5" s="496" t="s">
        <v>64</v>
      </c>
      <c r="E5" s="496"/>
      <c r="F5" s="496" t="s">
        <v>65</v>
      </c>
      <c r="G5" s="501"/>
      <c r="H5" s="502" t="s">
        <v>63</v>
      </c>
      <c r="I5" s="496"/>
      <c r="J5" s="496" t="s">
        <v>64</v>
      </c>
      <c r="K5" s="496"/>
      <c r="L5" s="496" t="s">
        <v>65</v>
      </c>
      <c r="M5" s="496"/>
      <c r="N5" s="53"/>
    </row>
    <row r="6" spans="1:21">
      <c r="A6" s="302"/>
      <c r="B6" s="300" t="s">
        <v>208</v>
      </c>
      <c r="C6" s="300" t="s">
        <v>207</v>
      </c>
      <c r="D6" s="300" t="s">
        <v>208</v>
      </c>
      <c r="E6" s="300" t="s">
        <v>207</v>
      </c>
      <c r="F6" s="300" t="s">
        <v>208</v>
      </c>
      <c r="G6" s="301" t="s">
        <v>207</v>
      </c>
      <c r="H6" s="294" t="s">
        <v>208</v>
      </c>
      <c r="I6" s="294" t="s">
        <v>207</v>
      </c>
      <c r="J6" s="294" t="s">
        <v>208</v>
      </c>
      <c r="K6" s="294" t="s">
        <v>207</v>
      </c>
      <c r="L6" s="294" t="s">
        <v>208</v>
      </c>
      <c r="M6" s="294" t="s">
        <v>207</v>
      </c>
      <c r="N6" s="53"/>
    </row>
    <row r="7" spans="1:21">
      <c r="A7" s="510" t="s">
        <v>53</v>
      </c>
      <c r="B7" s="515">
        <f>F8</f>
        <v>1031.225509000039</v>
      </c>
      <c r="C7" s="505"/>
      <c r="D7" s="505"/>
      <c r="E7" s="505"/>
      <c r="F7" s="505"/>
      <c r="G7" s="517"/>
      <c r="H7" s="515">
        <f>SUM(H8,J8,L8)</f>
        <v>585256.71165314561</v>
      </c>
      <c r="I7" s="505"/>
      <c r="J7" s="505"/>
      <c r="K7" s="505"/>
      <c r="L7" s="505"/>
      <c r="M7" s="505"/>
      <c r="N7" s="58"/>
    </row>
    <row r="8" spans="1:21">
      <c r="A8" s="511"/>
      <c r="B8" s="200">
        <f>SUM(B9:B16)</f>
        <v>1040.2601220000427</v>
      </c>
      <c r="C8" s="290">
        <v>4.4544372247660655E-2</v>
      </c>
      <c r="D8" s="260">
        <f>SUM(D9:D16)</f>
        <v>1043.3758300000409</v>
      </c>
      <c r="E8" s="290">
        <v>4.464763342641094E-2</v>
      </c>
      <c r="F8" s="260">
        <f>SUM(F9:F16)</f>
        <v>1031.225509000039</v>
      </c>
      <c r="G8" s="295">
        <v>4.4181999213379605E-2</v>
      </c>
      <c r="H8" s="260">
        <f>SUM(H9:H16)</f>
        <v>224391.04164731258</v>
      </c>
      <c r="I8" s="290">
        <v>3.6122921766480083E-2</v>
      </c>
      <c r="J8" s="260">
        <f>SUM(J9:J16)</f>
        <v>191950.0860977488</v>
      </c>
      <c r="K8" s="290">
        <v>3.2275168896852745E-2</v>
      </c>
      <c r="L8" s="260">
        <f>SUM(L9:L16)</f>
        <v>168915.5839080842</v>
      </c>
      <c r="M8" s="290">
        <v>2.8248850085346017E-2</v>
      </c>
      <c r="N8" s="10"/>
    </row>
    <row r="9" spans="1:21">
      <c r="A9" s="44" t="s">
        <v>7</v>
      </c>
      <c r="B9" s="201">
        <v>0</v>
      </c>
      <c r="C9" s="289">
        <v>0</v>
      </c>
      <c r="D9" s="19">
        <v>0</v>
      </c>
      <c r="E9" s="289">
        <v>0</v>
      </c>
      <c r="F9" s="19">
        <v>0</v>
      </c>
      <c r="G9" s="296">
        <v>0</v>
      </c>
      <c r="H9" s="19">
        <v>0</v>
      </c>
      <c r="I9" s="289">
        <v>0</v>
      </c>
      <c r="J9" s="19">
        <v>0</v>
      </c>
      <c r="K9" s="289">
        <v>0</v>
      </c>
      <c r="L9" s="19">
        <v>0</v>
      </c>
      <c r="M9" s="289">
        <v>0</v>
      </c>
      <c r="N9" s="61"/>
      <c r="O9" s="69"/>
    </row>
    <row r="10" spans="1:21">
      <c r="A10" s="44" t="s">
        <v>20</v>
      </c>
      <c r="B10" s="201">
        <v>473.16039999999998</v>
      </c>
      <c r="C10" s="289">
        <v>5.4835589560896104E-2</v>
      </c>
      <c r="D10" s="19">
        <v>473.16039999999998</v>
      </c>
      <c r="E10" s="289">
        <v>5.4873746188843164E-2</v>
      </c>
      <c r="F10" s="19">
        <v>473.16039999999998</v>
      </c>
      <c r="G10" s="296">
        <v>5.4906937252874877E-2</v>
      </c>
      <c r="H10" s="19">
        <v>133435.807</v>
      </c>
      <c r="I10" s="289">
        <v>5.8798734217711666E-2</v>
      </c>
      <c r="J10" s="19">
        <v>105203.08800000002</v>
      </c>
      <c r="K10" s="289">
        <v>5.6215784868771219E-2</v>
      </c>
      <c r="L10" s="19">
        <v>87954.180999999982</v>
      </c>
      <c r="M10" s="289">
        <v>4.5018590204663353E-2</v>
      </c>
      <c r="N10" s="61"/>
      <c r="O10" s="69"/>
    </row>
    <row r="11" spans="1:21">
      <c r="A11" s="44" t="s">
        <v>21</v>
      </c>
      <c r="B11" s="201">
        <v>0</v>
      </c>
      <c r="C11" s="289">
        <v>0</v>
      </c>
      <c r="D11" s="19">
        <v>0</v>
      </c>
      <c r="E11" s="289">
        <v>0</v>
      </c>
      <c r="F11" s="19">
        <v>0</v>
      </c>
      <c r="G11" s="296">
        <v>0</v>
      </c>
      <c r="H11" s="19">
        <v>0</v>
      </c>
      <c r="I11" s="289">
        <v>0</v>
      </c>
      <c r="J11" s="19">
        <v>0</v>
      </c>
      <c r="K11" s="289">
        <v>0</v>
      </c>
      <c r="L11" s="19">
        <v>0</v>
      </c>
      <c r="M11" s="289">
        <v>0</v>
      </c>
      <c r="N11" s="61"/>
      <c r="O11" s="69"/>
    </row>
    <row r="12" spans="1:21">
      <c r="A12" s="44" t="s">
        <v>22</v>
      </c>
      <c r="B12" s="201">
        <v>185.13090000000003</v>
      </c>
      <c r="C12" s="289">
        <v>0.12325971812076561</v>
      </c>
      <c r="D12" s="19">
        <v>184.95790000000002</v>
      </c>
      <c r="E12" s="289">
        <v>0.12328999185039032</v>
      </c>
      <c r="F12" s="19">
        <v>184.93590000000003</v>
      </c>
      <c r="G12" s="296">
        <v>0.12423150122283935</v>
      </c>
      <c r="H12" s="19">
        <v>42325.532000000028</v>
      </c>
      <c r="I12" s="289">
        <v>0.13091831419120836</v>
      </c>
      <c r="J12" s="19">
        <v>37806.484999999986</v>
      </c>
      <c r="K12" s="289">
        <v>0.12771052751773762</v>
      </c>
      <c r="L12" s="19">
        <v>34952.466000000022</v>
      </c>
      <c r="M12" s="289">
        <v>0.1295423017800533</v>
      </c>
      <c r="N12" s="61"/>
      <c r="O12" s="69"/>
    </row>
    <row r="13" spans="1:21">
      <c r="A13" s="44" t="s">
        <v>43</v>
      </c>
      <c r="B13" s="201">
        <v>18.587399999999988</v>
      </c>
      <c r="C13" s="289">
        <v>1.6631877260085168E-2</v>
      </c>
      <c r="D13" s="19">
        <v>18.587399999999988</v>
      </c>
      <c r="E13" s="289">
        <v>1.6641518998933211E-2</v>
      </c>
      <c r="F13" s="19">
        <v>18.587399999999988</v>
      </c>
      <c r="G13" s="296">
        <v>1.6654784024750933E-2</v>
      </c>
      <c r="H13" s="19">
        <v>4390.1873699296439</v>
      </c>
      <c r="I13" s="289">
        <v>3.4763666095407493E-2</v>
      </c>
      <c r="J13" s="19">
        <v>2396.0198059849913</v>
      </c>
      <c r="K13" s="289">
        <v>2.3362392486827702E-2</v>
      </c>
      <c r="L13" s="19">
        <v>2283.7239765126646</v>
      </c>
      <c r="M13" s="289">
        <v>2.3589171535850492E-2</v>
      </c>
      <c r="N13" s="61"/>
      <c r="O13" s="69"/>
    </row>
    <row r="14" spans="1:21">
      <c r="A14" s="44" t="s">
        <v>44</v>
      </c>
      <c r="B14" s="201">
        <v>0</v>
      </c>
      <c r="C14" s="289">
        <v>0</v>
      </c>
      <c r="D14" s="19">
        <v>0</v>
      </c>
      <c r="E14" s="289">
        <v>0</v>
      </c>
      <c r="F14" s="19">
        <v>0</v>
      </c>
      <c r="G14" s="296">
        <v>0</v>
      </c>
      <c r="H14" s="19">
        <v>0</v>
      </c>
      <c r="I14" s="289">
        <v>0</v>
      </c>
      <c r="J14" s="19">
        <v>0</v>
      </c>
      <c r="K14" s="289">
        <v>0</v>
      </c>
      <c r="L14" s="19">
        <v>0</v>
      </c>
      <c r="M14" s="289">
        <v>0</v>
      </c>
      <c r="N14" s="61"/>
      <c r="O14" s="69"/>
      <c r="P14" s="44"/>
      <c r="Q14" s="56"/>
      <c r="R14" s="19"/>
      <c r="S14" s="19"/>
      <c r="T14" s="19"/>
      <c r="U14" s="19"/>
    </row>
    <row r="15" spans="1:21">
      <c r="A15" s="44" t="s">
        <v>45</v>
      </c>
      <c r="B15" s="201">
        <v>41.75569999999999</v>
      </c>
      <c r="C15" s="289">
        <v>0.11013065422775997</v>
      </c>
      <c r="D15" s="19">
        <v>41.75569999999999</v>
      </c>
      <c r="E15" s="59">
        <v>0.11013065422775997</v>
      </c>
      <c r="F15" s="19">
        <v>37.495699999999992</v>
      </c>
      <c r="G15" s="297">
        <v>0.10001868963504953</v>
      </c>
      <c r="H15" s="19">
        <v>7306.5672951157385</v>
      </c>
      <c r="I15" s="289">
        <v>0.1253594679446608</v>
      </c>
      <c r="J15" s="19">
        <v>7079.5254027486335</v>
      </c>
      <c r="K15" s="59">
        <v>0.16931447812242068</v>
      </c>
      <c r="L15" s="19">
        <v>3615.4828597568917</v>
      </c>
      <c r="M15" s="59">
        <v>0.10423343651905823</v>
      </c>
      <c r="N15" s="61"/>
      <c r="O15" s="69"/>
      <c r="P15" s="44"/>
      <c r="Q15" s="56"/>
      <c r="R15" s="19"/>
      <c r="S15" s="19"/>
      <c r="T15" s="19"/>
      <c r="U15" s="19"/>
    </row>
    <row r="16" spans="1:21">
      <c r="A16" s="226" t="s">
        <v>46</v>
      </c>
      <c r="B16" s="202">
        <v>321.62572200004274</v>
      </c>
      <c r="C16" s="290">
        <v>6.6382276886552918E-2</v>
      </c>
      <c r="D16" s="197">
        <v>324.91443000004108</v>
      </c>
      <c r="E16" s="291">
        <v>6.6727869237921261E-2</v>
      </c>
      <c r="F16" s="197">
        <v>317.046109000039</v>
      </c>
      <c r="G16" s="298">
        <v>6.5203144717392802E-2</v>
      </c>
      <c r="H16" s="197">
        <v>36932.947982267171</v>
      </c>
      <c r="I16" s="290">
        <v>6.3194809986598252E-2</v>
      </c>
      <c r="J16" s="197">
        <v>39464.967889015184</v>
      </c>
      <c r="K16" s="291">
        <v>6.000578095936885E-2</v>
      </c>
      <c r="L16" s="197">
        <v>40109.730071814658</v>
      </c>
      <c r="M16" s="291">
        <v>6.3957505913171273E-2</v>
      </c>
      <c r="N16" s="61"/>
      <c r="O16" s="69"/>
      <c r="P16" s="44"/>
      <c r="Q16" s="56"/>
      <c r="R16" s="19"/>
      <c r="S16" s="19"/>
      <c r="T16" s="19"/>
      <c r="U16" s="19"/>
    </row>
    <row r="17" spans="1:20">
      <c r="A17" s="170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5"/>
      <c r="M17" s="62" t="s">
        <v>296</v>
      </c>
      <c r="N17" s="62"/>
      <c r="O17" s="55"/>
    </row>
    <row r="18" spans="1:20">
      <c r="A18" s="359" t="str">
        <f>'3.1'!A4</f>
        <v>2026</v>
      </c>
      <c r="B18" s="497" t="s">
        <v>231</v>
      </c>
      <c r="C18" s="497"/>
      <c r="D18" s="497"/>
      <c r="E18" s="497"/>
      <c r="F18" s="497"/>
      <c r="G18" s="497"/>
      <c r="H18" s="54"/>
      <c r="I18" s="54"/>
      <c r="J18" s="54"/>
      <c r="K18" s="54"/>
      <c r="L18" s="54"/>
      <c r="M18" s="54"/>
      <c r="N18" s="63"/>
      <c r="O18" s="54"/>
      <c r="P18" s="72"/>
      <c r="Q18" s="56"/>
      <c r="R18" s="19"/>
      <c r="S18" s="19"/>
      <c r="T18" s="19"/>
    </row>
    <row r="19" spans="1:20">
      <c r="A19" s="292"/>
      <c r="B19" s="499" t="s">
        <v>5</v>
      </c>
      <c r="C19" s="499"/>
      <c r="D19" s="499"/>
      <c r="E19" s="499"/>
      <c r="F19" s="499"/>
      <c r="G19" s="499"/>
      <c r="H19" s="63" t="str">
        <f>A24</f>
        <v>VO z vvn</v>
      </c>
      <c r="I19" s="70">
        <f>(B24+D24+F24)/'6.1, 6.2'!B25</f>
        <v>0.18967276443915279</v>
      </c>
      <c r="J19" s="22" t="str">
        <f>A9</f>
        <v>JE</v>
      </c>
      <c r="K19" s="61">
        <f t="shared" ref="K19:K26" si="0">H9+J9+L9</f>
        <v>0</v>
      </c>
      <c r="L19" s="22" t="str">
        <f>A9</f>
        <v>JE</v>
      </c>
      <c r="M19" s="69">
        <f>K19/'6.1, 6.2'!B5</f>
        <v>0</v>
      </c>
      <c r="N19" s="63"/>
      <c r="O19" s="54"/>
      <c r="P19" s="72"/>
      <c r="Q19" s="56"/>
      <c r="R19" s="19"/>
      <c r="S19" s="19"/>
      <c r="T19" s="19"/>
    </row>
    <row r="20" spans="1:20">
      <c r="A20" s="53"/>
      <c r="B20" s="496" t="s">
        <v>63</v>
      </c>
      <c r="C20" s="496"/>
      <c r="D20" s="496" t="s">
        <v>64</v>
      </c>
      <c r="E20" s="496"/>
      <c r="F20" s="496" t="s">
        <v>65</v>
      </c>
      <c r="G20" s="496"/>
      <c r="H20" s="63" t="str">
        <f>A25</f>
        <v>VO z vn</v>
      </c>
      <c r="I20" s="70">
        <f>(B25+D25+F25)/'6.1, 6.2'!C25</f>
        <v>0.1019857419670559</v>
      </c>
      <c r="J20" s="22" t="str">
        <f t="shared" ref="J20:J26" si="1">A10</f>
        <v>PE</v>
      </c>
      <c r="K20" s="61">
        <f t="shared" si="0"/>
        <v>326593.076</v>
      </c>
      <c r="L20" s="22" t="str">
        <f t="shared" ref="L20:L26" si="2">A10</f>
        <v>PE</v>
      </c>
      <c r="M20" s="69">
        <f>K20/'6.1, 6.2'!C5</f>
        <v>5.3588069168826385E-2</v>
      </c>
      <c r="N20" s="63"/>
      <c r="O20" s="54"/>
      <c r="P20" s="72"/>
      <c r="Q20" s="56"/>
      <c r="R20" s="60"/>
      <c r="S20" s="60"/>
      <c r="T20" s="60"/>
    </row>
    <row r="21" spans="1:20">
      <c r="A21" s="53"/>
      <c r="B21" s="293" t="s">
        <v>208</v>
      </c>
      <c r="C21" s="293" t="s">
        <v>207</v>
      </c>
      <c r="D21" s="293" t="s">
        <v>208</v>
      </c>
      <c r="E21" s="293" t="s">
        <v>207</v>
      </c>
      <c r="F21" s="293" t="s">
        <v>208</v>
      </c>
      <c r="G21" s="293" t="s">
        <v>207</v>
      </c>
      <c r="H21" s="63" t="str">
        <f>A26</f>
        <v>MOP</v>
      </c>
      <c r="I21" s="70">
        <f>(B26+D26+F26)/'6.1, 6.2'!D25</f>
        <v>8.3251016925120241E-2</v>
      </c>
      <c r="J21" s="22" t="str">
        <f t="shared" si="1"/>
        <v>PPE</v>
      </c>
      <c r="K21" s="61">
        <f t="shared" si="0"/>
        <v>0</v>
      </c>
      <c r="L21" s="22" t="str">
        <f t="shared" si="2"/>
        <v>PPE</v>
      </c>
      <c r="M21" s="69">
        <f>K21/'6.1, 6.2'!D5</f>
        <v>0</v>
      </c>
      <c r="N21" s="63"/>
      <c r="O21" s="54"/>
      <c r="P21" s="72"/>
      <c r="Q21" s="56"/>
      <c r="R21" s="19"/>
      <c r="S21" s="19"/>
      <c r="T21" s="19"/>
    </row>
    <row r="22" spans="1:20">
      <c r="A22" s="503" t="s">
        <v>53</v>
      </c>
      <c r="B22" s="505">
        <f>SUM(B23,D23,F23)</f>
        <v>1385856.6854531434</v>
      </c>
      <c r="C22" s="505"/>
      <c r="D22" s="505"/>
      <c r="E22" s="505"/>
      <c r="F22" s="505"/>
      <c r="G22" s="505"/>
      <c r="H22" s="63" t="str">
        <f>A27</f>
        <v>MOO</v>
      </c>
      <c r="I22" s="70">
        <f>(B27+D27+F27)/'6.1, 6.2'!E25</f>
        <v>8.6871732588826259E-2</v>
      </c>
      <c r="J22" s="22" t="str">
        <f t="shared" si="1"/>
        <v>PSE</v>
      </c>
      <c r="K22" s="61">
        <f t="shared" si="0"/>
        <v>115084.48300000004</v>
      </c>
      <c r="L22" s="22" t="str">
        <f t="shared" si="2"/>
        <v>PSE</v>
      </c>
      <c r="M22" s="69">
        <f>K22/'6.1, 6.2'!E5</f>
        <v>0.12943275391185169</v>
      </c>
      <c r="N22" s="63"/>
      <c r="O22" s="54"/>
      <c r="P22" s="72"/>
      <c r="Q22" s="56"/>
      <c r="R22" s="19"/>
      <c r="S22" s="19"/>
      <c r="T22" s="19"/>
    </row>
    <row r="23" spans="1:20">
      <c r="A23" s="504"/>
      <c r="B23" s="260">
        <f>SUM(B24:B27)</f>
        <v>479079.97275731224</v>
      </c>
      <c r="C23" s="299">
        <v>0.11221296321316372</v>
      </c>
      <c r="D23" s="260">
        <f>SUM(D24:D27)</f>
        <v>458552.54437774786</v>
      </c>
      <c r="E23" s="299">
        <v>0.11117440317760731</v>
      </c>
      <c r="F23" s="260">
        <f>SUM(F24:F27)</f>
        <v>448224.16831808322</v>
      </c>
      <c r="G23" s="299">
        <v>0.10726211936365995</v>
      </c>
      <c r="H23" s="54"/>
      <c r="I23" s="54"/>
      <c r="J23" s="22" t="str">
        <f t="shared" si="1"/>
        <v>VE</v>
      </c>
      <c r="K23" s="61">
        <f t="shared" si="0"/>
        <v>9069.9311524272998</v>
      </c>
      <c r="L23" s="22" t="str">
        <f t="shared" si="2"/>
        <v>VE</v>
      </c>
      <c r="M23" s="69">
        <f>K23/'6.1, 6.2'!F5</f>
        <v>2.785110250665879E-2</v>
      </c>
      <c r="N23" s="63"/>
      <c r="O23" s="54"/>
      <c r="P23" s="72"/>
      <c r="Q23" s="56"/>
      <c r="R23" s="59"/>
      <c r="S23" s="60"/>
      <c r="T23" s="60"/>
    </row>
    <row r="24" spans="1:20">
      <c r="A24" s="15" t="s">
        <v>8</v>
      </c>
      <c r="B24" s="19">
        <v>119744.07799999999</v>
      </c>
      <c r="C24" s="289">
        <v>0.19777757047497802</v>
      </c>
      <c r="D24" s="19">
        <v>126383.287</v>
      </c>
      <c r="E24" s="289">
        <v>0.19169446640656793</v>
      </c>
      <c r="F24" s="19">
        <v>116046.198</v>
      </c>
      <c r="G24" s="289">
        <v>0.17999426319868198</v>
      </c>
      <c r="H24" s="54"/>
      <c r="I24" s="54"/>
      <c r="J24" s="22" t="str">
        <f t="shared" si="1"/>
        <v>PVE</v>
      </c>
      <c r="K24" s="61">
        <f t="shared" si="0"/>
        <v>0</v>
      </c>
      <c r="L24" s="22" t="str">
        <f t="shared" si="2"/>
        <v>PVE</v>
      </c>
      <c r="M24" s="69">
        <f>K24/'6.1, 6.2'!G5</f>
        <v>0</v>
      </c>
      <c r="N24" s="63"/>
      <c r="O24" s="70"/>
      <c r="T24" s="55"/>
    </row>
    <row r="25" spans="1:20">
      <c r="A25" s="15" t="s">
        <v>9</v>
      </c>
      <c r="B25" s="19">
        <v>183623.18900000001</v>
      </c>
      <c r="C25" s="289">
        <v>0.10241865679039551</v>
      </c>
      <c r="D25" s="19">
        <v>182133.40400000001</v>
      </c>
      <c r="E25" s="289">
        <v>0.10139039466741361</v>
      </c>
      <c r="F25" s="19">
        <v>193517.24600000001</v>
      </c>
      <c r="G25" s="289">
        <v>0.10214054751280514</v>
      </c>
      <c r="H25" s="54"/>
      <c r="I25" s="54"/>
      <c r="J25" s="22" t="str">
        <f t="shared" si="1"/>
        <v>VTE</v>
      </c>
      <c r="K25" s="61">
        <f t="shared" si="0"/>
        <v>18001.575557621265</v>
      </c>
      <c r="L25" s="22" t="str">
        <f t="shared" si="2"/>
        <v>VTE</v>
      </c>
      <c r="M25" s="69">
        <f>K25/'6.1, 6.2'!H5</f>
        <v>0.13355849551570867</v>
      </c>
      <c r="N25" s="63"/>
      <c r="O25" s="70"/>
    </row>
    <row r="26" spans="1:20">
      <c r="A26" s="15" t="s">
        <v>132</v>
      </c>
      <c r="B26" s="19">
        <v>51742.179614221655</v>
      </c>
      <c r="C26" s="289">
        <v>8.7440728877318089E-2</v>
      </c>
      <c r="D26" s="19">
        <v>47015.323956777058</v>
      </c>
      <c r="E26" s="289">
        <v>8.6697154117058459E-2</v>
      </c>
      <c r="F26" s="19">
        <v>46556.605148775037</v>
      </c>
      <c r="G26" s="289">
        <v>8.452071064202156E-2</v>
      </c>
      <c r="H26" s="54"/>
      <c r="I26" s="54"/>
      <c r="J26" s="22" t="str">
        <f t="shared" si="1"/>
        <v>FVE</v>
      </c>
      <c r="K26" s="61">
        <f t="shared" si="0"/>
        <v>116507.64594309701</v>
      </c>
      <c r="L26" s="22" t="str">
        <f t="shared" si="2"/>
        <v>FVE</v>
      </c>
      <c r="M26" s="69">
        <f>K26/'6.1, 6.2'!I5</f>
        <v>6.232864850188629E-2</v>
      </c>
      <c r="N26" s="63"/>
      <c r="O26" s="70"/>
    </row>
    <row r="27" spans="1:20">
      <c r="A27" s="354" t="s">
        <v>130</v>
      </c>
      <c r="B27" s="197">
        <v>123970.52614309055</v>
      </c>
      <c r="C27" s="290">
        <v>9.6903081904872998E-2</v>
      </c>
      <c r="D27" s="197">
        <v>103020.52942097084</v>
      </c>
      <c r="E27" s="290">
        <v>9.1437530399083713E-2</v>
      </c>
      <c r="F27" s="197">
        <v>92104.119169308164</v>
      </c>
      <c r="G27" s="290">
        <v>8.4607515992529497E-2</v>
      </c>
      <c r="H27" s="54"/>
      <c r="I27" s="54"/>
      <c r="J27" s="54"/>
      <c r="K27" s="54"/>
      <c r="L27" s="54"/>
      <c r="M27" s="54"/>
      <c r="N27" s="63"/>
      <c r="O27" s="70"/>
    </row>
    <row r="28" spans="1:20">
      <c r="A28" s="508"/>
      <c r="B28" s="508"/>
      <c r="C28" s="508"/>
      <c r="D28" s="508"/>
      <c r="E28" s="508"/>
      <c r="F28" s="19"/>
      <c r="G28" s="62" t="s">
        <v>297</v>
      </c>
      <c r="H28" s="54"/>
      <c r="I28" s="54"/>
      <c r="J28" s="54"/>
      <c r="K28" s="54"/>
      <c r="L28" s="54"/>
      <c r="M28" s="54"/>
    </row>
    <row r="29" spans="1:20">
      <c r="A29" s="509"/>
      <c r="B29" s="509"/>
      <c r="C29" s="509"/>
      <c r="D29" s="509"/>
      <c r="E29" s="509"/>
      <c r="F29" s="19"/>
      <c r="G29" s="55"/>
      <c r="H29" s="54"/>
      <c r="I29" s="54"/>
      <c r="J29" s="54"/>
      <c r="K29" s="54"/>
      <c r="L29" s="54"/>
      <c r="M29" s="54"/>
    </row>
    <row r="30" spans="1:20">
      <c r="J30" s="22"/>
      <c r="K30" s="22" t="str">
        <f>H5</f>
        <v>Duben</v>
      </c>
      <c r="L30" s="22" t="str">
        <f>J5</f>
        <v>Květen</v>
      </c>
      <c r="M30" s="22" t="str">
        <f>L5</f>
        <v>Červen</v>
      </c>
    </row>
    <row r="31" spans="1:20">
      <c r="H31" s="22" t="str">
        <f t="shared" ref="H31:H38" si="3">A9</f>
        <v>JE</v>
      </c>
      <c r="I31" s="71">
        <f t="shared" ref="I31:I38" si="4">G9</f>
        <v>0</v>
      </c>
      <c r="J31" s="22" t="str">
        <f t="shared" ref="J31:J38" si="5">A9</f>
        <v>JE</v>
      </c>
      <c r="K31" s="50">
        <f t="shared" ref="K31:K38" si="6">H9</f>
        <v>0</v>
      </c>
      <c r="L31" s="50">
        <f t="shared" ref="L31:L38" si="7">J9</f>
        <v>0</v>
      </c>
      <c r="M31" s="50">
        <f t="shared" ref="M31:M38" si="8">L9</f>
        <v>0</v>
      </c>
    </row>
    <row r="32" spans="1:20" ht="12.75" customHeight="1">
      <c r="H32" s="22" t="str">
        <f t="shared" si="3"/>
        <v>PE</v>
      </c>
      <c r="I32" s="71">
        <f t="shared" si="4"/>
        <v>5.4906937252874877E-2</v>
      </c>
      <c r="J32" s="22" t="str">
        <f t="shared" si="5"/>
        <v>PE</v>
      </c>
      <c r="K32" s="50">
        <f t="shared" si="6"/>
        <v>133435.807</v>
      </c>
      <c r="L32" s="50">
        <f t="shared" si="7"/>
        <v>105203.08800000002</v>
      </c>
      <c r="M32" s="50">
        <f t="shared" si="8"/>
        <v>87954.180999999982</v>
      </c>
    </row>
    <row r="33" spans="8:13">
      <c r="H33" s="22" t="str">
        <f t="shared" si="3"/>
        <v>PPE</v>
      </c>
      <c r="I33" s="71">
        <f t="shared" si="4"/>
        <v>0</v>
      </c>
      <c r="J33" s="22" t="str">
        <f t="shared" si="5"/>
        <v>PPE</v>
      </c>
      <c r="K33" s="50">
        <f t="shared" si="6"/>
        <v>0</v>
      </c>
      <c r="L33" s="50">
        <f t="shared" si="7"/>
        <v>0</v>
      </c>
      <c r="M33" s="50">
        <f t="shared" si="8"/>
        <v>0</v>
      </c>
    </row>
    <row r="34" spans="8:13" ht="13.5" customHeight="1">
      <c r="H34" s="22" t="str">
        <f t="shared" si="3"/>
        <v>PSE</v>
      </c>
      <c r="I34" s="71">
        <f t="shared" si="4"/>
        <v>0.12423150122283935</v>
      </c>
      <c r="J34" s="22" t="str">
        <f t="shared" si="5"/>
        <v>PSE</v>
      </c>
      <c r="K34" s="50">
        <f t="shared" si="6"/>
        <v>42325.532000000028</v>
      </c>
      <c r="L34" s="50">
        <f t="shared" si="7"/>
        <v>37806.484999999986</v>
      </c>
      <c r="M34" s="50">
        <f t="shared" si="8"/>
        <v>34952.466000000022</v>
      </c>
    </row>
    <row r="35" spans="8:13" ht="12.75" customHeight="1">
      <c r="H35" s="22" t="str">
        <f t="shared" si="3"/>
        <v>VE</v>
      </c>
      <c r="I35" s="71">
        <f t="shared" si="4"/>
        <v>1.6654784024750933E-2</v>
      </c>
      <c r="J35" s="22" t="str">
        <f t="shared" si="5"/>
        <v>VE</v>
      </c>
      <c r="K35" s="50">
        <f t="shared" si="6"/>
        <v>4390.1873699296439</v>
      </c>
      <c r="L35" s="50">
        <f t="shared" si="7"/>
        <v>2396.0198059849913</v>
      </c>
      <c r="M35" s="50">
        <f t="shared" si="8"/>
        <v>2283.7239765126646</v>
      </c>
    </row>
    <row r="36" spans="8:13" ht="12.75" customHeight="1">
      <c r="H36" s="22" t="str">
        <f t="shared" si="3"/>
        <v>PVE</v>
      </c>
      <c r="I36" s="71">
        <f t="shared" si="4"/>
        <v>0</v>
      </c>
      <c r="J36" s="22" t="str">
        <f t="shared" si="5"/>
        <v>PVE</v>
      </c>
      <c r="K36" s="50">
        <f t="shared" si="6"/>
        <v>0</v>
      </c>
      <c r="L36" s="50">
        <f t="shared" si="7"/>
        <v>0</v>
      </c>
      <c r="M36" s="50">
        <f t="shared" si="8"/>
        <v>0</v>
      </c>
    </row>
    <row r="37" spans="8:13" ht="12.75" customHeight="1">
      <c r="H37" s="22" t="str">
        <f t="shared" si="3"/>
        <v>VTE</v>
      </c>
      <c r="I37" s="71">
        <f t="shared" si="4"/>
        <v>0.10001868963504953</v>
      </c>
      <c r="J37" s="22" t="str">
        <f t="shared" si="5"/>
        <v>VTE</v>
      </c>
      <c r="K37" s="50">
        <f t="shared" si="6"/>
        <v>7306.5672951157385</v>
      </c>
      <c r="L37" s="50">
        <f t="shared" si="7"/>
        <v>7079.5254027486335</v>
      </c>
      <c r="M37" s="50">
        <f t="shared" si="8"/>
        <v>3615.4828597568917</v>
      </c>
    </row>
    <row r="38" spans="8:13" ht="12.75" customHeight="1">
      <c r="H38" s="22" t="str">
        <f t="shared" si="3"/>
        <v>FVE</v>
      </c>
      <c r="I38" s="71">
        <f t="shared" si="4"/>
        <v>6.5203144717392802E-2</v>
      </c>
      <c r="J38" s="22" t="str">
        <f t="shared" si="5"/>
        <v>FVE</v>
      </c>
      <c r="K38" s="50">
        <f t="shared" si="6"/>
        <v>36932.947982267171</v>
      </c>
      <c r="L38" s="50">
        <f t="shared" si="7"/>
        <v>39464.967889015184</v>
      </c>
      <c r="M38" s="50">
        <f t="shared" si="8"/>
        <v>40109.730071814658</v>
      </c>
    </row>
  </sheetData>
  <mergeCells count="21">
    <mergeCell ref="B18:G18"/>
    <mergeCell ref="B19:G19"/>
    <mergeCell ref="B20:C20"/>
    <mergeCell ref="D20:E20"/>
    <mergeCell ref="F20:G20"/>
    <mergeCell ref="A28:E29"/>
    <mergeCell ref="L5:M5"/>
    <mergeCell ref="B3:G3"/>
    <mergeCell ref="H3:M3"/>
    <mergeCell ref="B4:G4"/>
    <mergeCell ref="H4:M4"/>
    <mergeCell ref="B5:C5"/>
    <mergeCell ref="D5:E5"/>
    <mergeCell ref="F5:G5"/>
    <mergeCell ref="H5:I5"/>
    <mergeCell ref="J5:K5"/>
    <mergeCell ref="A22:A23"/>
    <mergeCell ref="B22:G22"/>
    <mergeCell ref="A7:A8"/>
    <mergeCell ref="B7:G7"/>
    <mergeCell ref="H7:M7"/>
  </mergeCells>
  <pageMargins left="0.31496062992125984" right="0.31496062992125984" top="0.35433070866141736" bottom="0.35433070866141736" header="0.31496062992125984" footer="0.19685039370078741"/>
  <pageSetup paperSize="9" fitToWidth="0" fitToHeight="0" orientation="landscape" r:id="rId1"/>
  <headerFooter differentFirst="1" scaleWithDoc="0">
    <oddFooter>&amp;C&amp;"Calibri,Obyčejné"&amp;9&amp;P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25"/>
  <dimension ref="A1:X39"/>
  <sheetViews>
    <sheetView showGridLines="0" zoomScaleNormal="100" zoomScaleSheetLayoutView="100" workbookViewId="0"/>
  </sheetViews>
  <sheetFormatPr defaultColWidth="9.140625" defaultRowHeight="12"/>
  <cols>
    <col min="1" max="1" width="9.42578125" style="9" customWidth="1"/>
    <col min="2" max="2" width="13.42578125" style="9" customWidth="1"/>
    <col min="3" max="3" width="9" style="9" customWidth="1"/>
    <col min="4" max="4" width="13.42578125" style="9" customWidth="1"/>
    <col min="5" max="5" width="9" style="9" customWidth="1"/>
    <col min="6" max="6" width="13.42578125" style="9" customWidth="1"/>
    <col min="7" max="7" width="9" style="9" customWidth="1"/>
    <col min="8" max="8" width="13.42578125" style="9" customWidth="1"/>
    <col min="9" max="9" width="9" style="9" customWidth="1"/>
    <col min="10" max="10" width="13.42578125" style="9" customWidth="1"/>
    <col min="11" max="11" width="9" style="9" customWidth="1"/>
    <col min="12" max="12" width="13.42578125" style="9" customWidth="1"/>
    <col min="13" max="13" width="9" style="9" customWidth="1"/>
    <col min="14" max="26" width="9.140625" style="9" customWidth="1"/>
    <col min="27" max="16384" width="9.140625" style="9"/>
  </cols>
  <sheetData>
    <row r="1" spans="1:24" ht="18">
      <c r="A1" s="186" t="s">
        <v>397</v>
      </c>
      <c r="M1" s="267" t="str">
        <f>'3.1'!N1</f>
        <v>II. čtvrtletí 2026</v>
      </c>
    </row>
    <row r="2" spans="1:24" ht="6" customHeight="1">
      <c r="A2" s="38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24">
      <c r="A3" s="359" t="str">
        <f>'3.1'!A4</f>
        <v>2026</v>
      </c>
      <c r="B3" s="497" t="s">
        <v>186</v>
      </c>
      <c r="C3" s="497"/>
      <c r="D3" s="497"/>
      <c r="E3" s="497"/>
      <c r="F3" s="497"/>
      <c r="G3" s="498"/>
      <c r="H3" s="512" t="s">
        <v>19</v>
      </c>
      <c r="I3" s="497"/>
      <c r="J3" s="497"/>
      <c r="K3" s="497"/>
      <c r="L3" s="497"/>
      <c r="M3" s="497"/>
      <c r="N3" s="20"/>
    </row>
    <row r="4" spans="1:24" ht="13.5">
      <c r="B4" s="514" t="s">
        <v>168</v>
      </c>
      <c r="C4" s="514"/>
      <c r="D4" s="514"/>
      <c r="E4" s="514"/>
      <c r="F4" s="514"/>
      <c r="G4" s="516"/>
      <c r="H4" s="513" t="s">
        <v>5</v>
      </c>
      <c r="I4" s="514"/>
      <c r="J4" s="514"/>
      <c r="K4" s="514"/>
      <c r="L4" s="514"/>
      <c r="M4" s="514"/>
      <c r="N4" s="57"/>
    </row>
    <row r="5" spans="1:24">
      <c r="B5" s="496" t="s">
        <v>63</v>
      </c>
      <c r="C5" s="496"/>
      <c r="D5" s="496" t="s">
        <v>64</v>
      </c>
      <c r="E5" s="496"/>
      <c r="F5" s="496" t="s">
        <v>65</v>
      </c>
      <c r="G5" s="501"/>
      <c r="H5" s="502" t="s">
        <v>63</v>
      </c>
      <c r="I5" s="496"/>
      <c r="J5" s="496" t="s">
        <v>64</v>
      </c>
      <c r="K5" s="496"/>
      <c r="L5" s="496" t="s">
        <v>65</v>
      </c>
      <c r="M5" s="496"/>
      <c r="N5" s="53"/>
    </row>
    <row r="6" spans="1:24">
      <c r="A6" s="302"/>
      <c r="B6" s="300" t="s">
        <v>208</v>
      </c>
      <c r="C6" s="300" t="s">
        <v>207</v>
      </c>
      <c r="D6" s="300" t="s">
        <v>208</v>
      </c>
      <c r="E6" s="300" t="s">
        <v>207</v>
      </c>
      <c r="F6" s="300" t="s">
        <v>208</v>
      </c>
      <c r="G6" s="301" t="s">
        <v>207</v>
      </c>
      <c r="H6" s="294" t="s">
        <v>208</v>
      </c>
      <c r="I6" s="294" t="s">
        <v>207</v>
      </c>
      <c r="J6" s="294" t="s">
        <v>208</v>
      </c>
      <c r="K6" s="294" t="s">
        <v>207</v>
      </c>
      <c r="L6" s="294" t="s">
        <v>208</v>
      </c>
      <c r="M6" s="294" t="s">
        <v>207</v>
      </c>
      <c r="N6" s="53"/>
    </row>
    <row r="7" spans="1:24">
      <c r="A7" s="510" t="s">
        <v>53</v>
      </c>
      <c r="B7" s="515">
        <f>F8</f>
        <v>1249.5923209999992</v>
      </c>
      <c r="C7" s="505"/>
      <c r="D7" s="505"/>
      <c r="E7" s="505"/>
      <c r="F7" s="505"/>
      <c r="G7" s="517"/>
      <c r="H7" s="515">
        <f>SUM(H8,J8,L8)</f>
        <v>410421.58976948127</v>
      </c>
      <c r="I7" s="505"/>
      <c r="J7" s="505"/>
      <c r="K7" s="505"/>
      <c r="L7" s="505"/>
      <c r="M7" s="505"/>
      <c r="N7" s="58"/>
    </row>
    <row r="8" spans="1:24">
      <c r="A8" s="511"/>
      <c r="B8" s="200">
        <f>SUM(B9:B16)</f>
        <v>1256.0325389999985</v>
      </c>
      <c r="C8" s="290">
        <v>5.3783837127987094E-2</v>
      </c>
      <c r="D8" s="260">
        <f>SUM(D9:D16)</f>
        <v>1257.7852789999993</v>
      </c>
      <c r="E8" s="290">
        <v>5.3822538773900648E-2</v>
      </c>
      <c r="F8" s="260">
        <f>SUM(F9:F16)</f>
        <v>1249.5923209999992</v>
      </c>
      <c r="G8" s="295">
        <v>5.3537743647364591E-2</v>
      </c>
      <c r="H8" s="260">
        <f>SUM(H9:H16)</f>
        <v>172801.74831864782</v>
      </c>
      <c r="I8" s="290">
        <v>2.781797343512735E-2</v>
      </c>
      <c r="J8" s="260">
        <f>SUM(J9:J16)</f>
        <v>138895.23399201216</v>
      </c>
      <c r="K8" s="290">
        <v>2.3354337719740416E-2</v>
      </c>
      <c r="L8" s="260">
        <f>SUM(L9:L16)</f>
        <v>98724.607458821338</v>
      </c>
      <c r="M8" s="290">
        <v>1.651035725251046E-2</v>
      </c>
      <c r="N8" s="10"/>
    </row>
    <row r="9" spans="1:24">
      <c r="A9" s="44" t="s">
        <v>7</v>
      </c>
      <c r="B9" s="201">
        <v>0</v>
      </c>
      <c r="C9" s="289">
        <v>0</v>
      </c>
      <c r="D9" s="19">
        <v>0</v>
      </c>
      <c r="E9" s="289">
        <v>0</v>
      </c>
      <c r="F9" s="19">
        <v>0</v>
      </c>
      <c r="G9" s="296">
        <v>0</v>
      </c>
      <c r="H9" s="19">
        <v>0</v>
      </c>
      <c r="I9" s="289">
        <v>0</v>
      </c>
      <c r="J9" s="19">
        <v>0</v>
      </c>
      <c r="K9" s="289">
        <v>0</v>
      </c>
      <c r="L9" s="19">
        <v>0</v>
      </c>
      <c r="M9" s="289">
        <v>0</v>
      </c>
      <c r="N9" s="61"/>
      <c r="O9" s="69"/>
      <c r="X9" s="50"/>
    </row>
    <row r="10" spans="1:24">
      <c r="A10" s="44" t="s">
        <v>20</v>
      </c>
      <c r="B10" s="201">
        <v>70.628200000000007</v>
      </c>
      <c r="C10" s="289">
        <v>8.1852559652601589E-3</v>
      </c>
      <c r="D10" s="19">
        <v>70.628200000000007</v>
      </c>
      <c r="E10" s="289">
        <v>8.1909515685903832E-3</v>
      </c>
      <c r="F10" s="19">
        <v>70.628200000000007</v>
      </c>
      <c r="G10" s="296">
        <v>8.1959059669479903E-3</v>
      </c>
      <c r="H10" s="19">
        <v>14495.153999999999</v>
      </c>
      <c r="I10" s="289">
        <v>6.3873163182563133E-3</v>
      </c>
      <c r="J10" s="19">
        <v>13148.313999999998</v>
      </c>
      <c r="K10" s="289">
        <v>7.0258659252573708E-3</v>
      </c>
      <c r="L10" s="19">
        <v>8569.6110000000008</v>
      </c>
      <c r="M10" s="289">
        <v>4.3862816006708704E-3</v>
      </c>
      <c r="N10" s="61"/>
      <c r="O10" s="69"/>
      <c r="X10" s="50"/>
    </row>
    <row r="11" spans="1:24">
      <c r="A11" s="44" t="s">
        <v>21</v>
      </c>
      <c r="B11" s="201">
        <v>0</v>
      </c>
      <c r="C11" s="289">
        <v>0</v>
      </c>
      <c r="D11" s="19">
        <v>0</v>
      </c>
      <c r="E11" s="289">
        <v>0</v>
      </c>
      <c r="F11" s="19">
        <v>0</v>
      </c>
      <c r="G11" s="296">
        <v>0</v>
      </c>
      <c r="H11" s="19">
        <v>0</v>
      </c>
      <c r="I11" s="289">
        <v>0</v>
      </c>
      <c r="J11" s="19">
        <v>0</v>
      </c>
      <c r="K11" s="289">
        <v>0</v>
      </c>
      <c r="L11" s="19">
        <v>0</v>
      </c>
      <c r="M11" s="289">
        <v>0</v>
      </c>
      <c r="N11" s="61"/>
      <c r="O11" s="69"/>
      <c r="X11" s="50"/>
    </row>
    <row r="12" spans="1:24">
      <c r="A12" s="44" t="s">
        <v>22</v>
      </c>
      <c r="B12" s="201">
        <v>190.95199999999986</v>
      </c>
      <c r="C12" s="289">
        <v>0.12713539281987185</v>
      </c>
      <c r="D12" s="19">
        <v>190.95199999999986</v>
      </c>
      <c r="E12" s="289">
        <v>0.12728556349210124</v>
      </c>
      <c r="F12" s="19">
        <v>189.42599999999985</v>
      </c>
      <c r="G12" s="296">
        <v>0.12724774557366927</v>
      </c>
      <c r="H12" s="19">
        <v>24821.741999999998</v>
      </c>
      <c r="I12" s="289">
        <v>7.6776840464264223E-2</v>
      </c>
      <c r="J12" s="19">
        <v>23263</v>
      </c>
      <c r="K12" s="289">
        <v>7.8582550100733548E-2</v>
      </c>
      <c r="L12" s="19">
        <v>21600.565999999995</v>
      </c>
      <c r="M12" s="289">
        <v>8.0056927582504656E-2</v>
      </c>
      <c r="N12" s="61"/>
      <c r="O12" s="69"/>
      <c r="X12" s="50"/>
    </row>
    <row r="13" spans="1:24">
      <c r="A13" s="44" t="s">
        <v>43</v>
      </c>
      <c r="B13" s="201">
        <v>13.433039999999997</v>
      </c>
      <c r="C13" s="289">
        <v>1.2019791499070046E-2</v>
      </c>
      <c r="D13" s="19">
        <v>13.403039999999997</v>
      </c>
      <c r="E13" s="289">
        <v>1.1999900190637847E-2</v>
      </c>
      <c r="F13" s="19">
        <v>13.381039999999999</v>
      </c>
      <c r="G13" s="296">
        <v>1.198975280171263E-2</v>
      </c>
      <c r="H13" s="19">
        <v>2982.5042833117741</v>
      </c>
      <c r="I13" s="289">
        <v>2.3616938024864927E-2</v>
      </c>
      <c r="J13" s="19">
        <v>2178.7280187384304</v>
      </c>
      <c r="K13" s="289">
        <v>2.1243688791166258E-2</v>
      </c>
      <c r="L13" s="19">
        <v>1513.1494280422519</v>
      </c>
      <c r="M13" s="289">
        <v>1.5629709099945072E-2</v>
      </c>
      <c r="N13" s="61"/>
      <c r="O13" s="69"/>
      <c r="X13" s="50"/>
    </row>
    <row r="14" spans="1:24">
      <c r="A14" s="44" t="s">
        <v>44</v>
      </c>
      <c r="B14" s="201">
        <v>650</v>
      </c>
      <c r="C14" s="289">
        <v>0.55484421681604779</v>
      </c>
      <c r="D14" s="19">
        <v>650</v>
      </c>
      <c r="E14" s="289">
        <v>0.55484421681604779</v>
      </c>
      <c r="F14" s="19">
        <v>650</v>
      </c>
      <c r="G14" s="296">
        <v>0.55484421681604779</v>
      </c>
      <c r="H14" s="19">
        <v>87248.1</v>
      </c>
      <c r="I14" s="289">
        <v>0.59534446186580448</v>
      </c>
      <c r="J14" s="19">
        <v>55488.73</v>
      </c>
      <c r="K14" s="289">
        <v>0.48658843366237781</v>
      </c>
      <c r="L14" s="19">
        <v>26410.26</v>
      </c>
      <c r="M14" s="289">
        <v>0.30995534856078155</v>
      </c>
      <c r="N14" s="61"/>
      <c r="O14" s="69"/>
      <c r="P14" s="44"/>
      <c r="Q14" s="56"/>
      <c r="R14" s="19"/>
      <c r="S14" s="19"/>
      <c r="T14" s="19"/>
      <c r="U14" s="19"/>
      <c r="X14" s="50"/>
    </row>
    <row r="15" spans="1:24">
      <c r="A15" s="44" t="s">
        <v>45</v>
      </c>
      <c r="B15" s="201">
        <v>61.899999999999991</v>
      </c>
      <c r="C15" s="289">
        <v>0.16326124329608516</v>
      </c>
      <c r="D15" s="19">
        <v>61.899999999999991</v>
      </c>
      <c r="E15" s="59">
        <v>0.16326124329608516</v>
      </c>
      <c r="F15" s="19">
        <v>61.899999999999991</v>
      </c>
      <c r="G15" s="297">
        <v>0.16511645037723169</v>
      </c>
      <c r="H15" s="19">
        <v>10559.306619999998</v>
      </c>
      <c r="I15" s="289">
        <v>0.18116702499032633</v>
      </c>
      <c r="J15" s="19">
        <v>9192.2086500000005</v>
      </c>
      <c r="K15" s="59">
        <v>0.21984157437487084</v>
      </c>
      <c r="L15" s="19">
        <v>5596.01494</v>
      </c>
      <c r="M15" s="59">
        <v>0.16133166457534043</v>
      </c>
      <c r="N15" s="61"/>
      <c r="O15" s="69"/>
      <c r="P15" s="44"/>
      <c r="Q15" s="56"/>
      <c r="R15" s="19"/>
      <c r="S15" s="19"/>
      <c r="T15" s="19"/>
      <c r="U15" s="19"/>
      <c r="X15" s="50"/>
    </row>
    <row r="16" spans="1:24">
      <c r="A16" s="226" t="s">
        <v>46</v>
      </c>
      <c r="B16" s="202">
        <v>269.11929899999859</v>
      </c>
      <c r="C16" s="290">
        <v>5.5545158859310877E-2</v>
      </c>
      <c r="D16" s="197">
        <v>270.90203899999938</v>
      </c>
      <c r="E16" s="291">
        <v>5.5635312456500996E-2</v>
      </c>
      <c r="F16" s="197">
        <v>264.25708099999935</v>
      </c>
      <c r="G16" s="298">
        <v>5.4346646137318246E-2</v>
      </c>
      <c r="H16" s="197">
        <v>32694.941415336041</v>
      </c>
      <c r="I16" s="290">
        <v>5.5943289749227583E-2</v>
      </c>
      <c r="J16" s="197">
        <v>35624.253323273704</v>
      </c>
      <c r="K16" s="291">
        <v>5.4166042850181402E-2</v>
      </c>
      <c r="L16" s="197">
        <v>35035.00609077909</v>
      </c>
      <c r="M16" s="291">
        <v>5.5865536995812003E-2</v>
      </c>
      <c r="N16" s="61"/>
      <c r="O16" s="69"/>
      <c r="P16" s="44"/>
      <c r="Q16" s="56"/>
      <c r="R16" s="19"/>
      <c r="S16" s="19"/>
      <c r="T16" s="19"/>
      <c r="U16" s="19"/>
      <c r="X16" s="50"/>
    </row>
    <row r="17" spans="1:15">
      <c r="A17" s="170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5"/>
      <c r="M17" s="62" t="s">
        <v>296</v>
      </c>
      <c r="N17" s="62"/>
      <c r="O17" s="55"/>
    </row>
    <row r="18" spans="1:15">
      <c r="A18" s="359" t="str">
        <f>'3.1'!A4</f>
        <v>2026</v>
      </c>
      <c r="B18" s="497" t="s">
        <v>231</v>
      </c>
      <c r="C18" s="497"/>
      <c r="D18" s="497"/>
      <c r="E18" s="497"/>
      <c r="F18" s="497"/>
      <c r="G18" s="497"/>
      <c r="H18" s="54"/>
      <c r="I18" s="54"/>
      <c r="J18" s="54"/>
      <c r="K18" s="54"/>
      <c r="L18" s="54"/>
      <c r="M18" s="54"/>
      <c r="N18" s="63"/>
      <c r="O18" s="54"/>
    </row>
    <row r="19" spans="1:15">
      <c r="A19" s="292"/>
      <c r="B19" s="499" t="s">
        <v>5</v>
      </c>
      <c r="C19" s="499"/>
      <c r="D19" s="499"/>
      <c r="E19" s="499"/>
      <c r="F19" s="499"/>
      <c r="G19" s="499"/>
      <c r="H19" s="63" t="str">
        <f>A24</f>
        <v>VO z vvn</v>
      </c>
      <c r="I19" s="70">
        <f>(B24+D24+F24)/'6.1, 6.2'!B25</f>
        <v>4.872836325245513E-2</v>
      </c>
      <c r="J19" s="22" t="str">
        <f>A9</f>
        <v>JE</v>
      </c>
      <c r="K19" s="61">
        <f t="shared" ref="K19:K26" si="0">H9+J9+L9</f>
        <v>0</v>
      </c>
      <c r="L19" s="22" t="str">
        <f>A9</f>
        <v>JE</v>
      </c>
      <c r="M19" s="69">
        <f>K19/'6.1, 6.2'!B5</f>
        <v>0</v>
      </c>
      <c r="N19" s="63"/>
      <c r="O19" s="54"/>
    </row>
    <row r="20" spans="1:15">
      <c r="A20" s="53"/>
      <c r="B20" s="496" t="s">
        <v>63</v>
      </c>
      <c r="C20" s="496"/>
      <c r="D20" s="496" t="s">
        <v>64</v>
      </c>
      <c r="E20" s="496"/>
      <c r="F20" s="496" t="s">
        <v>65</v>
      </c>
      <c r="G20" s="496"/>
      <c r="H20" s="63" t="str">
        <f>A25</f>
        <v>VO z vn</v>
      </c>
      <c r="I20" s="70">
        <f>(B25+D25+F25)/'6.1, 6.2'!C25</f>
        <v>6.5764176151047307E-2</v>
      </c>
      <c r="J20" s="22" t="str">
        <f t="shared" ref="J20:J26" si="1">A10</f>
        <v>PE</v>
      </c>
      <c r="K20" s="61">
        <f t="shared" si="0"/>
        <v>36213.078999999998</v>
      </c>
      <c r="L20" s="22" t="str">
        <f t="shared" ref="L20:L26" si="2">A10</f>
        <v>PE</v>
      </c>
      <c r="M20" s="69">
        <f>K20/'6.1, 6.2'!C5</f>
        <v>5.9419170976796037E-3</v>
      </c>
      <c r="N20" s="63"/>
      <c r="O20" s="54"/>
    </row>
    <row r="21" spans="1:15">
      <c r="A21" s="53"/>
      <c r="B21" s="293" t="s">
        <v>208</v>
      </c>
      <c r="C21" s="293" t="s">
        <v>207</v>
      </c>
      <c r="D21" s="293" t="s">
        <v>208</v>
      </c>
      <c r="E21" s="293" t="s">
        <v>207</v>
      </c>
      <c r="F21" s="293" t="s">
        <v>208</v>
      </c>
      <c r="G21" s="293" t="s">
        <v>207</v>
      </c>
      <c r="H21" s="63" t="str">
        <f>A26</f>
        <v>MOP</v>
      </c>
      <c r="I21" s="70">
        <f>(B26+D26+F26)/'6.1, 6.2'!D25</f>
        <v>5.212677030019653E-2</v>
      </c>
      <c r="J21" s="22" t="str">
        <f t="shared" si="1"/>
        <v>PPE</v>
      </c>
      <c r="K21" s="61">
        <f t="shared" si="0"/>
        <v>0</v>
      </c>
      <c r="L21" s="22" t="str">
        <f t="shared" si="2"/>
        <v>PPE</v>
      </c>
      <c r="M21" s="69">
        <f>K21/'6.1, 6.2'!D5</f>
        <v>0</v>
      </c>
      <c r="N21" s="63"/>
      <c r="O21" s="54"/>
    </row>
    <row r="22" spans="1:15">
      <c r="A22" s="503" t="s">
        <v>53</v>
      </c>
      <c r="B22" s="505">
        <f>SUM(B23,D23,F23)</f>
        <v>732682.66664480988</v>
      </c>
      <c r="C22" s="505"/>
      <c r="D22" s="505"/>
      <c r="E22" s="505"/>
      <c r="F22" s="505"/>
      <c r="G22" s="505"/>
      <c r="H22" s="63" t="str">
        <f>A27</f>
        <v>MOO</v>
      </c>
      <c r="I22" s="70">
        <f>(B27+D27+F27)/'6.1, 6.2'!E25</f>
        <v>5.1184631024541315E-2</v>
      </c>
      <c r="J22" s="22" t="str">
        <f t="shared" si="1"/>
        <v>PSE</v>
      </c>
      <c r="K22" s="61">
        <f t="shared" si="0"/>
        <v>69685.30799999999</v>
      </c>
      <c r="L22" s="22" t="str">
        <f t="shared" si="2"/>
        <v>PSE</v>
      </c>
      <c r="M22" s="69">
        <f>K22/'6.1, 6.2'!E5</f>
        <v>7.8373392194285532E-2</v>
      </c>
      <c r="N22" s="63"/>
      <c r="O22" s="54"/>
    </row>
    <row r="23" spans="1:15">
      <c r="A23" s="504"/>
      <c r="B23" s="260">
        <f>SUM(B24:B27)</f>
        <v>253333.60780522798</v>
      </c>
      <c r="C23" s="299">
        <v>5.9337305731430631E-2</v>
      </c>
      <c r="D23" s="260">
        <f>SUM(D24:D27)</f>
        <v>241468.14121600235</v>
      </c>
      <c r="E23" s="299">
        <v>5.8543076066721676E-2</v>
      </c>
      <c r="F23" s="260">
        <f>SUM(F24:F27)</f>
        <v>237880.91762357959</v>
      </c>
      <c r="G23" s="299">
        <v>5.692600529824654E-2</v>
      </c>
      <c r="H23" s="54"/>
      <c r="I23" s="54"/>
      <c r="J23" s="22" t="str">
        <f t="shared" si="1"/>
        <v>VE</v>
      </c>
      <c r="K23" s="61">
        <f t="shared" si="0"/>
        <v>6674.3817300924566</v>
      </c>
      <c r="L23" s="22" t="str">
        <f t="shared" si="2"/>
        <v>VE</v>
      </c>
      <c r="M23" s="69">
        <f>K23/'6.1, 6.2'!F5</f>
        <v>2.0495071749649166E-2</v>
      </c>
      <c r="N23" s="63"/>
      <c r="O23" s="54"/>
    </row>
    <row r="24" spans="1:15">
      <c r="A24" s="15" t="s">
        <v>8</v>
      </c>
      <c r="B24" s="19">
        <v>30425.683999999997</v>
      </c>
      <c r="C24" s="289">
        <v>5.0253156248440206E-2</v>
      </c>
      <c r="D24" s="19">
        <v>32142.084999999999</v>
      </c>
      <c r="E24" s="289">
        <v>4.8752172692498104E-2</v>
      </c>
      <c r="F24" s="19">
        <v>30477.35</v>
      </c>
      <c r="G24" s="289">
        <v>4.7272105868546847E-2</v>
      </c>
      <c r="H24" s="54"/>
      <c r="I24" s="54"/>
      <c r="J24" s="22" t="str">
        <f t="shared" si="1"/>
        <v>PVE</v>
      </c>
      <c r="K24" s="61">
        <f t="shared" si="0"/>
        <v>169147.09000000003</v>
      </c>
      <c r="L24" s="22" t="str">
        <f t="shared" si="2"/>
        <v>PVE</v>
      </c>
      <c r="M24" s="69">
        <f>K24/'6.1, 6.2'!G5</f>
        <v>0.4891562899307984</v>
      </c>
      <c r="N24" s="63"/>
      <c r="O24" s="70"/>
    </row>
    <row r="25" spans="1:15">
      <c r="A25" s="15" t="s">
        <v>9</v>
      </c>
      <c r="B25" s="19">
        <v>118569.59</v>
      </c>
      <c r="C25" s="289">
        <v>6.6134011777716759E-2</v>
      </c>
      <c r="D25" s="19">
        <v>118691.515</v>
      </c>
      <c r="E25" s="289">
        <v>6.6073434555273786E-2</v>
      </c>
      <c r="F25" s="19">
        <v>123379.33900000001</v>
      </c>
      <c r="G25" s="289">
        <v>6.5120982742943714E-2</v>
      </c>
      <c r="H25" s="54"/>
      <c r="I25" s="54"/>
      <c r="J25" s="22" t="str">
        <f t="shared" si="1"/>
        <v>VTE</v>
      </c>
      <c r="K25" s="61">
        <f t="shared" si="0"/>
        <v>25347.530209999997</v>
      </c>
      <c r="L25" s="22" t="str">
        <f t="shared" si="2"/>
        <v>VTE</v>
      </c>
      <c r="M25" s="69">
        <f>K25/'6.1, 6.2'!H5</f>
        <v>0.18806009446508246</v>
      </c>
      <c r="N25" s="63"/>
      <c r="O25" s="70"/>
    </row>
    <row r="26" spans="1:15">
      <c r="A26" s="15" t="s">
        <v>132</v>
      </c>
      <c r="B26" s="19">
        <v>32507.675176266312</v>
      </c>
      <c r="C26" s="289">
        <v>5.4935737781300363E-2</v>
      </c>
      <c r="D26" s="19">
        <v>29506.483894515342</v>
      </c>
      <c r="E26" s="289">
        <v>5.4410519089628788E-2</v>
      </c>
      <c r="F26" s="19">
        <v>28972.779544352772</v>
      </c>
      <c r="G26" s="289">
        <v>5.2598335049087078E-2</v>
      </c>
      <c r="H26" s="54"/>
      <c r="I26" s="54"/>
      <c r="J26" s="22" t="str">
        <f t="shared" si="1"/>
        <v>FVE</v>
      </c>
      <c r="K26" s="61">
        <f t="shared" si="0"/>
        <v>103354.20082938884</v>
      </c>
      <c r="L26" s="22" t="str">
        <f t="shared" si="2"/>
        <v>FVE</v>
      </c>
      <c r="M26" s="69">
        <f>K26/'6.1, 6.2'!I5</f>
        <v>5.5291887519850973E-2</v>
      </c>
      <c r="N26" s="63"/>
      <c r="O26" s="70"/>
    </row>
    <row r="27" spans="1:15">
      <c r="A27" s="354" t="s">
        <v>130</v>
      </c>
      <c r="B27" s="197">
        <v>71830.658628961639</v>
      </c>
      <c r="C27" s="290">
        <v>5.6147315115603301E-2</v>
      </c>
      <c r="D27" s="197">
        <v>61128.057321487009</v>
      </c>
      <c r="E27" s="290">
        <v>5.4255191960143653E-2</v>
      </c>
      <c r="F27" s="197">
        <v>55051.449079226797</v>
      </c>
      <c r="G27" s="290">
        <v>5.0570662858417638E-2</v>
      </c>
      <c r="H27" s="54"/>
      <c r="I27" s="54"/>
      <c r="J27" s="54"/>
      <c r="K27" s="54"/>
      <c r="L27" s="54"/>
      <c r="M27" s="54"/>
      <c r="N27" s="63"/>
      <c r="O27" s="70"/>
    </row>
    <row r="28" spans="1:15">
      <c r="A28" s="508"/>
      <c r="B28" s="508"/>
      <c r="C28" s="508"/>
      <c r="D28" s="508"/>
      <c r="E28" s="508"/>
      <c r="F28" s="19"/>
      <c r="G28" s="62" t="s">
        <v>297</v>
      </c>
      <c r="H28" s="54"/>
      <c r="I28" s="54"/>
      <c r="J28" s="54"/>
      <c r="K28" s="54"/>
      <c r="L28" s="54"/>
      <c r="M28" s="54"/>
      <c r="N28" s="54"/>
      <c r="O28" s="54"/>
    </row>
    <row r="29" spans="1:15">
      <c r="A29" s="509"/>
      <c r="B29" s="509"/>
      <c r="C29" s="509"/>
      <c r="D29" s="509"/>
      <c r="E29" s="509"/>
      <c r="F29" s="19"/>
      <c r="G29" s="55"/>
      <c r="H29" s="54"/>
      <c r="I29" s="54"/>
      <c r="J29" s="54"/>
      <c r="K29" s="54"/>
      <c r="L29" s="54"/>
      <c r="M29" s="54"/>
      <c r="N29" s="54"/>
      <c r="O29" s="54"/>
    </row>
    <row r="30" spans="1:15">
      <c r="J30" s="22"/>
      <c r="K30" s="22" t="str">
        <f>H5</f>
        <v>Duben</v>
      </c>
      <c r="L30" s="22" t="str">
        <f>J5</f>
        <v>Květen</v>
      </c>
      <c r="M30" s="22" t="str">
        <f>L5</f>
        <v>Červen</v>
      </c>
    </row>
    <row r="31" spans="1:15">
      <c r="H31" s="22" t="str">
        <f t="shared" ref="H31:H38" si="3">A9</f>
        <v>JE</v>
      </c>
      <c r="I31" s="71">
        <f t="shared" ref="I31:I38" si="4">G9</f>
        <v>0</v>
      </c>
      <c r="J31" s="22" t="str">
        <f t="shared" ref="J31:J38" si="5">A9</f>
        <v>JE</v>
      </c>
      <c r="K31" s="50">
        <f t="shared" ref="K31:K38" si="6">H9</f>
        <v>0</v>
      </c>
      <c r="L31" s="50">
        <f t="shared" ref="L31:L38" si="7">J9</f>
        <v>0</v>
      </c>
      <c r="M31" s="50">
        <f t="shared" ref="M31:M38" si="8">L9</f>
        <v>0</v>
      </c>
    </row>
    <row r="32" spans="1:15">
      <c r="H32" s="22" t="str">
        <f t="shared" si="3"/>
        <v>PE</v>
      </c>
      <c r="I32" s="71">
        <f t="shared" si="4"/>
        <v>8.1959059669479903E-3</v>
      </c>
      <c r="J32" s="22" t="str">
        <f t="shared" si="5"/>
        <v>PE</v>
      </c>
      <c r="K32" s="50">
        <f t="shared" si="6"/>
        <v>14495.153999999999</v>
      </c>
      <c r="L32" s="50">
        <f t="shared" si="7"/>
        <v>13148.313999999998</v>
      </c>
      <c r="M32" s="50">
        <f t="shared" si="8"/>
        <v>8569.6110000000008</v>
      </c>
    </row>
    <row r="33" spans="8:13" ht="12.75" customHeight="1">
      <c r="H33" s="22" t="str">
        <f t="shared" si="3"/>
        <v>PPE</v>
      </c>
      <c r="I33" s="71">
        <f t="shared" si="4"/>
        <v>0</v>
      </c>
      <c r="J33" s="22" t="str">
        <f t="shared" si="5"/>
        <v>PPE</v>
      </c>
      <c r="K33" s="50">
        <f t="shared" si="6"/>
        <v>0</v>
      </c>
      <c r="L33" s="50">
        <f t="shared" si="7"/>
        <v>0</v>
      </c>
      <c r="M33" s="50">
        <f t="shared" si="8"/>
        <v>0</v>
      </c>
    </row>
    <row r="34" spans="8:13">
      <c r="H34" s="22" t="str">
        <f t="shared" si="3"/>
        <v>PSE</v>
      </c>
      <c r="I34" s="71">
        <f t="shared" si="4"/>
        <v>0.12724774557366927</v>
      </c>
      <c r="J34" s="22" t="str">
        <f t="shared" si="5"/>
        <v>PSE</v>
      </c>
      <c r="K34" s="50">
        <f t="shared" si="6"/>
        <v>24821.741999999998</v>
      </c>
      <c r="L34" s="50">
        <f t="shared" si="7"/>
        <v>23263</v>
      </c>
      <c r="M34" s="50">
        <f t="shared" si="8"/>
        <v>21600.565999999995</v>
      </c>
    </row>
    <row r="35" spans="8:13" ht="13.5" customHeight="1">
      <c r="H35" s="22" t="str">
        <f t="shared" si="3"/>
        <v>VE</v>
      </c>
      <c r="I35" s="71">
        <f t="shared" si="4"/>
        <v>1.198975280171263E-2</v>
      </c>
      <c r="J35" s="22" t="str">
        <f t="shared" si="5"/>
        <v>VE</v>
      </c>
      <c r="K35" s="50">
        <f t="shared" si="6"/>
        <v>2982.5042833117741</v>
      </c>
      <c r="L35" s="50">
        <f t="shared" si="7"/>
        <v>2178.7280187384304</v>
      </c>
      <c r="M35" s="50">
        <f t="shared" si="8"/>
        <v>1513.1494280422519</v>
      </c>
    </row>
    <row r="36" spans="8:13" ht="12.75" customHeight="1">
      <c r="H36" s="22" t="str">
        <f t="shared" si="3"/>
        <v>PVE</v>
      </c>
      <c r="I36" s="71">
        <f t="shared" si="4"/>
        <v>0.55484421681604779</v>
      </c>
      <c r="J36" s="22" t="str">
        <f t="shared" si="5"/>
        <v>PVE</v>
      </c>
      <c r="K36" s="50">
        <f t="shared" si="6"/>
        <v>87248.1</v>
      </c>
      <c r="L36" s="50">
        <f t="shared" si="7"/>
        <v>55488.73</v>
      </c>
      <c r="M36" s="50">
        <f t="shared" si="8"/>
        <v>26410.26</v>
      </c>
    </row>
    <row r="37" spans="8:13" ht="12.75" customHeight="1">
      <c r="H37" s="22" t="str">
        <f t="shared" si="3"/>
        <v>VTE</v>
      </c>
      <c r="I37" s="71">
        <f t="shared" si="4"/>
        <v>0.16511645037723169</v>
      </c>
      <c r="J37" s="22" t="str">
        <f t="shared" si="5"/>
        <v>VTE</v>
      </c>
      <c r="K37" s="50">
        <f t="shared" si="6"/>
        <v>10559.306619999998</v>
      </c>
      <c r="L37" s="50">
        <f t="shared" si="7"/>
        <v>9192.2086500000005</v>
      </c>
      <c r="M37" s="50">
        <f t="shared" si="8"/>
        <v>5596.01494</v>
      </c>
    </row>
    <row r="38" spans="8:13" ht="12.75" customHeight="1">
      <c r="H38" s="22" t="str">
        <f t="shared" si="3"/>
        <v>FVE</v>
      </c>
      <c r="I38" s="71">
        <f t="shared" si="4"/>
        <v>5.4346646137318246E-2</v>
      </c>
      <c r="J38" s="22" t="str">
        <f t="shared" si="5"/>
        <v>FVE</v>
      </c>
      <c r="K38" s="50">
        <f t="shared" si="6"/>
        <v>32694.941415336041</v>
      </c>
      <c r="L38" s="50">
        <f t="shared" si="7"/>
        <v>35624.253323273704</v>
      </c>
      <c r="M38" s="50">
        <f t="shared" si="8"/>
        <v>35035.00609077909</v>
      </c>
    </row>
    <row r="39" spans="8:13" ht="12.75" customHeight="1"/>
  </sheetData>
  <mergeCells count="21">
    <mergeCell ref="B18:G18"/>
    <mergeCell ref="B19:G19"/>
    <mergeCell ref="B20:C20"/>
    <mergeCell ref="D20:E20"/>
    <mergeCell ref="F20:G20"/>
    <mergeCell ref="A28:E29"/>
    <mergeCell ref="B3:G3"/>
    <mergeCell ref="H3:M3"/>
    <mergeCell ref="B4:G4"/>
    <mergeCell ref="H4:M4"/>
    <mergeCell ref="B5:C5"/>
    <mergeCell ref="D5:E5"/>
    <mergeCell ref="F5:G5"/>
    <mergeCell ref="H5:I5"/>
    <mergeCell ref="J5:K5"/>
    <mergeCell ref="L5:M5"/>
    <mergeCell ref="A22:A23"/>
    <mergeCell ref="B22:G22"/>
    <mergeCell ref="A7:A8"/>
    <mergeCell ref="B7:G7"/>
    <mergeCell ref="H7:M7"/>
  </mergeCells>
  <pageMargins left="0.31496062992125984" right="0.31496062992125984" top="0.35433070866141736" bottom="0.35433070866141736" header="0.31496062992125984" footer="0.19685039370078741"/>
  <pageSetup paperSize="9" fitToWidth="0" fitToHeight="0" orientation="landscape" r:id="rId1"/>
  <headerFooter differentFirst="1" scaleWithDoc="0">
    <oddFooter>&amp;C&amp;"Calibri,Obyčejné"&amp;9&amp;P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26"/>
  <dimension ref="A1:U38"/>
  <sheetViews>
    <sheetView showGridLines="0" zoomScaleNormal="100" zoomScaleSheetLayoutView="100" workbookViewId="0"/>
  </sheetViews>
  <sheetFormatPr defaultColWidth="9.140625" defaultRowHeight="12"/>
  <cols>
    <col min="1" max="1" width="9.42578125" style="9" customWidth="1"/>
    <col min="2" max="2" width="13.42578125" style="9" customWidth="1"/>
    <col min="3" max="3" width="9" style="9" customWidth="1"/>
    <col min="4" max="4" width="13.42578125" style="9" customWidth="1"/>
    <col min="5" max="5" width="9" style="9" customWidth="1"/>
    <col min="6" max="6" width="13.42578125" style="9" customWidth="1"/>
    <col min="7" max="7" width="9" style="9" customWidth="1"/>
    <col min="8" max="8" width="13.42578125" style="9" customWidth="1"/>
    <col min="9" max="9" width="9" style="9" customWidth="1"/>
    <col min="10" max="10" width="13.42578125" style="9" customWidth="1"/>
    <col min="11" max="11" width="9" style="9" customWidth="1"/>
    <col min="12" max="12" width="13.42578125" style="9" customWidth="1"/>
    <col min="13" max="13" width="9" style="9" customWidth="1"/>
    <col min="14" max="26" width="9.140625" style="9" customWidth="1"/>
    <col min="27" max="16384" width="9.140625" style="9"/>
  </cols>
  <sheetData>
    <row r="1" spans="1:21" ht="18">
      <c r="A1" s="186" t="s">
        <v>398</v>
      </c>
      <c r="M1" s="267" t="str">
        <f>'3.1'!N1</f>
        <v>II. čtvrtletí 2026</v>
      </c>
      <c r="N1" s="54"/>
      <c r="O1" s="54"/>
    </row>
    <row r="2" spans="1:21" ht="6" customHeight="1">
      <c r="A2" s="38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21">
      <c r="A3" s="359" t="str">
        <f>'3.1'!A4</f>
        <v>2026</v>
      </c>
      <c r="B3" s="497" t="s">
        <v>186</v>
      </c>
      <c r="C3" s="497"/>
      <c r="D3" s="497"/>
      <c r="E3" s="497"/>
      <c r="F3" s="497"/>
      <c r="G3" s="498"/>
      <c r="H3" s="512" t="s">
        <v>19</v>
      </c>
      <c r="I3" s="497"/>
      <c r="J3" s="497"/>
      <c r="K3" s="497"/>
      <c r="L3" s="497"/>
      <c r="M3" s="497"/>
      <c r="N3" s="20"/>
    </row>
    <row r="4" spans="1:21" ht="13.5" customHeight="1">
      <c r="B4" s="514" t="s">
        <v>168</v>
      </c>
      <c r="C4" s="514"/>
      <c r="D4" s="514"/>
      <c r="E4" s="514"/>
      <c r="F4" s="514"/>
      <c r="G4" s="516"/>
      <c r="H4" s="513" t="s">
        <v>5</v>
      </c>
      <c r="I4" s="514"/>
      <c r="J4" s="514"/>
      <c r="K4" s="514"/>
      <c r="L4" s="514"/>
      <c r="M4" s="514"/>
      <c r="N4" s="57"/>
    </row>
    <row r="5" spans="1:21">
      <c r="B5" s="496" t="s">
        <v>63</v>
      </c>
      <c r="C5" s="496"/>
      <c r="D5" s="496" t="s">
        <v>64</v>
      </c>
      <c r="E5" s="496"/>
      <c r="F5" s="496" t="s">
        <v>65</v>
      </c>
      <c r="G5" s="501"/>
      <c r="H5" s="502" t="s">
        <v>63</v>
      </c>
      <c r="I5" s="496"/>
      <c r="J5" s="496" t="s">
        <v>64</v>
      </c>
      <c r="K5" s="496"/>
      <c r="L5" s="496" t="s">
        <v>65</v>
      </c>
      <c r="M5" s="496"/>
      <c r="N5" s="53"/>
    </row>
    <row r="6" spans="1:21">
      <c r="A6" s="302"/>
      <c r="B6" s="300" t="s">
        <v>208</v>
      </c>
      <c r="C6" s="300" t="s">
        <v>207</v>
      </c>
      <c r="D6" s="300" t="s">
        <v>208</v>
      </c>
      <c r="E6" s="300" t="s">
        <v>207</v>
      </c>
      <c r="F6" s="300" t="s">
        <v>208</v>
      </c>
      <c r="G6" s="301" t="s">
        <v>207</v>
      </c>
      <c r="H6" s="294" t="s">
        <v>208</v>
      </c>
      <c r="I6" s="294" t="s">
        <v>207</v>
      </c>
      <c r="J6" s="294" t="s">
        <v>208</v>
      </c>
      <c r="K6" s="294" t="s">
        <v>207</v>
      </c>
      <c r="L6" s="294" t="s">
        <v>208</v>
      </c>
      <c r="M6" s="294" t="s">
        <v>207</v>
      </c>
      <c r="N6" s="53"/>
    </row>
    <row r="7" spans="1:21">
      <c r="A7" s="510" t="s">
        <v>53</v>
      </c>
      <c r="B7" s="515">
        <f>F8</f>
        <v>1691.0505059999971</v>
      </c>
      <c r="C7" s="505"/>
      <c r="D7" s="505"/>
      <c r="E7" s="505"/>
      <c r="F7" s="505"/>
      <c r="G7" s="517"/>
      <c r="H7" s="515">
        <f>SUM(H8,J8,L8)</f>
        <v>464480.25505938975</v>
      </c>
      <c r="I7" s="505"/>
      <c r="J7" s="505"/>
      <c r="K7" s="505"/>
      <c r="L7" s="505"/>
      <c r="M7" s="505"/>
      <c r="N7" s="58"/>
    </row>
    <row r="8" spans="1:21">
      <c r="A8" s="511"/>
      <c r="B8" s="200">
        <f>SUM(B9:B16)</f>
        <v>1690.8125359999976</v>
      </c>
      <c r="C8" s="290">
        <v>7.2401297917476001E-2</v>
      </c>
      <c r="D8" s="260">
        <f>SUM(D9:D16)</f>
        <v>1692.5895409999976</v>
      </c>
      <c r="E8" s="290">
        <v>7.2428472267698663E-2</v>
      </c>
      <c r="F8" s="260">
        <f>SUM(F9:F16)</f>
        <v>1691.0505059999971</v>
      </c>
      <c r="G8" s="295">
        <v>7.2451652401738856E-2</v>
      </c>
      <c r="H8" s="260">
        <f>SUM(H9:H16)</f>
        <v>176842.94378984469</v>
      </c>
      <c r="I8" s="290">
        <v>2.8468533220301583E-2</v>
      </c>
      <c r="J8" s="260">
        <f>SUM(J9:J16)</f>
        <v>110493.554190885</v>
      </c>
      <c r="K8" s="290">
        <v>1.8578778452374912E-2</v>
      </c>
      <c r="L8" s="260">
        <f>SUM(L9:L16)</f>
        <v>177143.75707866007</v>
      </c>
      <c r="M8" s="290">
        <v>2.9624900920882571E-2</v>
      </c>
      <c r="N8" s="10"/>
    </row>
    <row r="9" spans="1:21">
      <c r="A9" s="44" t="s">
        <v>7</v>
      </c>
      <c r="B9" s="201">
        <v>0</v>
      </c>
      <c r="C9" s="289">
        <v>0</v>
      </c>
      <c r="D9" s="19">
        <v>0</v>
      </c>
      <c r="E9" s="289">
        <v>0</v>
      </c>
      <c r="F9" s="19">
        <v>0</v>
      </c>
      <c r="G9" s="296">
        <v>0</v>
      </c>
      <c r="H9" s="19">
        <v>0</v>
      </c>
      <c r="I9" s="289">
        <v>0</v>
      </c>
      <c r="J9" s="19">
        <v>0</v>
      </c>
      <c r="K9" s="289">
        <v>0</v>
      </c>
      <c r="L9" s="19">
        <v>0</v>
      </c>
      <c r="M9" s="289">
        <v>0</v>
      </c>
      <c r="N9" s="61"/>
      <c r="O9" s="69"/>
    </row>
    <row r="10" spans="1:21">
      <c r="A10" s="44" t="s">
        <v>20</v>
      </c>
      <c r="B10" s="201">
        <v>1293.7099999999998</v>
      </c>
      <c r="C10" s="289">
        <v>0.14993087031549321</v>
      </c>
      <c r="D10" s="19">
        <v>1293.7099999999998</v>
      </c>
      <c r="E10" s="289">
        <v>0.150035197751055</v>
      </c>
      <c r="F10" s="19">
        <v>1293.7099999999998</v>
      </c>
      <c r="G10" s="296">
        <v>0.15012594839597049</v>
      </c>
      <c r="H10" s="19">
        <v>115234.06200000001</v>
      </c>
      <c r="I10" s="289">
        <v>5.0778101745697898E-2</v>
      </c>
      <c r="J10" s="19">
        <v>46449.097999999998</v>
      </c>
      <c r="K10" s="289">
        <v>2.4820302808188206E-2</v>
      </c>
      <c r="L10" s="19">
        <v>116907.6</v>
      </c>
      <c r="M10" s="289">
        <v>5.9838148412873091E-2</v>
      </c>
      <c r="N10" s="61"/>
      <c r="O10" s="69"/>
    </row>
    <row r="11" spans="1:21">
      <c r="A11" s="44" t="s">
        <v>21</v>
      </c>
      <c r="B11" s="201">
        <v>0</v>
      </c>
      <c r="C11" s="289">
        <v>0</v>
      </c>
      <c r="D11" s="19">
        <v>0</v>
      </c>
      <c r="E11" s="289">
        <v>0</v>
      </c>
      <c r="F11" s="19">
        <v>0</v>
      </c>
      <c r="G11" s="296">
        <v>0</v>
      </c>
      <c r="H11" s="19">
        <v>0</v>
      </c>
      <c r="I11" s="289">
        <v>0</v>
      </c>
      <c r="J11" s="19">
        <v>0</v>
      </c>
      <c r="K11" s="289">
        <v>0</v>
      </c>
      <c r="L11" s="19">
        <v>0</v>
      </c>
      <c r="M11" s="289">
        <v>0</v>
      </c>
      <c r="N11" s="61"/>
      <c r="O11" s="69"/>
    </row>
    <row r="12" spans="1:21">
      <c r="A12" s="44" t="s">
        <v>22</v>
      </c>
      <c r="B12" s="201">
        <v>85.260500000000022</v>
      </c>
      <c r="C12" s="289">
        <v>5.6766240518657543E-2</v>
      </c>
      <c r="D12" s="19">
        <v>85.260500000000022</v>
      </c>
      <c r="E12" s="289">
        <v>5.6833292063546377E-2</v>
      </c>
      <c r="F12" s="19">
        <v>84.460500000000025</v>
      </c>
      <c r="G12" s="296">
        <v>5.673671098489598E-2</v>
      </c>
      <c r="H12" s="19">
        <v>26631.33</v>
      </c>
      <c r="I12" s="289">
        <v>8.237412888914783E-2</v>
      </c>
      <c r="J12" s="19">
        <v>26198.011999999992</v>
      </c>
      <c r="K12" s="289">
        <v>8.8497037808090886E-2</v>
      </c>
      <c r="L12" s="19">
        <v>24509.306000000008</v>
      </c>
      <c r="M12" s="289">
        <v>9.0837422294371722E-2</v>
      </c>
      <c r="N12" s="61"/>
      <c r="O12" s="69"/>
    </row>
    <row r="13" spans="1:21">
      <c r="A13" s="44" t="s">
        <v>43</v>
      </c>
      <c r="B13" s="201">
        <v>30.35280000000002</v>
      </c>
      <c r="C13" s="289">
        <v>2.7159475994486253E-2</v>
      </c>
      <c r="D13" s="19">
        <v>30.135800000000017</v>
      </c>
      <c r="E13" s="289">
        <v>2.6980938068156501E-2</v>
      </c>
      <c r="F13" s="19">
        <v>29.843300000000017</v>
      </c>
      <c r="G13" s="296">
        <v>2.6740357235861396E-2</v>
      </c>
      <c r="H13" s="19">
        <v>2875.4221213065239</v>
      </c>
      <c r="I13" s="289">
        <v>2.2769008720019676E-2</v>
      </c>
      <c r="J13" s="19">
        <v>2097.4390828387891</v>
      </c>
      <c r="K13" s="289">
        <v>2.045108097524577E-2</v>
      </c>
      <c r="L13" s="19">
        <v>1808.2295581933081</v>
      </c>
      <c r="M13" s="289">
        <v>1.8677667556633699E-2</v>
      </c>
      <c r="N13" s="61"/>
      <c r="O13" s="69"/>
    </row>
    <row r="14" spans="1:21">
      <c r="A14" s="44" t="s">
        <v>44</v>
      </c>
      <c r="B14" s="201">
        <v>0</v>
      </c>
      <c r="C14" s="289">
        <v>0</v>
      </c>
      <c r="D14" s="19">
        <v>0</v>
      </c>
      <c r="E14" s="289">
        <v>0</v>
      </c>
      <c r="F14" s="19">
        <v>0</v>
      </c>
      <c r="G14" s="296">
        <v>0</v>
      </c>
      <c r="H14" s="19">
        <v>0</v>
      </c>
      <c r="I14" s="289">
        <v>0</v>
      </c>
      <c r="J14" s="19">
        <v>0</v>
      </c>
      <c r="K14" s="289">
        <v>0</v>
      </c>
      <c r="L14" s="19">
        <v>0</v>
      </c>
      <c r="M14" s="289">
        <v>0</v>
      </c>
      <c r="N14" s="61"/>
      <c r="O14" s="69"/>
      <c r="P14" s="44"/>
      <c r="Q14" s="56"/>
      <c r="R14" s="19"/>
      <c r="S14" s="19"/>
      <c r="T14" s="19"/>
      <c r="U14" s="19"/>
    </row>
    <row r="15" spans="1:21">
      <c r="A15" s="44" t="s">
        <v>45</v>
      </c>
      <c r="B15" s="201">
        <v>22.965399999999999</v>
      </c>
      <c r="C15" s="289">
        <v>6.0571240012793445E-2</v>
      </c>
      <c r="D15" s="19">
        <v>22.965399999999999</v>
      </c>
      <c r="E15" s="59">
        <v>6.0571240012793445E-2</v>
      </c>
      <c r="F15" s="19">
        <v>22.965399999999999</v>
      </c>
      <c r="G15" s="297">
        <v>6.1259536825416433E-2</v>
      </c>
      <c r="H15" s="19">
        <v>1791.1237365336747</v>
      </c>
      <c r="I15" s="289">
        <v>3.0730479795212446E-2</v>
      </c>
      <c r="J15" s="19">
        <v>1020.2775483168548</v>
      </c>
      <c r="K15" s="59">
        <v>2.440103690654484E-2</v>
      </c>
      <c r="L15" s="19">
        <v>825.82747041060838</v>
      </c>
      <c r="M15" s="59">
        <v>2.3808392558256133E-2</v>
      </c>
      <c r="N15" s="61"/>
      <c r="O15" s="69"/>
      <c r="P15" s="44"/>
      <c r="Q15" s="56"/>
      <c r="R15" s="19"/>
      <c r="S15" s="19"/>
      <c r="T15" s="19"/>
      <c r="U15" s="19"/>
    </row>
    <row r="16" spans="1:21">
      <c r="A16" s="226" t="s">
        <v>46</v>
      </c>
      <c r="B16" s="202">
        <v>258.52383599999746</v>
      </c>
      <c r="C16" s="290">
        <v>5.3358297204610237E-2</v>
      </c>
      <c r="D16" s="197">
        <v>260.51784099999747</v>
      </c>
      <c r="E16" s="291">
        <v>5.35027035530284E-2</v>
      </c>
      <c r="F16" s="197">
        <v>260.07130599999732</v>
      </c>
      <c r="G16" s="298">
        <v>5.3485807018552892E-2</v>
      </c>
      <c r="H16" s="197">
        <v>30311.005932004486</v>
      </c>
      <c r="I16" s="290">
        <v>5.1864212445087647E-2</v>
      </c>
      <c r="J16" s="197">
        <v>34728.727559729377</v>
      </c>
      <c r="K16" s="291">
        <v>5.2804411872504377E-2</v>
      </c>
      <c r="L16" s="197">
        <v>33092.794050056138</v>
      </c>
      <c r="M16" s="291">
        <v>5.2768556840204817E-2</v>
      </c>
      <c r="N16" s="61"/>
      <c r="O16" s="69"/>
      <c r="P16" s="44"/>
      <c r="Q16" s="56"/>
      <c r="R16" s="19"/>
      <c r="S16" s="19"/>
      <c r="T16" s="19"/>
      <c r="U16" s="19"/>
    </row>
    <row r="17" spans="1:20">
      <c r="A17" s="170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5"/>
      <c r="M17" s="62" t="s">
        <v>296</v>
      </c>
      <c r="N17" s="62"/>
      <c r="O17" s="55"/>
    </row>
    <row r="18" spans="1:20">
      <c r="A18" s="359" t="str">
        <f>'3.1'!A4</f>
        <v>2026</v>
      </c>
      <c r="B18" s="497" t="s">
        <v>231</v>
      </c>
      <c r="C18" s="497"/>
      <c r="D18" s="497"/>
      <c r="E18" s="497"/>
      <c r="F18" s="497"/>
      <c r="G18" s="497"/>
      <c r="H18" s="54"/>
      <c r="I18" s="54"/>
      <c r="J18" s="54"/>
      <c r="K18" s="54"/>
      <c r="L18" s="54"/>
      <c r="M18" s="54"/>
      <c r="N18" s="63"/>
      <c r="O18" s="54"/>
      <c r="P18" s="72"/>
      <c r="Q18" s="56"/>
      <c r="R18" s="19"/>
      <c r="S18" s="19"/>
      <c r="T18" s="19"/>
    </row>
    <row r="19" spans="1:20">
      <c r="A19" s="292"/>
      <c r="B19" s="499" t="s">
        <v>5</v>
      </c>
      <c r="C19" s="499"/>
      <c r="D19" s="499"/>
      <c r="E19" s="499"/>
      <c r="F19" s="499"/>
      <c r="G19" s="499"/>
      <c r="H19" s="63" t="str">
        <f>A24</f>
        <v>VO z vvn</v>
      </c>
      <c r="I19" s="70">
        <f>(B24+D24+F24)/'6.1, 6.2'!B25</f>
        <v>3.9386335956494385E-2</v>
      </c>
      <c r="J19" s="22" t="str">
        <f>A9</f>
        <v>JE</v>
      </c>
      <c r="K19" s="61">
        <f t="shared" ref="K19:K26" si="0">H9+J9+L9</f>
        <v>0</v>
      </c>
      <c r="L19" s="22" t="str">
        <f>A9</f>
        <v>JE</v>
      </c>
      <c r="M19" s="69">
        <f>K19/'6.1, 6.2'!B5</f>
        <v>0</v>
      </c>
      <c r="N19" s="63"/>
      <c r="O19" s="54"/>
      <c r="P19" s="72"/>
      <c r="Q19" s="56"/>
      <c r="R19" s="19"/>
      <c r="S19" s="19"/>
      <c r="T19" s="19"/>
    </row>
    <row r="20" spans="1:20">
      <c r="A20" s="53"/>
      <c r="B20" s="496" t="s">
        <v>63</v>
      </c>
      <c r="C20" s="496"/>
      <c r="D20" s="496" t="s">
        <v>64</v>
      </c>
      <c r="E20" s="496"/>
      <c r="F20" s="496" t="s">
        <v>65</v>
      </c>
      <c r="G20" s="496"/>
      <c r="H20" s="63" t="str">
        <f>A25</f>
        <v>VO z vn</v>
      </c>
      <c r="I20" s="70">
        <f>(B25+D25+F25)/'6.1, 6.2'!C25</f>
        <v>4.3201729022382854E-2</v>
      </c>
      <c r="J20" s="22" t="str">
        <f t="shared" ref="J20:J26" si="1">A10</f>
        <v>PE</v>
      </c>
      <c r="K20" s="61">
        <f t="shared" si="0"/>
        <v>278590.76</v>
      </c>
      <c r="L20" s="22" t="str">
        <f t="shared" ref="L20:L26" si="2">A10</f>
        <v>PE</v>
      </c>
      <c r="M20" s="69">
        <f>K20/'6.1, 6.2'!C5</f>
        <v>4.5711749616749106E-2</v>
      </c>
      <c r="N20" s="63"/>
      <c r="O20" s="54"/>
      <c r="P20" s="72"/>
      <c r="Q20" s="56"/>
      <c r="R20" s="60"/>
      <c r="S20" s="60"/>
      <c r="T20" s="60"/>
    </row>
    <row r="21" spans="1:20">
      <c r="A21" s="53"/>
      <c r="B21" s="293" t="s">
        <v>208</v>
      </c>
      <c r="C21" s="293" t="s">
        <v>207</v>
      </c>
      <c r="D21" s="293" t="s">
        <v>208</v>
      </c>
      <c r="E21" s="293" t="s">
        <v>207</v>
      </c>
      <c r="F21" s="293" t="s">
        <v>208</v>
      </c>
      <c r="G21" s="293" t="s">
        <v>207</v>
      </c>
      <c r="H21" s="63" t="str">
        <f>A26</f>
        <v>MOP</v>
      </c>
      <c r="I21" s="70">
        <f>(B26+D26+F26)/'6.1, 6.2'!D25</f>
        <v>5.0622867696150292E-2</v>
      </c>
      <c r="J21" s="22" t="str">
        <f t="shared" si="1"/>
        <v>PPE</v>
      </c>
      <c r="K21" s="61">
        <f t="shared" si="0"/>
        <v>0</v>
      </c>
      <c r="L21" s="22" t="str">
        <f t="shared" si="2"/>
        <v>PPE</v>
      </c>
      <c r="M21" s="69">
        <f>K21/'6.1, 6.2'!D5</f>
        <v>0</v>
      </c>
      <c r="N21" s="63"/>
      <c r="O21" s="54"/>
      <c r="P21" s="72"/>
      <c r="Q21" s="56"/>
      <c r="R21" s="19"/>
      <c r="S21" s="19"/>
      <c r="T21" s="19"/>
    </row>
    <row r="22" spans="1:20">
      <c r="A22" s="503" t="s">
        <v>53</v>
      </c>
      <c r="B22" s="505">
        <f>SUM(B23,D23,F23)</f>
        <v>572703.50696938985</v>
      </c>
      <c r="C22" s="505"/>
      <c r="D22" s="505"/>
      <c r="E22" s="505"/>
      <c r="F22" s="505"/>
      <c r="G22" s="505"/>
      <c r="H22" s="63" t="str">
        <f>A27</f>
        <v>MOO</v>
      </c>
      <c r="I22" s="70">
        <f>(B27+D27+F27)/'6.1, 6.2'!E25</f>
        <v>4.6886741979896361E-2</v>
      </c>
      <c r="J22" s="22" t="str">
        <f t="shared" si="1"/>
        <v>PSE</v>
      </c>
      <c r="K22" s="61">
        <f t="shared" si="0"/>
        <v>77338.648000000001</v>
      </c>
      <c r="L22" s="22" t="str">
        <f t="shared" si="2"/>
        <v>PSE</v>
      </c>
      <c r="M22" s="69">
        <f>K22/'6.1, 6.2'!E5</f>
        <v>8.6980919873092866E-2</v>
      </c>
      <c r="N22" s="63"/>
      <c r="O22" s="54"/>
      <c r="P22" s="72"/>
      <c r="Q22" s="56"/>
      <c r="R22" s="19"/>
      <c r="S22" s="19"/>
      <c r="T22" s="19"/>
    </row>
    <row r="23" spans="1:20">
      <c r="A23" s="504"/>
      <c r="B23" s="260">
        <f>SUM(B24:B27)</f>
        <v>201264.78274984469</v>
      </c>
      <c r="C23" s="299">
        <v>4.7141435557888287E-2</v>
      </c>
      <c r="D23" s="260">
        <f>SUM(D24:D27)</f>
        <v>186337.21973088503</v>
      </c>
      <c r="E23" s="299">
        <v>4.5176783876463199E-2</v>
      </c>
      <c r="F23" s="260">
        <f>SUM(F24:F27)</f>
        <v>185101.50448866014</v>
      </c>
      <c r="G23" s="299">
        <v>4.4295647294873224E-2</v>
      </c>
      <c r="H23" s="54"/>
      <c r="I23" s="54"/>
      <c r="J23" s="22" t="str">
        <f t="shared" si="1"/>
        <v>VE</v>
      </c>
      <c r="K23" s="61">
        <f t="shared" si="0"/>
        <v>6781.0907623386211</v>
      </c>
      <c r="L23" s="22" t="str">
        <f t="shared" si="2"/>
        <v>VE</v>
      </c>
      <c r="M23" s="69">
        <f>K23/'6.1, 6.2'!F5</f>
        <v>2.0822743938724044E-2</v>
      </c>
      <c r="N23" s="63"/>
      <c r="O23" s="54"/>
      <c r="P23" s="72"/>
      <c r="Q23" s="56"/>
      <c r="R23" s="59"/>
      <c r="S23" s="60"/>
      <c r="T23" s="60"/>
    </row>
    <row r="24" spans="1:20">
      <c r="A24" s="15" t="s">
        <v>8</v>
      </c>
      <c r="B24" s="19">
        <v>24829.001</v>
      </c>
      <c r="C24" s="289">
        <v>4.1009288952901707E-2</v>
      </c>
      <c r="D24" s="19">
        <v>24520.739000000001</v>
      </c>
      <c r="E24" s="289">
        <v>3.719233840230568E-2</v>
      </c>
      <c r="F24" s="19">
        <v>25857.101999999999</v>
      </c>
      <c r="G24" s="289">
        <v>4.0105838046871352E-2</v>
      </c>
      <c r="H24" s="54"/>
      <c r="I24" s="54"/>
      <c r="J24" s="22" t="str">
        <f t="shared" si="1"/>
        <v>PVE</v>
      </c>
      <c r="K24" s="61">
        <f t="shared" si="0"/>
        <v>0</v>
      </c>
      <c r="L24" s="22" t="str">
        <f t="shared" si="2"/>
        <v>PVE</v>
      </c>
      <c r="M24" s="69">
        <f>K24/'6.1, 6.2'!G5</f>
        <v>0</v>
      </c>
      <c r="N24" s="63"/>
      <c r="O24" s="70"/>
      <c r="T24" s="55"/>
    </row>
    <row r="25" spans="1:20">
      <c r="A25" s="15" t="s">
        <v>9</v>
      </c>
      <c r="B25" s="19">
        <v>78275.650999999998</v>
      </c>
      <c r="C25" s="289">
        <v>4.3659447798903975E-2</v>
      </c>
      <c r="D25" s="19">
        <v>77395.807000000001</v>
      </c>
      <c r="E25" s="289">
        <v>4.308485563325315E-2</v>
      </c>
      <c r="F25" s="19">
        <v>81240.058999999994</v>
      </c>
      <c r="G25" s="289">
        <v>4.2879403659106398E-2</v>
      </c>
      <c r="H25" s="54"/>
      <c r="I25" s="54"/>
      <c r="J25" s="22" t="str">
        <f t="shared" si="1"/>
        <v>VTE</v>
      </c>
      <c r="K25" s="61">
        <f t="shared" si="0"/>
        <v>3637.2287552611378</v>
      </c>
      <c r="L25" s="22" t="str">
        <f t="shared" si="2"/>
        <v>VTE</v>
      </c>
      <c r="M25" s="69">
        <f>K25/'6.1, 6.2'!H5</f>
        <v>2.6985571282036318E-2</v>
      </c>
      <c r="N25" s="63"/>
      <c r="O25" s="70"/>
    </row>
    <row r="26" spans="1:20">
      <c r="A26" s="15" t="s">
        <v>132</v>
      </c>
      <c r="B26" s="19">
        <v>31451.225229290802</v>
      </c>
      <c r="C26" s="289">
        <v>5.3150409948675544E-2</v>
      </c>
      <c r="D26" s="19">
        <v>28635.912896943555</v>
      </c>
      <c r="E26" s="289">
        <v>5.2805169565381956E-2</v>
      </c>
      <c r="F26" s="19">
        <v>28274.748272362114</v>
      </c>
      <c r="G26" s="289">
        <v>5.1331101345717341E-2</v>
      </c>
      <c r="H26" s="54"/>
      <c r="I26" s="54"/>
      <c r="J26" s="22" t="str">
        <f t="shared" si="1"/>
        <v>FVE</v>
      </c>
      <c r="K26" s="61">
        <f t="shared" si="0"/>
        <v>98132.527541789997</v>
      </c>
      <c r="L26" s="22" t="str">
        <f t="shared" si="2"/>
        <v>FVE</v>
      </c>
      <c r="M26" s="69">
        <f>K26/'6.1, 6.2'!I5</f>
        <v>5.2498424169871404E-2</v>
      </c>
      <c r="N26" s="63"/>
      <c r="O26" s="70"/>
    </row>
    <row r="27" spans="1:20">
      <c r="A27" s="354" t="s">
        <v>130</v>
      </c>
      <c r="B27" s="197">
        <v>66708.905520553875</v>
      </c>
      <c r="C27" s="290">
        <v>5.2143833994714006E-2</v>
      </c>
      <c r="D27" s="197">
        <v>55784.76083394148</v>
      </c>
      <c r="E27" s="290">
        <v>4.9512663089856114E-2</v>
      </c>
      <c r="F27" s="197">
        <v>49729.595216298032</v>
      </c>
      <c r="G27" s="290">
        <v>4.5681969064061335E-2</v>
      </c>
      <c r="H27" s="54"/>
      <c r="I27" s="54"/>
      <c r="J27" s="54"/>
      <c r="K27" s="54"/>
      <c r="L27" s="54"/>
      <c r="M27" s="54"/>
      <c r="N27" s="63"/>
      <c r="O27" s="70"/>
    </row>
    <row r="28" spans="1:20">
      <c r="A28" s="508"/>
      <c r="B28" s="508"/>
      <c r="C28" s="508"/>
      <c r="D28" s="508"/>
      <c r="E28" s="508"/>
      <c r="F28" s="19"/>
      <c r="G28" s="62" t="s">
        <v>297</v>
      </c>
      <c r="H28" s="54"/>
      <c r="I28" s="54"/>
      <c r="J28" s="54"/>
      <c r="K28" s="54"/>
      <c r="L28" s="54"/>
      <c r="M28" s="54"/>
    </row>
    <row r="29" spans="1:20">
      <c r="A29" s="509"/>
      <c r="B29" s="509"/>
      <c r="C29" s="509"/>
      <c r="D29" s="509"/>
      <c r="E29" s="509"/>
      <c r="F29" s="19"/>
      <c r="G29" s="55"/>
      <c r="H29" s="54"/>
      <c r="I29" s="54"/>
      <c r="J29" s="54"/>
      <c r="K29" s="54"/>
      <c r="L29" s="54"/>
      <c r="M29" s="54"/>
    </row>
    <row r="30" spans="1:20">
      <c r="J30" s="22"/>
      <c r="K30" s="22" t="str">
        <f>H5</f>
        <v>Duben</v>
      </c>
      <c r="L30" s="22" t="str">
        <f>J5</f>
        <v>Květen</v>
      </c>
      <c r="M30" s="22" t="str">
        <f>L5</f>
        <v>Červen</v>
      </c>
    </row>
    <row r="31" spans="1:20">
      <c r="H31" s="22" t="str">
        <f t="shared" ref="H31:H38" si="3">A9</f>
        <v>JE</v>
      </c>
      <c r="I31" s="71">
        <f t="shared" ref="I31:I38" si="4">G9</f>
        <v>0</v>
      </c>
      <c r="J31" s="22" t="str">
        <f t="shared" ref="J31:J38" si="5">A9</f>
        <v>JE</v>
      </c>
      <c r="K31" s="50">
        <f t="shared" ref="K31:K38" si="6">H9</f>
        <v>0</v>
      </c>
      <c r="L31" s="50">
        <f t="shared" ref="L31:L38" si="7">J9</f>
        <v>0</v>
      </c>
      <c r="M31" s="50">
        <f t="shared" ref="M31:M38" si="8">L9</f>
        <v>0</v>
      </c>
    </row>
    <row r="32" spans="1:20" ht="12.75" customHeight="1">
      <c r="H32" s="22" t="str">
        <f t="shared" si="3"/>
        <v>PE</v>
      </c>
      <c r="I32" s="71">
        <f t="shared" si="4"/>
        <v>0.15012594839597049</v>
      </c>
      <c r="J32" s="22" t="str">
        <f t="shared" si="5"/>
        <v>PE</v>
      </c>
      <c r="K32" s="50">
        <f t="shared" si="6"/>
        <v>115234.06200000001</v>
      </c>
      <c r="L32" s="50">
        <f t="shared" si="7"/>
        <v>46449.097999999998</v>
      </c>
      <c r="M32" s="50">
        <f t="shared" si="8"/>
        <v>116907.6</v>
      </c>
    </row>
    <row r="33" spans="8:13">
      <c r="H33" s="22" t="str">
        <f t="shared" si="3"/>
        <v>PPE</v>
      </c>
      <c r="I33" s="71">
        <f t="shared" si="4"/>
        <v>0</v>
      </c>
      <c r="J33" s="22" t="str">
        <f t="shared" si="5"/>
        <v>PPE</v>
      </c>
      <c r="K33" s="50">
        <f t="shared" si="6"/>
        <v>0</v>
      </c>
      <c r="L33" s="50">
        <f t="shared" si="7"/>
        <v>0</v>
      </c>
      <c r="M33" s="50">
        <f t="shared" si="8"/>
        <v>0</v>
      </c>
    </row>
    <row r="34" spans="8:13" ht="13.5" customHeight="1">
      <c r="H34" s="22" t="str">
        <f t="shared" si="3"/>
        <v>PSE</v>
      </c>
      <c r="I34" s="71">
        <f t="shared" si="4"/>
        <v>5.673671098489598E-2</v>
      </c>
      <c r="J34" s="22" t="str">
        <f t="shared" si="5"/>
        <v>PSE</v>
      </c>
      <c r="K34" s="50">
        <f t="shared" si="6"/>
        <v>26631.33</v>
      </c>
      <c r="L34" s="50">
        <f t="shared" si="7"/>
        <v>26198.011999999992</v>
      </c>
      <c r="M34" s="50">
        <f t="shared" si="8"/>
        <v>24509.306000000008</v>
      </c>
    </row>
    <row r="35" spans="8:13" ht="12.75" customHeight="1">
      <c r="H35" s="22" t="str">
        <f t="shared" si="3"/>
        <v>VE</v>
      </c>
      <c r="I35" s="71">
        <f t="shared" si="4"/>
        <v>2.6740357235861396E-2</v>
      </c>
      <c r="J35" s="22" t="str">
        <f t="shared" si="5"/>
        <v>VE</v>
      </c>
      <c r="K35" s="50">
        <f t="shared" si="6"/>
        <v>2875.4221213065239</v>
      </c>
      <c r="L35" s="50">
        <f t="shared" si="7"/>
        <v>2097.4390828387891</v>
      </c>
      <c r="M35" s="50">
        <f t="shared" si="8"/>
        <v>1808.2295581933081</v>
      </c>
    </row>
    <row r="36" spans="8:13" ht="12.75" customHeight="1">
      <c r="H36" s="22" t="str">
        <f t="shared" si="3"/>
        <v>PVE</v>
      </c>
      <c r="I36" s="71">
        <f t="shared" si="4"/>
        <v>0</v>
      </c>
      <c r="J36" s="22" t="str">
        <f t="shared" si="5"/>
        <v>PVE</v>
      </c>
      <c r="K36" s="50">
        <f t="shared" si="6"/>
        <v>0</v>
      </c>
      <c r="L36" s="50">
        <f t="shared" si="7"/>
        <v>0</v>
      </c>
      <c r="M36" s="50">
        <f t="shared" si="8"/>
        <v>0</v>
      </c>
    </row>
    <row r="37" spans="8:13" ht="12.75" customHeight="1">
      <c r="H37" s="22" t="str">
        <f t="shared" si="3"/>
        <v>VTE</v>
      </c>
      <c r="I37" s="71">
        <f t="shared" si="4"/>
        <v>6.1259536825416433E-2</v>
      </c>
      <c r="J37" s="22" t="str">
        <f t="shared" si="5"/>
        <v>VTE</v>
      </c>
      <c r="K37" s="50">
        <f t="shared" si="6"/>
        <v>1791.1237365336747</v>
      </c>
      <c r="L37" s="50">
        <f t="shared" si="7"/>
        <v>1020.2775483168548</v>
      </c>
      <c r="M37" s="50">
        <f t="shared" si="8"/>
        <v>825.82747041060838</v>
      </c>
    </row>
    <row r="38" spans="8:13" ht="12.75" customHeight="1">
      <c r="H38" s="22" t="str">
        <f t="shared" si="3"/>
        <v>FVE</v>
      </c>
      <c r="I38" s="71">
        <f t="shared" si="4"/>
        <v>5.3485807018552892E-2</v>
      </c>
      <c r="J38" s="22" t="str">
        <f t="shared" si="5"/>
        <v>FVE</v>
      </c>
      <c r="K38" s="50">
        <f t="shared" si="6"/>
        <v>30311.005932004486</v>
      </c>
      <c r="L38" s="50">
        <f t="shared" si="7"/>
        <v>34728.727559729377</v>
      </c>
      <c r="M38" s="50">
        <f t="shared" si="8"/>
        <v>33092.794050056138</v>
      </c>
    </row>
  </sheetData>
  <mergeCells count="21">
    <mergeCell ref="B18:G18"/>
    <mergeCell ref="B19:G19"/>
    <mergeCell ref="B20:C20"/>
    <mergeCell ref="D20:E20"/>
    <mergeCell ref="F20:G20"/>
    <mergeCell ref="A28:E29"/>
    <mergeCell ref="L5:M5"/>
    <mergeCell ref="B3:G3"/>
    <mergeCell ref="H3:M3"/>
    <mergeCell ref="B4:G4"/>
    <mergeCell ref="H4:M4"/>
    <mergeCell ref="B5:C5"/>
    <mergeCell ref="D5:E5"/>
    <mergeCell ref="F5:G5"/>
    <mergeCell ref="H5:I5"/>
    <mergeCell ref="J5:K5"/>
    <mergeCell ref="A22:A23"/>
    <mergeCell ref="B22:G22"/>
    <mergeCell ref="A7:A8"/>
    <mergeCell ref="B7:G7"/>
    <mergeCell ref="H7:M7"/>
  </mergeCells>
  <pageMargins left="0.31496062992125984" right="0.31496062992125984" top="0.35433070866141736" bottom="0.35433070866141736" header="0.31496062992125984" footer="0.19685039370078741"/>
  <pageSetup paperSize="9" fitToWidth="0" fitToHeight="0" orientation="landscape" r:id="rId1"/>
  <headerFooter differentFirst="1" scaleWithDoc="0">
    <oddFooter>&amp;C&amp;"Calibri,Obyčejné"&amp;9&amp;P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27"/>
  <dimension ref="A1:X39"/>
  <sheetViews>
    <sheetView showGridLines="0" zoomScaleNormal="100" workbookViewId="0"/>
  </sheetViews>
  <sheetFormatPr defaultColWidth="9.140625" defaultRowHeight="12"/>
  <cols>
    <col min="1" max="1" width="9.42578125" style="9" customWidth="1"/>
    <col min="2" max="2" width="13.42578125" style="9" customWidth="1"/>
    <col min="3" max="3" width="9" style="9" customWidth="1"/>
    <col min="4" max="4" width="13.42578125" style="9" customWidth="1"/>
    <col min="5" max="5" width="9" style="9" customWidth="1"/>
    <col min="6" max="6" width="13.42578125" style="9" customWidth="1"/>
    <col min="7" max="7" width="9" style="9" customWidth="1"/>
    <col min="8" max="8" width="13.42578125" style="9" customWidth="1"/>
    <col min="9" max="9" width="9" style="9" customWidth="1"/>
    <col min="10" max="10" width="13.42578125" style="9" customWidth="1"/>
    <col min="11" max="11" width="9" style="9" customWidth="1"/>
    <col min="12" max="12" width="13.42578125" style="9" customWidth="1"/>
    <col min="13" max="13" width="9" style="9" customWidth="1"/>
    <col min="14" max="26" width="9.140625" style="9" customWidth="1"/>
    <col min="27" max="16384" width="9.140625" style="9"/>
  </cols>
  <sheetData>
    <row r="1" spans="1:24" ht="18">
      <c r="A1" s="186" t="s">
        <v>399</v>
      </c>
      <c r="M1" s="267" t="str">
        <f>'3.1'!N1</f>
        <v>II. čtvrtletí 2026</v>
      </c>
    </row>
    <row r="2" spans="1:24" ht="6" customHeight="1">
      <c r="A2" s="38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24">
      <c r="A3" s="359" t="str">
        <f>'3.1'!A4</f>
        <v>2026</v>
      </c>
      <c r="B3" s="497" t="s">
        <v>186</v>
      </c>
      <c r="C3" s="497"/>
      <c r="D3" s="497"/>
      <c r="E3" s="497"/>
      <c r="F3" s="497"/>
      <c r="G3" s="498"/>
      <c r="H3" s="512" t="s">
        <v>19</v>
      </c>
      <c r="I3" s="497"/>
      <c r="J3" s="497"/>
      <c r="K3" s="497"/>
      <c r="L3" s="497"/>
      <c r="M3" s="497"/>
      <c r="N3" s="20"/>
    </row>
    <row r="4" spans="1:24" ht="13.5">
      <c r="B4" s="514" t="s">
        <v>168</v>
      </c>
      <c r="C4" s="514"/>
      <c r="D4" s="514"/>
      <c r="E4" s="514"/>
      <c r="F4" s="514"/>
      <c r="G4" s="516"/>
      <c r="H4" s="513" t="s">
        <v>5</v>
      </c>
      <c r="I4" s="514"/>
      <c r="J4" s="514"/>
      <c r="K4" s="514"/>
      <c r="L4" s="514"/>
      <c r="M4" s="514"/>
      <c r="N4" s="57"/>
    </row>
    <row r="5" spans="1:24">
      <c r="B5" s="496" t="s">
        <v>63</v>
      </c>
      <c r="C5" s="496"/>
      <c r="D5" s="496" t="s">
        <v>64</v>
      </c>
      <c r="E5" s="496"/>
      <c r="F5" s="496" t="s">
        <v>65</v>
      </c>
      <c r="G5" s="501"/>
      <c r="H5" s="502" t="s">
        <v>63</v>
      </c>
      <c r="I5" s="496"/>
      <c r="J5" s="496" t="s">
        <v>64</v>
      </c>
      <c r="K5" s="496"/>
      <c r="L5" s="496" t="s">
        <v>65</v>
      </c>
      <c r="M5" s="496"/>
      <c r="N5" s="53"/>
    </row>
    <row r="6" spans="1:24">
      <c r="A6" s="302"/>
      <c r="B6" s="300" t="s">
        <v>208</v>
      </c>
      <c r="C6" s="300" t="s">
        <v>207</v>
      </c>
      <c r="D6" s="300" t="s">
        <v>208</v>
      </c>
      <c r="E6" s="300" t="s">
        <v>207</v>
      </c>
      <c r="F6" s="300" t="s">
        <v>208</v>
      </c>
      <c r="G6" s="301" t="s">
        <v>207</v>
      </c>
      <c r="H6" s="294" t="s">
        <v>208</v>
      </c>
      <c r="I6" s="294" t="s">
        <v>207</v>
      </c>
      <c r="J6" s="294" t="s">
        <v>208</v>
      </c>
      <c r="K6" s="294" t="s">
        <v>207</v>
      </c>
      <c r="L6" s="294" t="s">
        <v>208</v>
      </c>
      <c r="M6" s="294" t="s">
        <v>207</v>
      </c>
      <c r="N6" s="53"/>
    </row>
    <row r="7" spans="1:24">
      <c r="A7" s="510" t="s">
        <v>53</v>
      </c>
      <c r="B7" s="515">
        <f>F8</f>
        <v>778.06574399999715</v>
      </c>
      <c r="C7" s="505"/>
      <c r="D7" s="505"/>
      <c r="E7" s="505"/>
      <c r="F7" s="505"/>
      <c r="G7" s="517"/>
      <c r="H7" s="515">
        <f>SUM(H8,J8,L8)</f>
        <v>344168.51366119273</v>
      </c>
      <c r="I7" s="505"/>
      <c r="J7" s="505"/>
      <c r="K7" s="505"/>
      <c r="L7" s="505"/>
      <c r="M7" s="505"/>
      <c r="N7" s="58"/>
    </row>
    <row r="8" spans="1:24">
      <c r="A8" s="511"/>
      <c r="B8" s="200">
        <f>SUM(B9:B16)</f>
        <v>776.40714799999796</v>
      </c>
      <c r="C8" s="290">
        <v>3.3246077865373605E-2</v>
      </c>
      <c r="D8" s="260">
        <f>SUM(D9:D16)</f>
        <v>778.17546299999594</v>
      </c>
      <c r="E8" s="290">
        <v>3.3299307703390124E-2</v>
      </c>
      <c r="F8" s="260">
        <f>SUM(F9:F16)</f>
        <v>778.06574399999715</v>
      </c>
      <c r="G8" s="295">
        <v>3.3335579647074259E-2</v>
      </c>
      <c r="H8" s="260">
        <f>SUM(H9:H16)</f>
        <v>124525.16395533117</v>
      </c>
      <c r="I8" s="290">
        <v>2.0046311664200102E-2</v>
      </c>
      <c r="J8" s="260">
        <f>SUM(J9:J16)</f>
        <v>113448.67278796848</v>
      </c>
      <c r="K8" s="290">
        <v>1.9075662583922164E-2</v>
      </c>
      <c r="L8" s="260">
        <f>SUM(L9:L16)</f>
        <v>106194.67691789307</v>
      </c>
      <c r="M8" s="290">
        <v>1.77596254810196E-2</v>
      </c>
      <c r="N8" s="10"/>
    </row>
    <row r="9" spans="1:24">
      <c r="A9" s="44" t="s">
        <v>7</v>
      </c>
      <c r="B9" s="201">
        <v>0</v>
      </c>
      <c r="C9" s="289">
        <v>0</v>
      </c>
      <c r="D9" s="19">
        <v>0</v>
      </c>
      <c r="E9" s="289">
        <v>0</v>
      </c>
      <c r="F9" s="19">
        <v>0</v>
      </c>
      <c r="G9" s="296">
        <v>0</v>
      </c>
      <c r="H9" s="19">
        <v>0</v>
      </c>
      <c r="I9" s="289">
        <v>0</v>
      </c>
      <c r="J9" s="19">
        <v>0</v>
      </c>
      <c r="K9" s="289">
        <v>0</v>
      </c>
      <c r="L9" s="19">
        <v>0</v>
      </c>
      <c r="M9" s="289">
        <v>0</v>
      </c>
      <c r="N9" s="61"/>
      <c r="O9" s="69"/>
      <c r="X9" s="50"/>
    </row>
    <row r="10" spans="1:24">
      <c r="A10" s="44" t="s">
        <v>20</v>
      </c>
      <c r="B10" s="201">
        <v>262.08500000000004</v>
      </c>
      <c r="C10" s="289">
        <v>3.0373601616000532E-2</v>
      </c>
      <c r="D10" s="19">
        <v>262.08500000000004</v>
      </c>
      <c r="E10" s="289">
        <v>3.0394736689509441E-2</v>
      </c>
      <c r="F10" s="19">
        <v>262.08500000000004</v>
      </c>
      <c r="G10" s="296">
        <v>3.0413121321902076E-2</v>
      </c>
      <c r="H10" s="19">
        <v>48705.616999999998</v>
      </c>
      <c r="I10" s="289">
        <v>2.1462219873955263E-2</v>
      </c>
      <c r="J10" s="19">
        <v>32656.944000000003</v>
      </c>
      <c r="K10" s="289">
        <v>1.7450397828393676E-2</v>
      </c>
      <c r="L10" s="19">
        <v>31638.957999999999</v>
      </c>
      <c r="M10" s="289">
        <v>1.619412822119912E-2</v>
      </c>
      <c r="N10" s="61"/>
      <c r="O10" s="69"/>
      <c r="X10" s="50"/>
    </row>
    <row r="11" spans="1:24">
      <c r="A11" s="44" t="s">
        <v>21</v>
      </c>
      <c r="B11" s="201">
        <v>0</v>
      </c>
      <c r="C11" s="289">
        <v>0</v>
      </c>
      <c r="D11" s="19">
        <v>0</v>
      </c>
      <c r="E11" s="289">
        <v>0</v>
      </c>
      <c r="F11" s="19">
        <v>0</v>
      </c>
      <c r="G11" s="296">
        <v>0</v>
      </c>
      <c r="H11" s="19">
        <v>0</v>
      </c>
      <c r="I11" s="289">
        <v>0</v>
      </c>
      <c r="J11" s="19">
        <v>0</v>
      </c>
      <c r="K11" s="289">
        <v>0</v>
      </c>
      <c r="L11" s="19">
        <v>0</v>
      </c>
      <c r="M11" s="289">
        <v>0</v>
      </c>
      <c r="N11" s="61"/>
      <c r="O11" s="69"/>
      <c r="X11" s="50"/>
    </row>
    <row r="12" spans="1:24">
      <c r="A12" s="44" t="s">
        <v>22</v>
      </c>
      <c r="B12" s="201">
        <v>74.149500000000003</v>
      </c>
      <c r="C12" s="289">
        <v>4.9368562832005407E-2</v>
      </c>
      <c r="D12" s="19">
        <v>74.149500000000003</v>
      </c>
      <c r="E12" s="289">
        <v>4.9426876336239302E-2</v>
      </c>
      <c r="F12" s="19">
        <v>74.149500000000003</v>
      </c>
      <c r="G12" s="296">
        <v>4.9810251551607475E-2</v>
      </c>
      <c r="H12" s="19">
        <v>21108.549000000003</v>
      </c>
      <c r="I12" s="289">
        <v>6.529145694146303E-2</v>
      </c>
      <c r="J12" s="19">
        <v>20710.851999999995</v>
      </c>
      <c r="K12" s="289">
        <v>6.9961379225331105E-2</v>
      </c>
      <c r="L12" s="19">
        <v>18571.016999999996</v>
      </c>
      <c r="M12" s="289">
        <v>6.8828685466041165E-2</v>
      </c>
      <c r="N12" s="61"/>
      <c r="O12" s="69"/>
      <c r="X12" s="50"/>
    </row>
    <row r="13" spans="1:24">
      <c r="A13" s="44" t="s">
        <v>43</v>
      </c>
      <c r="B13" s="201">
        <v>21.220499999999994</v>
      </c>
      <c r="C13" s="289">
        <v>1.8987956970724119E-2</v>
      </c>
      <c r="D13" s="19">
        <v>21.220499999999998</v>
      </c>
      <c r="E13" s="289">
        <v>1.8998964562922323E-2</v>
      </c>
      <c r="F13" s="19">
        <v>21.262999999999998</v>
      </c>
      <c r="G13" s="296">
        <v>1.9052189801601047E-2</v>
      </c>
      <c r="H13" s="19">
        <v>5773.9603972079976</v>
      </c>
      <c r="I13" s="289">
        <v>4.5721062538581818E-2</v>
      </c>
      <c r="J13" s="19">
        <v>4031.9908829143073</v>
      </c>
      <c r="K13" s="289">
        <v>3.9313929406869459E-2</v>
      </c>
      <c r="L13" s="19">
        <v>3194.7271598407765</v>
      </c>
      <c r="M13" s="289">
        <v>3.2999157410784671E-2</v>
      </c>
      <c r="N13" s="61"/>
      <c r="O13" s="69"/>
      <c r="X13" s="50"/>
    </row>
    <row r="14" spans="1:24">
      <c r="A14" s="44" t="s">
        <v>44</v>
      </c>
      <c r="B14" s="201">
        <v>1.5</v>
      </c>
      <c r="C14" s="289">
        <v>1.2804097311139564E-3</v>
      </c>
      <c r="D14" s="19">
        <v>1.5</v>
      </c>
      <c r="E14" s="289">
        <v>1.2804097311139564E-3</v>
      </c>
      <c r="F14" s="19">
        <v>1.5</v>
      </c>
      <c r="G14" s="296">
        <v>1.2804097311139564E-3</v>
      </c>
      <c r="H14" s="19">
        <v>0</v>
      </c>
      <c r="I14" s="289">
        <v>0</v>
      </c>
      <c r="J14" s="19">
        <v>0</v>
      </c>
      <c r="K14" s="289">
        <v>0</v>
      </c>
      <c r="L14" s="19">
        <v>0</v>
      </c>
      <c r="M14" s="289">
        <v>0</v>
      </c>
      <c r="N14" s="61"/>
      <c r="O14" s="69"/>
      <c r="P14" s="44"/>
      <c r="Q14" s="56"/>
      <c r="R14" s="19"/>
      <c r="S14" s="19"/>
      <c r="T14" s="19"/>
      <c r="U14" s="19"/>
      <c r="X14" s="50"/>
    </row>
    <row r="15" spans="1:24">
      <c r="A15" s="44" t="s">
        <v>45</v>
      </c>
      <c r="B15" s="201">
        <v>5.3299999999999992</v>
      </c>
      <c r="C15" s="289">
        <v>1.4057874422748529E-2</v>
      </c>
      <c r="D15" s="19">
        <v>5.3299999999999992</v>
      </c>
      <c r="E15" s="59">
        <v>1.4057874422748529E-2</v>
      </c>
      <c r="F15" s="19">
        <v>5.3299999999999992</v>
      </c>
      <c r="G15" s="297">
        <v>1.4217620040559691E-2</v>
      </c>
      <c r="H15" s="19">
        <v>731.12699999999995</v>
      </c>
      <c r="I15" s="289">
        <v>1.2544015269830506E-2</v>
      </c>
      <c r="J15" s="19">
        <v>490.49149999999997</v>
      </c>
      <c r="K15" s="59">
        <v>1.1730632722038132E-2</v>
      </c>
      <c r="L15" s="19">
        <v>494.10849999999999</v>
      </c>
      <c r="M15" s="59">
        <v>1.4245020365478972E-2</v>
      </c>
      <c r="N15" s="61"/>
      <c r="O15" s="69"/>
      <c r="P15" s="44"/>
      <c r="Q15" s="56"/>
      <c r="R15" s="19"/>
      <c r="S15" s="19"/>
      <c r="T15" s="19"/>
      <c r="U15" s="19"/>
      <c r="X15" s="50"/>
    </row>
    <row r="16" spans="1:24">
      <c r="A16" s="226" t="s">
        <v>46</v>
      </c>
      <c r="B16" s="202">
        <v>412.12214799999799</v>
      </c>
      <c r="C16" s="290">
        <v>8.506038127016835E-2</v>
      </c>
      <c r="D16" s="197">
        <v>413.89046299999598</v>
      </c>
      <c r="E16" s="291">
        <v>8.5000929918326279E-2</v>
      </c>
      <c r="F16" s="197">
        <v>413.73824399999717</v>
      </c>
      <c r="G16" s="298">
        <v>8.5088679005514839E-2</v>
      </c>
      <c r="H16" s="197">
        <v>48205.910558123178</v>
      </c>
      <c r="I16" s="290">
        <v>8.2483623008220527E-2</v>
      </c>
      <c r="J16" s="197">
        <v>55558.394405054176</v>
      </c>
      <c r="K16" s="291">
        <v>8.4475549416368659E-2</v>
      </c>
      <c r="L16" s="197">
        <v>52295.866258052301</v>
      </c>
      <c r="M16" s="291">
        <v>8.3389072163917236E-2</v>
      </c>
      <c r="N16" s="61"/>
      <c r="O16" s="69"/>
      <c r="P16" s="44"/>
      <c r="Q16" s="56"/>
      <c r="R16" s="19"/>
      <c r="S16" s="19"/>
      <c r="T16" s="19"/>
      <c r="U16" s="19"/>
      <c r="X16" s="50"/>
    </row>
    <row r="17" spans="1:15">
      <c r="A17" s="170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5"/>
      <c r="M17" s="62" t="s">
        <v>296</v>
      </c>
      <c r="N17" s="62"/>
      <c r="O17" s="55"/>
    </row>
    <row r="18" spans="1:15">
      <c r="A18" s="359" t="str">
        <f>'3.1'!A4</f>
        <v>2026</v>
      </c>
      <c r="B18" s="497" t="s">
        <v>231</v>
      </c>
      <c r="C18" s="497"/>
      <c r="D18" s="497"/>
      <c r="E18" s="497"/>
      <c r="F18" s="497"/>
      <c r="G18" s="497"/>
      <c r="H18" s="54"/>
      <c r="I18" s="54"/>
      <c r="J18" s="54"/>
      <c r="K18" s="54"/>
      <c r="L18" s="54"/>
      <c r="M18" s="54"/>
      <c r="N18" s="63"/>
      <c r="O18" s="54"/>
    </row>
    <row r="19" spans="1:15">
      <c r="A19" s="292"/>
      <c r="B19" s="499" t="s">
        <v>5</v>
      </c>
      <c r="C19" s="499"/>
      <c r="D19" s="499"/>
      <c r="E19" s="499"/>
      <c r="F19" s="499"/>
      <c r="G19" s="499"/>
      <c r="H19" s="63" t="str">
        <f>A24</f>
        <v>VO z vvn</v>
      </c>
      <c r="I19" s="70">
        <f>(B24+D24+F24)/'6.1, 6.2'!B25</f>
        <v>2.0068085499987655E-2</v>
      </c>
      <c r="J19" s="22" t="str">
        <f>A9</f>
        <v>JE</v>
      </c>
      <c r="K19" s="61">
        <f t="shared" ref="K19:K26" si="0">H9+J9+L9</f>
        <v>0</v>
      </c>
      <c r="L19" s="22" t="str">
        <f>A9</f>
        <v>JE</v>
      </c>
      <c r="M19" s="69">
        <f>K19/'6.1, 6.2'!B5</f>
        <v>0</v>
      </c>
      <c r="N19" s="63"/>
      <c r="O19" s="54"/>
    </row>
    <row r="20" spans="1:15">
      <c r="A20" s="53"/>
      <c r="B20" s="496" t="s">
        <v>63</v>
      </c>
      <c r="C20" s="496"/>
      <c r="D20" s="496" t="s">
        <v>64</v>
      </c>
      <c r="E20" s="496"/>
      <c r="F20" s="496" t="s">
        <v>65</v>
      </c>
      <c r="G20" s="496"/>
      <c r="H20" s="63" t="str">
        <f>A25</f>
        <v>VO z vn</v>
      </c>
      <c r="I20" s="70">
        <f>(B25+D25+F25)/'6.1, 6.2'!C25</f>
        <v>6.5301225659906273E-2</v>
      </c>
      <c r="J20" s="22" t="str">
        <f t="shared" ref="J20:J26" si="1">A10</f>
        <v>PE</v>
      </c>
      <c r="K20" s="61">
        <f t="shared" si="0"/>
        <v>113001.519</v>
      </c>
      <c r="L20" s="22" t="str">
        <f t="shared" ref="L20:L26" si="2">A10</f>
        <v>PE</v>
      </c>
      <c r="M20" s="69">
        <f>K20/'6.1, 6.2'!C5</f>
        <v>1.8541523569698855E-2</v>
      </c>
      <c r="N20" s="63"/>
      <c r="O20" s="54"/>
    </row>
    <row r="21" spans="1:15">
      <c r="A21" s="53"/>
      <c r="B21" s="293" t="s">
        <v>208</v>
      </c>
      <c r="C21" s="293" t="s">
        <v>207</v>
      </c>
      <c r="D21" s="293" t="s">
        <v>208</v>
      </c>
      <c r="E21" s="293" t="s">
        <v>207</v>
      </c>
      <c r="F21" s="293" t="s">
        <v>208</v>
      </c>
      <c r="G21" s="293" t="s">
        <v>207</v>
      </c>
      <c r="H21" s="63" t="str">
        <f>A26</f>
        <v>MOP</v>
      </c>
      <c r="I21" s="70">
        <f>(B26+D26+F26)/'6.1, 6.2'!D25</f>
        <v>5.8992016240765659E-2</v>
      </c>
      <c r="J21" s="22" t="str">
        <f t="shared" si="1"/>
        <v>PPE</v>
      </c>
      <c r="K21" s="61">
        <f t="shared" si="0"/>
        <v>0</v>
      </c>
      <c r="L21" s="22" t="str">
        <f t="shared" si="2"/>
        <v>PPE</v>
      </c>
      <c r="M21" s="69">
        <f>K21/'6.1, 6.2'!D5</f>
        <v>0</v>
      </c>
      <c r="N21" s="63"/>
      <c r="O21" s="54"/>
    </row>
    <row r="22" spans="1:15">
      <c r="A22" s="503" t="s">
        <v>53</v>
      </c>
      <c r="B22" s="505">
        <f>SUM(B23,D23,F23)</f>
        <v>708774.25779119297</v>
      </c>
      <c r="C22" s="505"/>
      <c r="D22" s="505"/>
      <c r="E22" s="505"/>
      <c r="F22" s="505"/>
      <c r="G22" s="505"/>
      <c r="H22" s="63" t="str">
        <f>A27</f>
        <v>MOO</v>
      </c>
      <c r="I22" s="70">
        <f>(B27+D27+F27)/'6.1, 6.2'!E25</f>
        <v>5.7003274679538661E-2</v>
      </c>
      <c r="J22" s="22" t="str">
        <f t="shared" si="1"/>
        <v>PSE</v>
      </c>
      <c r="K22" s="61">
        <f t="shared" si="0"/>
        <v>60390.417999999991</v>
      </c>
      <c r="L22" s="22" t="str">
        <f t="shared" si="2"/>
        <v>PSE</v>
      </c>
      <c r="M22" s="69">
        <f>K22/'6.1, 6.2'!E5</f>
        <v>6.7919652657499052E-2</v>
      </c>
      <c r="N22" s="63"/>
      <c r="O22" s="54"/>
    </row>
    <row r="23" spans="1:15">
      <c r="A23" s="504"/>
      <c r="B23" s="260">
        <f>SUM(B24:B27)</f>
        <v>249110.40857533121</v>
      </c>
      <c r="C23" s="299">
        <v>5.8348122866827085E-2</v>
      </c>
      <c r="D23" s="260">
        <f>SUM(D24:D27)</f>
        <v>230184.61339796861</v>
      </c>
      <c r="E23" s="299">
        <v>5.5807425624284174E-2</v>
      </c>
      <c r="F23" s="260">
        <f>SUM(F24:F27)</f>
        <v>229479.23581789323</v>
      </c>
      <c r="G23" s="299">
        <v>5.4915443930976637E-2</v>
      </c>
      <c r="H23" s="54"/>
      <c r="I23" s="54"/>
      <c r="J23" s="22" t="str">
        <f t="shared" si="1"/>
        <v>VE</v>
      </c>
      <c r="K23" s="61">
        <f t="shared" si="0"/>
        <v>13000.678439963081</v>
      </c>
      <c r="L23" s="22" t="str">
        <f t="shared" si="2"/>
        <v>VE</v>
      </c>
      <c r="M23" s="69">
        <f>K23/'6.1, 6.2'!F5</f>
        <v>3.9921276336328061E-2</v>
      </c>
      <c r="N23" s="63"/>
      <c r="O23" s="54"/>
    </row>
    <row r="24" spans="1:15">
      <c r="A24" s="15" t="s">
        <v>8</v>
      </c>
      <c r="B24" s="19">
        <v>13454.878000000001</v>
      </c>
      <c r="C24" s="289">
        <v>2.222300364513418E-2</v>
      </c>
      <c r="D24" s="19">
        <v>12173.19</v>
      </c>
      <c r="E24" s="289">
        <v>1.8463937890108591E-2</v>
      </c>
      <c r="F24" s="19">
        <v>12691.245000000001</v>
      </c>
      <c r="G24" s="289">
        <v>1.9684843900262521E-2</v>
      </c>
      <c r="H24" s="54"/>
      <c r="I24" s="54"/>
      <c r="J24" s="22" t="str">
        <f t="shared" si="1"/>
        <v>PVE</v>
      </c>
      <c r="K24" s="61">
        <f t="shared" si="0"/>
        <v>0</v>
      </c>
      <c r="L24" s="22" t="str">
        <f t="shared" si="2"/>
        <v>PVE</v>
      </c>
      <c r="M24" s="69">
        <f>K24/'6.1, 6.2'!G5</f>
        <v>0</v>
      </c>
      <c r="N24" s="63"/>
      <c r="O24" s="70"/>
    </row>
    <row r="25" spans="1:15">
      <c r="A25" s="15" t="s">
        <v>9</v>
      </c>
      <c r="B25" s="19">
        <v>117775.223</v>
      </c>
      <c r="C25" s="289">
        <v>6.5690941370424055E-2</v>
      </c>
      <c r="D25" s="19">
        <v>116716.302</v>
      </c>
      <c r="E25" s="289">
        <v>6.4973868955422551E-2</v>
      </c>
      <c r="F25" s="19">
        <v>123610.171</v>
      </c>
      <c r="G25" s="289">
        <v>6.5242818431239288E-2</v>
      </c>
      <c r="H25" s="54"/>
      <c r="I25" s="54"/>
      <c r="J25" s="22" t="str">
        <f t="shared" si="1"/>
        <v>VTE</v>
      </c>
      <c r="K25" s="61">
        <f t="shared" si="0"/>
        <v>1715.7270000000001</v>
      </c>
      <c r="L25" s="22" t="str">
        <f t="shared" si="2"/>
        <v>VTE</v>
      </c>
      <c r="M25" s="69">
        <f>K25/'6.1, 6.2'!H5</f>
        <v>1.2729436715258287E-2</v>
      </c>
      <c r="N25" s="63"/>
      <c r="O25" s="70"/>
    </row>
    <row r="26" spans="1:15">
      <c r="A26" s="15" t="s">
        <v>132</v>
      </c>
      <c r="B26" s="19">
        <v>36703.780741651957</v>
      </c>
      <c r="C26" s="289">
        <v>6.2026867915730269E-2</v>
      </c>
      <c r="D26" s="19">
        <v>33425.505880885285</v>
      </c>
      <c r="E26" s="289">
        <v>6.1637270381459018E-2</v>
      </c>
      <c r="F26" s="19">
        <v>32840.894141977173</v>
      </c>
      <c r="G26" s="289">
        <v>5.9620663966568163E-2</v>
      </c>
      <c r="H26" s="54"/>
      <c r="I26" s="54"/>
      <c r="J26" s="22" t="str">
        <f t="shared" si="1"/>
        <v>FVE</v>
      </c>
      <c r="K26" s="61">
        <f t="shared" si="0"/>
        <v>156060.17122122966</v>
      </c>
      <c r="L26" s="22" t="str">
        <f t="shared" si="2"/>
        <v>FVE</v>
      </c>
      <c r="M26" s="69">
        <f>K26/'6.1, 6.2'!I5</f>
        <v>8.3488250736290265E-2</v>
      </c>
      <c r="N26" s="63"/>
      <c r="O26" s="70"/>
    </row>
    <row r="27" spans="1:15">
      <c r="A27" s="354" t="s">
        <v>130</v>
      </c>
      <c r="B27" s="197">
        <v>81176.52683367928</v>
      </c>
      <c r="C27" s="290">
        <v>6.3452627598254055E-2</v>
      </c>
      <c r="D27" s="197">
        <v>67869.615517083323</v>
      </c>
      <c r="E27" s="290">
        <v>6.023877053338237E-2</v>
      </c>
      <c r="F27" s="197">
        <v>60336.925675916093</v>
      </c>
      <c r="G27" s="290">
        <v>5.5425940230545714E-2</v>
      </c>
      <c r="H27" s="54"/>
      <c r="I27" s="54"/>
      <c r="J27" s="54"/>
      <c r="K27" s="54"/>
      <c r="L27" s="54"/>
      <c r="M27" s="54"/>
      <c r="N27" s="63"/>
      <c r="O27" s="70"/>
    </row>
    <row r="28" spans="1:15">
      <c r="A28" s="508"/>
      <c r="B28" s="508"/>
      <c r="C28" s="508"/>
      <c r="D28" s="508"/>
      <c r="E28" s="508"/>
      <c r="F28" s="19"/>
      <c r="G28" s="62" t="s">
        <v>297</v>
      </c>
      <c r="H28" s="54"/>
      <c r="I28" s="54"/>
      <c r="J28" s="54"/>
      <c r="K28" s="54"/>
      <c r="L28" s="54"/>
      <c r="M28" s="54"/>
      <c r="N28" s="54"/>
      <c r="O28" s="54"/>
    </row>
    <row r="29" spans="1:15">
      <c r="A29" s="509"/>
      <c r="B29" s="509"/>
      <c r="C29" s="509"/>
      <c r="D29" s="509"/>
      <c r="E29" s="509"/>
      <c r="F29" s="19"/>
      <c r="G29" s="55"/>
      <c r="H29" s="54"/>
      <c r="I29" s="54"/>
      <c r="J29" s="54"/>
      <c r="K29" s="54"/>
      <c r="L29" s="54"/>
      <c r="M29" s="54"/>
      <c r="N29" s="54"/>
      <c r="O29" s="54"/>
    </row>
    <row r="30" spans="1:15">
      <c r="J30" s="22"/>
      <c r="K30" s="22" t="str">
        <f>H5</f>
        <v>Duben</v>
      </c>
      <c r="L30" s="22" t="str">
        <f>J5</f>
        <v>Květen</v>
      </c>
      <c r="M30" s="22" t="str">
        <f>L5</f>
        <v>Červen</v>
      </c>
    </row>
    <row r="31" spans="1:15">
      <c r="H31" s="22" t="str">
        <f t="shared" ref="H31:H38" si="3">A9</f>
        <v>JE</v>
      </c>
      <c r="I31" s="71">
        <f t="shared" ref="I31:I38" si="4">G9</f>
        <v>0</v>
      </c>
      <c r="J31" s="22" t="str">
        <f t="shared" ref="J31:J38" si="5">A9</f>
        <v>JE</v>
      </c>
      <c r="K31" s="50">
        <f t="shared" ref="K31:K38" si="6">H9</f>
        <v>0</v>
      </c>
      <c r="L31" s="50">
        <f t="shared" ref="L31:L38" si="7">J9</f>
        <v>0</v>
      </c>
      <c r="M31" s="50">
        <f t="shared" ref="M31:M38" si="8">L9</f>
        <v>0</v>
      </c>
    </row>
    <row r="32" spans="1:15">
      <c r="H32" s="22" t="str">
        <f t="shared" si="3"/>
        <v>PE</v>
      </c>
      <c r="I32" s="71">
        <f t="shared" si="4"/>
        <v>3.0413121321902076E-2</v>
      </c>
      <c r="J32" s="22" t="str">
        <f t="shared" si="5"/>
        <v>PE</v>
      </c>
      <c r="K32" s="50">
        <f t="shared" si="6"/>
        <v>48705.616999999998</v>
      </c>
      <c r="L32" s="50">
        <f t="shared" si="7"/>
        <v>32656.944000000003</v>
      </c>
      <c r="M32" s="50">
        <f t="shared" si="8"/>
        <v>31638.957999999999</v>
      </c>
    </row>
    <row r="33" spans="8:13" ht="12.75" customHeight="1">
      <c r="H33" s="22" t="str">
        <f t="shared" si="3"/>
        <v>PPE</v>
      </c>
      <c r="I33" s="71">
        <f t="shared" si="4"/>
        <v>0</v>
      </c>
      <c r="J33" s="22" t="str">
        <f t="shared" si="5"/>
        <v>PPE</v>
      </c>
      <c r="K33" s="50">
        <f t="shared" si="6"/>
        <v>0</v>
      </c>
      <c r="L33" s="50">
        <f t="shared" si="7"/>
        <v>0</v>
      </c>
      <c r="M33" s="50">
        <f t="shared" si="8"/>
        <v>0</v>
      </c>
    </row>
    <row r="34" spans="8:13">
      <c r="H34" s="22" t="str">
        <f t="shared" si="3"/>
        <v>PSE</v>
      </c>
      <c r="I34" s="71">
        <f t="shared" si="4"/>
        <v>4.9810251551607475E-2</v>
      </c>
      <c r="J34" s="22" t="str">
        <f t="shared" si="5"/>
        <v>PSE</v>
      </c>
      <c r="K34" s="50">
        <f t="shared" si="6"/>
        <v>21108.549000000003</v>
      </c>
      <c r="L34" s="50">
        <f t="shared" si="7"/>
        <v>20710.851999999995</v>
      </c>
      <c r="M34" s="50">
        <f t="shared" si="8"/>
        <v>18571.016999999996</v>
      </c>
    </row>
    <row r="35" spans="8:13" ht="13.5" customHeight="1">
      <c r="H35" s="22" t="str">
        <f t="shared" si="3"/>
        <v>VE</v>
      </c>
      <c r="I35" s="71">
        <f t="shared" si="4"/>
        <v>1.9052189801601047E-2</v>
      </c>
      <c r="J35" s="22" t="str">
        <f t="shared" si="5"/>
        <v>VE</v>
      </c>
      <c r="K35" s="50">
        <f t="shared" si="6"/>
        <v>5773.9603972079976</v>
      </c>
      <c r="L35" s="50">
        <f t="shared" si="7"/>
        <v>4031.9908829143073</v>
      </c>
      <c r="M35" s="50">
        <f t="shared" si="8"/>
        <v>3194.7271598407765</v>
      </c>
    </row>
    <row r="36" spans="8:13" ht="12.75" customHeight="1">
      <c r="H36" s="22" t="str">
        <f t="shared" si="3"/>
        <v>PVE</v>
      </c>
      <c r="I36" s="71">
        <f t="shared" si="4"/>
        <v>1.2804097311139564E-3</v>
      </c>
      <c r="J36" s="22" t="str">
        <f t="shared" si="5"/>
        <v>PVE</v>
      </c>
      <c r="K36" s="50">
        <f t="shared" si="6"/>
        <v>0</v>
      </c>
      <c r="L36" s="50">
        <f t="shared" si="7"/>
        <v>0</v>
      </c>
      <c r="M36" s="50">
        <f t="shared" si="8"/>
        <v>0</v>
      </c>
    </row>
    <row r="37" spans="8:13" ht="12.75" customHeight="1">
      <c r="H37" s="22" t="str">
        <f t="shared" si="3"/>
        <v>VTE</v>
      </c>
      <c r="I37" s="71">
        <f t="shared" si="4"/>
        <v>1.4217620040559691E-2</v>
      </c>
      <c r="J37" s="22" t="str">
        <f t="shared" si="5"/>
        <v>VTE</v>
      </c>
      <c r="K37" s="50">
        <f t="shared" si="6"/>
        <v>731.12699999999995</v>
      </c>
      <c r="L37" s="50">
        <f t="shared" si="7"/>
        <v>490.49149999999997</v>
      </c>
      <c r="M37" s="50">
        <f t="shared" si="8"/>
        <v>494.10849999999999</v>
      </c>
    </row>
    <row r="38" spans="8:13" ht="12.75" customHeight="1">
      <c r="H38" s="22" t="str">
        <f t="shared" si="3"/>
        <v>FVE</v>
      </c>
      <c r="I38" s="71">
        <f t="shared" si="4"/>
        <v>8.5088679005514839E-2</v>
      </c>
      <c r="J38" s="22" t="str">
        <f t="shared" si="5"/>
        <v>FVE</v>
      </c>
      <c r="K38" s="50">
        <f t="shared" si="6"/>
        <v>48205.910558123178</v>
      </c>
      <c r="L38" s="50">
        <f t="shared" si="7"/>
        <v>55558.394405054176</v>
      </c>
      <c r="M38" s="50">
        <f t="shared" si="8"/>
        <v>52295.866258052301</v>
      </c>
    </row>
    <row r="39" spans="8:13" ht="12.75" customHeight="1"/>
  </sheetData>
  <mergeCells count="21">
    <mergeCell ref="B18:G18"/>
    <mergeCell ref="B19:G19"/>
    <mergeCell ref="B20:C20"/>
    <mergeCell ref="D20:E20"/>
    <mergeCell ref="F20:G20"/>
    <mergeCell ref="A28:E29"/>
    <mergeCell ref="B3:G3"/>
    <mergeCell ref="H3:M3"/>
    <mergeCell ref="B4:G4"/>
    <mergeCell ref="H4:M4"/>
    <mergeCell ref="B5:C5"/>
    <mergeCell ref="D5:E5"/>
    <mergeCell ref="F5:G5"/>
    <mergeCell ref="H5:I5"/>
    <mergeCell ref="J5:K5"/>
    <mergeCell ref="L5:M5"/>
    <mergeCell ref="A22:A23"/>
    <mergeCell ref="B22:G22"/>
    <mergeCell ref="A7:A8"/>
    <mergeCell ref="B7:G7"/>
    <mergeCell ref="H7:M7"/>
  </mergeCells>
  <pageMargins left="0.31496062992125984" right="0.31496062992125984" top="0.35433070866141736" bottom="0.35433070866141736" header="0.31496062992125984" footer="0.19685039370078741"/>
  <pageSetup paperSize="9" fitToWidth="0" fitToHeight="0" orientation="landscape" r:id="rId1"/>
  <headerFooter differentFirst="1" scaleWithDoc="0">
    <oddFooter>&amp;C&amp;"Calibri,Obyčejné"&amp;9&amp;P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3"/>
  <sheetViews>
    <sheetView showGridLines="0" zoomScaleNormal="100" zoomScaleSheetLayoutView="100" zoomScalePageLayoutView="70" workbookViewId="0"/>
  </sheetViews>
  <sheetFormatPr defaultRowHeight="12.75"/>
  <cols>
    <col min="1" max="8" width="11" style="2" customWidth="1"/>
    <col min="9" max="9" width="11.42578125" style="2" customWidth="1"/>
    <col min="10" max="16384" width="9.140625" style="2"/>
  </cols>
  <sheetData>
    <row r="1" spans="1:9" ht="20.25">
      <c r="A1" s="154" t="s">
        <v>371</v>
      </c>
      <c r="I1" s="92"/>
    </row>
    <row r="2" spans="1:9" s="9" customFormat="1" ht="6" customHeight="1">
      <c r="A2" s="93"/>
    </row>
    <row r="3" spans="1:9" ht="12.75" customHeight="1">
      <c r="A3" s="396" t="s">
        <v>428</v>
      </c>
      <c r="B3" s="396"/>
      <c r="C3" s="396"/>
      <c r="D3" s="396"/>
      <c r="E3" s="396"/>
      <c r="F3" s="396"/>
      <c r="G3" s="396"/>
      <c r="H3" s="396"/>
      <c r="I3" s="396"/>
    </row>
    <row r="4" spans="1:9">
      <c r="A4" s="396"/>
      <c r="B4" s="396"/>
      <c r="C4" s="396"/>
      <c r="D4" s="396"/>
      <c r="E4" s="396"/>
      <c r="F4" s="396"/>
      <c r="G4" s="396"/>
      <c r="H4" s="396"/>
      <c r="I4" s="396"/>
    </row>
    <row r="5" spans="1:9">
      <c r="A5" s="396"/>
      <c r="B5" s="396"/>
      <c r="C5" s="396"/>
      <c r="D5" s="396"/>
      <c r="E5" s="396"/>
      <c r="F5" s="396"/>
      <c r="G5" s="396"/>
      <c r="H5" s="396"/>
      <c r="I5" s="396"/>
    </row>
    <row r="6" spans="1:9">
      <c r="A6" s="396"/>
      <c r="B6" s="396"/>
      <c r="C6" s="396"/>
      <c r="D6" s="396"/>
      <c r="E6" s="396"/>
      <c r="F6" s="396"/>
      <c r="G6" s="396"/>
      <c r="H6" s="396"/>
      <c r="I6" s="396"/>
    </row>
    <row r="7" spans="1:9">
      <c r="A7" s="396"/>
      <c r="B7" s="396"/>
      <c r="C7" s="396"/>
      <c r="D7" s="396"/>
      <c r="E7" s="396"/>
      <c r="F7" s="396"/>
      <c r="G7" s="396"/>
      <c r="H7" s="396"/>
      <c r="I7" s="396"/>
    </row>
    <row r="8" spans="1:9">
      <c r="A8" s="396"/>
      <c r="B8" s="396"/>
      <c r="C8" s="396"/>
      <c r="D8" s="396"/>
      <c r="E8" s="396"/>
      <c r="F8" s="396"/>
      <c r="G8" s="396"/>
      <c r="H8" s="396"/>
      <c r="I8" s="396"/>
    </row>
    <row r="9" spans="1:9">
      <c r="A9" s="396"/>
      <c r="B9" s="396"/>
      <c r="C9" s="396"/>
      <c r="D9" s="396"/>
      <c r="E9" s="396"/>
      <c r="F9" s="396"/>
      <c r="G9" s="396"/>
      <c r="H9" s="396"/>
      <c r="I9" s="396"/>
    </row>
    <row r="10" spans="1:9">
      <c r="A10" s="396"/>
      <c r="B10" s="396"/>
      <c r="C10" s="396"/>
      <c r="D10" s="396"/>
      <c r="E10" s="396"/>
      <c r="F10" s="396"/>
      <c r="G10" s="396"/>
      <c r="H10" s="396"/>
      <c r="I10" s="396"/>
    </row>
    <row r="11" spans="1:9">
      <c r="A11" s="396"/>
      <c r="B11" s="396"/>
      <c r="C11" s="396"/>
      <c r="D11" s="396"/>
      <c r="E11" s="396"/>
      <c r="F11" s="396"/>
      <c r="G11" s="396"/>
      <c r="H11" s="396"/>
      <c r="I11" s="396"/>
    </row>
    <row r="12" spans="1:9">
      <c r="A12" s="396"/>
      <c r="B12" s="396"/>
      <c r="C12" s="396"/>
      <c r="D12" s="396"/>
      <c r="E12" s="396"/>
      <c r="F12" s="396"/>
      <c r="G12" s="396"/>
      <c r="H12" s="396"/>
      <c r="I12" s="396"/>
    </row>
    <row r="13" spans="1:9">
      <c r="A13" s="396"/>
      <c r="B13" s="396"/>
      <c r="C13" s="396"/>
      <c r="D13" s="396"/>
      <c r="E13" s="396"/>
      <c r="F13" s="396"/>
      <c r="G13" s="396"/>
      <c r="H13" s="396"/>
      <c r="I13" s="396"/>
    </row>
    <row r="14" spans="1:9">
      <c r="A14" s="396"/>
      <c r="B14" s="396"/>
      <c r="C14" s="396"/>
      <c r="D14" s="396"/>
      <c r="E14" s="396"/>
      <c r="F14" s="396"/>
      <c r="G14" s="396"/>
      <c r="H14" s="396"/>
      <c r="I14" s="396"/>
    </row>
    <row r="15" spans="1:9">
      <c r="A15" s="396"/>
      <c r="B15" s="396"/>
      <c r="C15" s="396"/>
      <c r="D15" s="396"/>
      <c r="E15" s="396"/>
      <c r="F15" s="396"/>
      <c r="G15" s="396"/>
      <c r="H15" s="396"/>
      <c r="I15" s="396"/>
    </row>
    <row r="16" spans="1:9">
      <c r="A16" s="396"/>
      <c r="B16" s="396"/>
      <c r="C16" s="396"/>
      <c r="D16" s="396"/>
      <c r="E16" s="396"/>
      <c r="F16" s="396"/>
      <c r="G16" s="396"/>
      <c r="H16" s="396"/>
      <c r="I16" s="396"/>
    </row>
    <row r="17" spans="1:9">
      <c r="A17" s="396"/>
      <c r="B17" s="396"/>
      <c r="C17" s="396"/>
      <c r="D17" s="396"/>
      <c r="E17" s="396"/>
      <c r="F17" s="396"/>
      <c r="G17" s="396"/>
      <c r="H17" s="396"/>
      <c r="I17" s="396"/>
    </row>
    <row r="18" spans="1:9">
      <c r="A18" s="396"/>
      <c r="B18" s="396"/>
      <c r="C18" s="396"/>
      <c r="D18" s="396"/>
      <c r="E18" s="396"/>
      <c r="F18" s="396"/>
      <c r="G18" s="396"/>
      <c r="H18" s="396"/>
      <c r="I18" s="396"/>
    </row>
    <row r="19" spans="1:9">
      <c r="A19" s="396"/>
      <c r="B19" s="396"/>
      <c r="C19" s="396"/>
      <c r="D19" s="396"/>
      <c r="E19" s="396"/>
      <c r="F19" s="396"/>
      <c r="G19" s="396"/>
      <c r="H19" s="396"/>
      <c r="I19" s="396"/>
    </row>
    <row r="20" spans="1:9">
      <c r="A20" s="396"/>
      <c r="B20" s="396"/>
      <c r="C20" s="396"/>
      <c r="D20" s="396"/>
      <c r="E20" s="396"/>
      <c r="F20" s="396"/>
      <c r="G20" s="396"/>
      <c r="H20" s="396"/>
      <c r="I20" s="396"/>
    </row>
    <row r="21" spans="1:9">
      <c r="A21" s="396"/>
      <c r="B21" s="396"/>
      <c r="C21" s="396"/>
      <c r="D21" s="396"/>
      <c r="E21" s="396"/>
      <c r="F21" s="396"/>
      <c r="G21" s="396"/>
      <c r="H21" s="396"/>
      <c r="I21" s="396"/>
    </row>
    <row r="22" spans="1:9">
      <c r="A22" s="396"/>
      <c r="B22" s="396"/>
      <c r="C22" s="396"/>
      <c r="D22" s="396"/>
      <c r="E22" s="396"/>
      <c r="F22" s="396"/>
      <c r="G22" s="396"/>
      <c r="H22" s="396"/>
      <c r="I22" s="396"/>
    </row>
    <row r="23" spans="1:9">
      <c r="A23" s="396"/>
      <c r="B23" s="396"/>
      <c r="C23" s="396"/>
      <c r="D23" s="396"/>
      <c r="E23" s="396"/>
      <c r="F23" s="396"/>
      <c r="G23" s="396"/>
      <c r="H23" s="396"/>
      <c r="I23" s="396"/>
    </row>
    <row r="24" spans="1:9">
      <c r="A24" s="396"/>
      <c r="B24" s="396"/>
      <c r="C24" s="396"/>
      <c r="D24" s="396"/>
      <c r="E24" s="396"/>
      <c r="F24" s="396"/>
      <c r="G24" s="396"/>
      <c r="H24" s="396"/>
      <c r="I24" s="396"/>
    </row>
    <row r="25" spans="1:9">
      <c r="A25" s="396"/>
      <c r="B25" s="396"/>
      <c r="C25" s="396"/>
      <c r="D25" s="396"/>
      <c r="E25" s="396"/>
      <c r="F25" s="396"/>
      <c r="G25" s="396"/>
      <c r="H25" s="396"/>
      <c r="I25" s="396"/>
    </row>
    <row r="26" spans="1:9">
      <c r="A26" s="396"/>
      <c r="B26" s="396"/>
      <c r="C26" s="396"/>
      <c r="D26" s="396"/>
      <c r="E26" s="396"/>
      <c r="F26" s="396"/>
      <c r="G26" s="396"/>
      <c r="H26" s="396"/>
      <c r="I26" s="396"/>
    </row>
    <row r="27" spans="1:9">
      <c r="A27" s="396"/>
      <c r="B27" s="396"/>
      <c r="C27" s="396"/>
      <c r="D27" s="396"/>
      <c r="E27" s="396"/>
      <c r="F27" s="396"/>
      <c r="G27" s="396"/>
      <c r="H27" s="396"/>
      <c r="I27" s="396"/>
    </row>
    <row r="28" spans="1:9">
      <c r="A28" s="396"/>
      <c r="B28" s="396"/>
      <c r="C28" s="396"/>
      <c r="D28" s="396"/>
      <c r="E28" s="396"/>
      <c r="F28" s="396"/>
      <c r="G28" s="396"/>
      <c r="H28" s="396"/>
      <c r="I28" s="396"/>
    </row>
    <row r="29" spans="1:9">
      <c r="A29" s="396"/>
      <c r="B29" s="396"/>
      <c r="C29" s="396"/>
      <c r="D29" s="396"/>
      <c r="E29" s="396"/>
      <c r="F29" s="396"/>
      <c r="G29" s="396"/>
      <c r="H29" s="396"/>
      <c r="I29" s="396"/>
    </row>
    <row r="30" spans="1:9">
      <c r="A30" s="396"/>
      <c r="B30" s="396"/>
      <c r="C30" s="396"/>
      <c r="D30" s="396"/>
      <c r="E30" s="396"/>
      <c r="F30" s="396"/>
      <c r="G30" s="396"/>
      <c r="H30" s="396"/>
      <c r="I30" s="396"/>
    </row>
    <row r="31" spans="1:9">
      <c r="A31" s="396"/>
      <c r="B31" s="396"/>
      <c r="C31" s="396"/>
      <c r="D31" s="396"/>
      <c r="E31" s="396"/>
      <c r="F31" s="396"/>
      <c r="G31" s="396"/>
      <c r="H31" s="396"/>
      <c r="I31" s="396"/>
    </row>
    <row r="32" spans="1:9">
      <c r="A32" s="396"/>
      <c r="B32" s="396"/>
      <c r="C32" s="396"/>
      <c r="D32" s="396"/>
      <c r="E32" s="396"/>
      <c r="F32" s="396"/>
      <c r="G32" s="396"/>
      <c r="H32" s="396"/>
      <c r="I32" s="396"/>
    </row>
    <row r="33" spans="1:9">
      <c r="A33" s="396"/>
      <c r="B33" s="396"/>
      <c r="C33" s="396"/>
      <c r="D33" s="396"/>
      <c r="E33" s="396"/>
      <c r="F33" s="396"/>
      <c r="G33" s="396"/>
      <c r="H33" s="396"/>
      <c r="I33" s="396"/>
    </row>
    <row r="34" spans="1:9">
      <c r="A34" s="396"/>
      <c r="B34" s="396"/>
      <c r="C34" s="396"/>
      <c r="D34" s="396"/>
      <c r="E34" s="396"/>
      <c r="F34" s="396"/>
      <c r="G34" s="396"/>
      <c r="H34" s="396"/>
      <c r="I34" s="396"/>
    </row>
    <row r="35" spans="1:9">
      <c r="A35" s="396"/>
      <c r="B35" s="396"/>
      <c r="C35" s="396"/>
      <c r="D35" s="396"/>
      <c r="E35" s="396"/>
      <c r="F35" s="396"/>
      <c r="G35" s="396"/>
      <c r="H35" s="396"/>
      <c r="I35" s="396"/>
    </row>
    <row r="36" spans="1:9">
      <c r="A36" s="396"/>
      <c r="B36" s="396"/>
      <c r="C36" s="396"/>
      <c r="D36" s="396"/>
      <c r="E36" s="396"/>
      <c r="F36" s="396"/>
      <c r="G36" s="396"/>
      <c r="H36" s="396"/>
      <c r="I36" s="396"/>
    </row>
    <row r="37" spans="1:9">
      <c r="A37" s="396"/>
      <c r="B37" s="396"/>
      <c r="C37" s="396"/>
      <c r="D37" s="396"/>
      <c r="E37" s="396"/>
      <c r="F37" s="396"/>
      <c r="G37" s="396"/>
      <c r="H37" s="396"/>
      <c r="I37" s="396"/>
    </row>
    <row r="38" spans="1:9">
      <c r="A38" s="396"/>
      <c r="B38" s="396"/>
      <c r="C38" s="396"/>
      <c r="D38" s="396"/>
      <c r="E38" s="396"/>
      <c r="F38" s="396"/>
      <c r="G38" s="396"/>
      <c r="H38" s="396"/>
      <c r="I38" s="396"/>
    </row>
    <row r="39" spans="1:9">
      <c r="A39" s="396"/>
      <c r="B39" s="396"/>
      <c r="C39" s="396"/>
      <c r="D39" s="396"/>
      <c r="E39" s="396"/>
      <c r="F39" s="396"/>
      <c r="G39" s="396"/>
      <c r="H39" s="396"/>
      <c r="I39" s="396"/>
    </row>
    <row r="40" spans="1:9">
      <c r="A40" s="396"/>
      <c r="B40" s="396"/>
      <c r="C40" s="396"/>
      <c r="D40" s="396"/>
      <c r="E40" s="396"/>
      <c r="F40" s="396"/>
      <c r="G40" s="396"/>
      <c r="H40" s="396"/>
      <c r="I40" s="396"/>
    </row>
    <row r="41" spans="1:9">
      <c r="A41" s="396"/>
      <c r="B41" s="396"/>
      <c r="C41" s="396"/>
      <c r="D41" s="396"/>
      <c r="E41" s="396"/>
      <c r="F41" s="396"/>
      <c r="G41" s="396"/>
      <c r="H41" s="396"/>
      <c r="I41" s="396"/>
    </row>
    <row r="42" spans="1:9">
      <c r="A42" s="396"/>
      <c r="B42" s="396"/>
      <c r="C42" s="396"/>
      <c r="D42" s="396"/>
      <c r="E42" s="396"/>
      <c r="F42" s="396"/>
      <c r="G42" s="396"/>
      <c r="H42" s="396"/>
      <c r="I42" s="396"/>
    </row>
    <row r="43" spans="1:9">
      <c r="A43" s="396"/>
      <c r="B43" s="396"/>
      <c r="C43" s="396"/>
      <c r="D43" s="396"/>
      <c r="E43" s="396"/>
      <c r="F43" s="396"/>
      <c r="G43" s="396"/>
      <c r="H43" s="396"/>
      <c r="I43" s="396"/>
    </row>
    <row r="44" spans="1:9">
      <c r="A44" s="396"/>
      <c r="B44" s="396"/>
      <c r="C44" s="396"/>
      <c r="D44" s="396"/>
      <c r="E44" s="396"/>
      <c r="F44" s="396"/>
      <c r="G44" s="396"/>
      <c r="H44" s="396"/>
      <c r="I44" s="396"/>
    </row>
    <row r="45" spans="1:9">
      <c r="A45" s="396"/>
      <c r="B45" s="396"/>
      <c r="C45" s="396"/>
      <c r="D45" s="396"/>
      <c r="E45" s="396"/>
      <c r="F45" s="396"/>
      <c r="G45" s="396"/>
      <c r="H45" s="396"/>
      <c r="I45" s="396"/>
    </row>
    <row r="46" spans="1:9">
      <c r="A46" s="396"/>
      <c r="B46" s="396"/>
      <c r="C46" s="396"/>
      <c r="D46" s="396"/>
      <c r="E46" s="396"/>
      <c r="F46" s="396"/>
      <c r="G46" s="396"/>
      <c r="H46" s="396"/>
      <c r="I46" s="396"/>
    </row>
    <row r="47" spans="1:9">
      <c r="A47" s="396"/>
      <c r="B47" s="396"/>
      <c r="C47" s="396"/>
      <c r="D47" s="396"/>
      <c r="E47" s="396"/>
      <c r="F47" s="396"/>
      <c r="G47" s="396"/>
      <c r="H47" s="396"/>
      <c r="I47" s="396"/>
    </row>
    <row r="48" spans="1:9">
      <c r="A48" s="396"/>
      <c r="B48" s="396"/>
      <c r="C48" s="396"/>
      <c r="D48" s="396"/>
      <c r="E48" s="396"/>
      <c r="F48" s="396"/>
      <c r="G48" s="396"/>
      <c r="H48" s="396"/>
      <c r="I48" s="396"/>
    </row>
    <row r="49" spans="1:9">
      <c r="A49" s="396"/>
      <c r="B49" s="396"/>
      <c r="C49" s="396"/>
      <c r="D49" s="396"/>
      <c r="E49" s="396"/>
      <c r="F49" s="396"/>
      <c r="G49" s="396"/>
      <c r="H49" s="396"/>
      <c r="I49" s="396"/>
    </row>
    <row r="50" spans="1:9">
      <c r="A50" s="396"/>
      <c r="B50" s="396"/>
      <c r="C50" s="396"/>
      <c r="D50" s="396"/>
      <c r="E50" s="396"/>
      <c r="F50" s="396"/>
      <c r="G50" s="396"/>
      <c r="H50" s="396"/>
      <c r="I50" s="396"/>
    </row>
    <row r="51" spans="1:9">
      <c r="A51" s="396"/>
      <c r="B51" s="396"/>
      <c r="C51" s="396"/>
      <c r="D51" s="396"/>
      <c r="E51" s="396"/>
      <c r="F51" s="396"/>
      <c r="G51" s="396"/>
      <c r="H51" s="396"/>
      <c r="I51" s="396"/>
    </row>
    <row r="52" spans="1:9">
      <c r="A52" s="396"/>
      <c r="B52" s="396"/>
      <c r="C52" s="396"/>
      <c r="D52" s="396"/>
      <c r="E52" s="396"/>
      <c r="F52" s="396"/>
      <c r="G52" s="396"/>
      <c r="H52" s="396"/>
      <c r="I52" s="396"/>
    </row>
    <row r="53" spans="1:9">
      <c r="A53" s="396"/>
      <c r="B53" s="396"/>
      <c r="C53" s="396"/>
      <c r="D53" s="396"/>
      <c r="E53" s="396"/>
      <c r="F53" s="396"/>
      <c r="G53" s="396"/>
      <c r="H53" s="396"/>
      <c r="I53" s="396"/>
    </row>
    <row r="54" spans="1:9">
      <c r="A54" s="396"/>
      <c r="B54" s="396"/>
      <c r="C54" s="396"/>
      <c r="D54" s="396"/>
      <c r="E54" s="396"/>
      <c r="F54" s="396"/>
      <c r="G54" s="396"/>
      <c r="H54" s="396"/>
      <c r="I54" s="396"/>
    </row>
    <row r="55" spans="1:9">
      <c r="A55" s="396"/>
      <c r="B55" s="396"/>
      <c r="C55" s="396"/>
      <c r="D55" s="396"/>
      <c r="E55" s="396"/>
      <c r="F55" s="396"/>
      <c r="G55" s="396"/>
      <c r="H55" s="396"/>
      <c r="I55" s="396"/>
    </row>
    <row r="56" spans="1:9">
      <c r="A56" s="396"/>
      <c r="B56" s="396"/>
      <c r="C56" s="396"/>
      <c r="D56" s="396"/>
      <c r="E56" s="396"/>
      <c r="F56" s="396"/>
      <c r="G56" s="396"/>
      <c r="H56" s="396"/>
      <c r="I56" s="396"/>
    </row>
    <row r="57" spans="1:9">
      <c r="A57" s="396"/>
      <c r="B57" s="396"/>
      <c r="C57" s="396"/>
      <c r="D57" s="396"/>
      <c r="E57" s="396"/>
      <c r="F57" s="396"/>
      <c r="G57" s="396"/>
      <c r="H57" s="396"/>
      <c r="I57" s="396"/>
    </row>
    <row r="58" spans="1:9">
      <c r="A58" s="396"/>
      <c r="B58" s="396"/>
      <c r="C58" s="396"/>
      <c r="D58" s="396"/>
      <c r="E58" s="396"/>
      <c r="F58" s="396"/>
      <c r="G58" s="396"/>
      <c r="H58" s="396"/>
      <c r="I58" s="396"/>
    </row>
    <row r="59" spans="1:9">
      <c r="A59" s="396"/>
      <c r="B59" s="396"/>
      <c r="C59" s="396"/>
      <c r="D59" s="396"/>
      <c r="E59" s="396"/>
      <c r="F59" s="396"/>
      <c r="G59" s="396"/>
      <c r="H59" s="396"/>
      <c r="I59" s="396"/>
    </row>
    <row r="60" spans="1:9">
      <c r="A60" s="396"/>
      <c r="B60" s="396"/>
      <c r="C60" s="396"/>
      <c r="D60" s="396"/>
      <c r="E60" s="396"/>
      <c r="F60" s="396"/>
      <c r="G60" s="396"/>
      <c r="H60" s="396"/>
      <c r="I60" s="396"/>
    </row>
    <row r="61" spans="1:9">
      <c r="A61" s="396"/>
      <c r="B61" s="396"/>
      <c r="C61" s="396"/>
      <c r="D61" s="396"/>
      <c r="E61" s="396"/>
      <c r="F61" s="396"/>
      <c r="G61" s="396"/>
      <c r="H61" s="396"/>
      <c r="I61" s="396"/>
    </row>
    <row r="62" spans="1:9">
      <c r="A62" s="396"/>
      <c r="B62" s="396"/>
      <c r="C62" s="396"/>
      <c r="D62" s="396"/>
      <c r="E62" s="396"/>
      <c r="F62" s="396"/>
      <c r="G62" s="396"/>
      <c r="H62" s="396"/>
      <c r="I62" s="396"/>
    </row>
    <row r="63" spans="1:9">
      <c r="A63" s="396"/>
      <c r="B63" s="396"/>
      <c r="C63" s="396"/>
      <c r="D63" s="396"/>
      <c r="E63" s="396"/>
      <c r="F63" s="396"/>
      <c r="G63" s="396"/>
      <c r="H63" s="396"/>
      <c r="I63" s="396"/>
    </row>
  </sheetData>
  <mergeCells count="1">
    <mergeCell ref="A3:I63"/>
  </mergeCells>
  <pageMargins left="0.31496062992125984" right="0.31496062992125984" top="0.35433070866141736" bottom="0.35433070866141736" header="0.31496062992125984" footer="0.19685039370078741"/>
  <pageSetup paperSize="9" fitToHeight="0" orientation="portrait" r:id="rId1"/>
  <headerFooter differentFirst="1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29"/>
  <dimension ref="A1:X39"/>
  <sheetViews>
    <sheetView showGridLines="0" zoomScaleNormal="100" workbookViewId="0"/>
  </sheetViews>
  <sheetFormatPr defaultColWidth="9.140625" defaultRowHeight="12"/>
  <cols>
    <col min="1" max="1" width="9.42578125" style="9" customWidth="1"/>
    <col min="2" max="2" width="13.42578125" style="9" customWidth="1"/>
    <col min="3" max="3" width="9" style="9" customWidth="1"/>
    <col min="4" max="4" width="13.42578125" style="9" customWidth="1"/>
    <col min="5" max="5" width="9" style="9" customWidth="1"/>
    <col min="6" max="6" width="13.42578125" style="9" customWidth="1"/>
    <col min="7" max="7" width="9" style="9" customWidth="1"/>
    <col min="8" max="8" width="13.42578125" style="9" customWidth="1"/>
    <col min="9" max="9" width="9" style="9" customWidth="1"/>
    <col min="10" max="10" width="13.42578125" style="9" customWidth="1"/>
    <col min="11" max="11" width="9" style="9" customWidth="1"/>
    <col min="12" max="12" width="13.42578125" style="9" customWidth="1"/>
    <col min="13" max="13" width="9" style="9" customWidth="1"/>
    <col min="14" max="26" width="9.140625" style="9" customWidth="1"/>
    <col min="27" max="16384" width="9.140625" style="9"/>
  </cols>
  <sheetData>
    <row r="1" spans="1:24" ht="18">
      <c r="A1" s="186" t="s">
        <v>400</v>
      </c>
      <c r="M1" s="267" t="str">
        <f>'3.1'!N1</f>
        <v>II. čtvrtletí 2026</v>
      </c>
    </row>
    <row r="2" spans="1:24" ht="6" customHeight="1">
      <c r="A2" s="38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24">
      <c r="A3" s="359" t="str">
        <f>'3.1'!A4</f>
        <v>2026</v>
      </c>
      <c r="B3" s="497" t="s">
        <v>186</v>
      </c>
      <c r="C3" s="497"/>
      <c r="D3" s="497"/>
      <c r="E3" s="497"/>
      <c r="F3" s="497"/>
      <c r="G3" s="498"/>
      <c r="H3" s="512" t="s">
        <v>19</v>
      </c>
      <c r="I3" s="497"/>
      <c r="J3" s="497"/>
      <c r="K3" s="497"/>
      <c r="L3" s="497"/>
      <c r="M3" s="497"/>
      <c r="N3" s="20"/>
    </row>
    <row r="4" spans="1:24" ht="13.5">
      <c r="B4" s="514" t="s">
        <v>168</v>
      </c>
      <c r="C4" s="514"/>
      <c r="D4" s="514"/>
      <c r="E4" s="514"/>
      <c r="F4" s="514"/>
      <c r="G4" s="516"/>
      <c r="H4" s="513" t="s">
        <v>5</v>
      </c>
      <c r="I4" s="514"/>
      <c r="J4" s="514"/>
      <c r="K4" s="514"/>
      <c r="L4" s="514"/>
      <c r="M4" s="514"/>
      <c r="N4" s="57"/>
    </row>
    <row r="5" spans="1:24">
      <c r="B5" s="496" t="s">
        <v>63</v>
      </c>
      <c r="C5" s="496"/>
      <c r="D5" s="496" t="s">
        <v>64</v>
      </c>
      <c r="E5" s="496"/>
      <c r="F5" s="496" t="s">
        <v>65</v>
      </c>
      <c r="G5" s="501"/>
      <c r="H5" s="502" t="s">
        <v>63</v>
      </c>
      <c r="I5" s="496"/>
      <c r="J5" s="496" t="s">
        <v>64</v>
      </c>
      <c r="K5" s="496"/>
      <c r="L5" s="496" t="s">
        <v>65</v>
      </c>
      <c r="M5" s="496"/>
      <c r="N5" s="53"/>
    </row>
    <row r="6" spans="1:24">
      <c r="A6" s="302"/>
      <c r="B6" s="300" t="s">
        <v>208</v>
      </c>
      <c r="C6" s="300" t="s">
        <v>207</v>
      </c>
      <c r="D6" s="300" t="s">
        <v>208</v>
      </c>
      <c r="E6" s="300" t="s">
        <v>207</v>
      </c>
      <c r="F6" s="300" t="s">
        <v>208</v>
      </c>
      <c r="G6" s="301" t="s">
        <v>207</v>
      </c>
      <c r="H6" s="294" t="s">
        <v>208</v>
      </c>
      <c r="I6" s="294" t="s">
        <v>207</v>
      </c>
      <c r="J6" s="294" t="s">
        <v>208</v>
      </c>
      <c r="K6" s="294" t="s">
        <v>207</v>
      </c>
      <c r="L6" s="294" t="s">
        <v>208</v>
      </c>
      <c r="M6" s="294" t="s">
        <v>207</v>
      </c>
      <c r="N6" s="53"/>
    </row>
    <row r="7" spans="1:24">
      <c r="A7" s="510" t="s">
        <v>53</v>
      </c>
      <c r="B7" s="515">
        <f>F8</f>
        <v>2862.9442990000143</v>
      </c>
      <c r="C7" s="505"/>
      <c r="D7" s="505"/>
      <c r="E7" s="505"/>
      <c r="F7" s="505"/>
      <c r="G7" s="517"/>
      <c r="H7" s="515">
        <f>SUM(H8,J8,L8)</f>
        <v>1210468.7966288775</v>
      </c>
      <c r="I7" s="505"/>
      <c r="J7" s="505"/>
      <c r="K7" s="505"/>
      <c r="L7" s="505"/>
      <c r="M7" s="505"/>
      <c r="N7" s="58"/>
    </row>
    <row r="8" spans="1:24">
      <c r="A8" s="511"/>
      <c r="B8" s="200">
        <f>SUM(B9:B16)</f>
        <v>2859.9147230000058</v>
      </c>
      <c r="C8" s="290">
        <v>0.12246274111992957</v>
      </c>
      <c r="D8" s="260">
        <f>SUM(D9:D16)</f>
        <v>2865.3072610000108</v>
      </c>
      <c r="E8" s="290">
        <v>0.12261084123748299</v>
      </c>
      <c r="F8" s="260">
        <f>SUM(F9:F16)</f>
        <v>2862.9442990000143</v>
      </c>
      <c r="G8" s="295">
        <v>0.12266046724253742</v>
      </c>
      <c r="H8" s="260">
        <f>SUM(H9:H16)</f>
        <v>452057.76382905274</v>
      </c>
      <c r="I8" s="290">
        <v>7.2773169182007644E-2</v>
      </c>
      <c r="J8" s="260">
        <f>SUM(J9:J16)</f>
        <v>387342.44049850135</v>
      </c>
      <c r="K8" s="290">
        <v>6.5129133006181464E-2</v>
      </c>
      <c r="L8" s="260">
        <f>SUM(L9:L16)</f>
        <v>371068.59230132331</v>
      </c>
      <c r="M8" s="290">
        <v>6.2056210521134685E-2</v>
      </c>
      <c r="N8" s="10"/>
    </row>
    <row r="9" spans="1:24">
      <c r="A9" s="44" t="s">
        <v>7</v>
      </c>
      <c r="B9" s="201">
        <v>0</v>
      </c>
      <c r="C9" s="289">
        <v>0</v>
      </c>
      <c r="D9" s="19">
        <v>0</v>
      </c>
      <c r="E9" s="289">
        <v>0</v>
      </c>
      <c r="F9" s="19">
        <v>0</v>
      </c>
      <c r="G9" s="296">
        <v>0</v>
      </c>
      <c r="H9" s="19">
        <v>0</v>
      </c>
      <c r="I9" s="289">
        <v>0</v>
      </c>
      <c r="J9" s="19">
        <v>0</v>
      </c>
      <c r="K9" s="289">
        <v>0</v>
      </c>
      <c r="L9" s="19">
        <v>0</v>
      </c>
      <c r="M9" s="289">
        <v>0</v>
      </c>
      <c r="N9" s="61"/>
      <c r="O9" s="69"/>
      <c r="X9" s="50"/>
    </row>
    <row r="10" spans="1:24">
      <c r="A10" s="44" t="s">
        <v>20</v>
      </c>
      <c r="B10" s="201">
        <v>1151.7282</v>
      </c>
      <c r="C10" s="289">
        <v>0.13347629019865073</v>
      </c>
      <c r="D10" s="19">
        <v>1151.7282</v>
      </c>
      <c r="E10" s="289">
        <v>0.13356916792980392</v>
      </c>
      <c r="F10" s="19">
        <v>1151.7282</v>
      </c>
      <c r="G10" s="296">
        <v>0.1336499588929389</v>
      </c>
      <c r="H10" s="19">
        <v>272628.49699999997</v>
      </c>
      <c r="I10" s="289">
        <v>0.1201342495367619</v>
      </c>
      <c r="J10" s="19">
        <v>207815.41699999999</v>
      </c>
      <c r="K10" s="289">
        <v>0.11104718498839102</v>
      </c>
      <c r="L10" s="19">
        <v>198652.08900000001</v>
      </c>
      <c r="M10" s="289">
        <v>0.10167836123664564</v>
      </c>
      <c r="N10" s="61"/>
      <c r="O10" s="69"/>
      <c r="X10" s="50"/>
    </row>
    <row r="11" spans="1:24">
      <c r="A11" s="44" t="s">
        <v>21</v>
      </c>
      <c r="B11" s="201">
        <v>0</v>
      </c>
      <c r="C11" s="289">
        <v>0</v>
      </c>
      <c r="D11" s="19">
        <v>0</v>
      </c>
      <c r="E11" s="289">
        <v>0</v>
      </c>
      <c r="F11" s="19">
        <v>0</v>
      </c>
      <c r="G11" s="296">
        <v>0</v>
      </c>
      <c r="H11" s="19">
        <v>0</v>
      </c>
      <c r="I11" s="289">
        <v>0</v>
      </c>
      <c r="J11" s="19">
        <v>0</v>
      </c>
      <c r="K11" s="289">
        <v>0</v>
      </c>
      <c r="L11" s="19">
        <v>0</v>
      </c>
      <c r="M11" s="289">
        <v>0</v>
      </c>
      <c r="N11" s="61"/>
      <c r="O11" s="69"/>
      <c r="X11" s="50"/>
    </row>
    <row r="12" spans="1:24">
      <c r="A12" s="44" t="s">
        <v>22</v>
      </c>
      <c r="B12" s="201">
        <v>301.62736000000001</v>
      </c>
      <c r="C12" s="289">
        <v>0.20082278739589496</v>
      </c>
      <c r="D12" s="19">
        <v>300.60736000000003</v>
      </c>
      <c r="E12" s="289">
        <v>0.20038008089715198</v>
      </c>
      <c r="F12" s="19">
        <v>292.49536000000001</v>
      </c>
      <c r="G12" s="296">
        <v>0.19648503980846785</v>
      </c>
      <c r="H12" s="19">
        <v>34006.201000000001</v>
      </c>
      <c r="I12" s="289">
        <v>0.10518555341412794</v>
      </c>
      <c r="J12" s="19">
        <v>30979.392000000011</v>
      </c>
      <c r="K12" s="289">
        <v>0.1046485674216681</v>
      </c>
      <c r="L12" s="19">
        <v>27767.202000000005</v>
      </c>
      <c r="M12" s="289">
        <v>0.10291197368081834</v>
      </c>
      <c r="N12" s="61"/>
      <c r="O12" s="69"/>
      <c r="X12" s="50"/>
    </row>
    <row r="13" spans="1:24">
      <c r="A13" s="44" t="s">
        <v>43</v>
      </c>
      <c r="B13" s="201">
        <v>645.08605999999997</v>
      </c>
      <c r="C13" s="289">
        <v>0.57721855515628562</v>
      </c>
      <c r="D13" s="19">
        <v>644.91456000000005</v>
      </c>
      <c r="E13" s="289">
        <v>0.57739963109034409</v>
      </c>
      <c r="F13" s="19">
        <v>644.91455999999994</v>
      </c>
      <c r="G13" s="296">
        <v>0.57785987880054679</v>
      </c>
      <c r="H13" s="19">
        <v>51866.879414668059</v>
      </c>
      <c r="I13" s="289">
        <v>0.41070749957790087</v>
      </c>
      <c r="J13" s="19">
        <v>46326.051337440869</v>
      </c>
      <c r="K13" s="289">
        <v>0.45170219002647194</v>
      </c>
      <c r="L13" s="19">
        <v>47290.286510909784</v>
      </c>
      <c r="M13" s="289">
        <v>0.48847351604585704</v>
      </c>
      <c r="N13" s="61"/>
      <c r="O13" s="69"/>
      <c r="X13" s="50"/>
    </row>
    <row r="14" spans="1:24">
      <c r="A14" s="44" t="s">
        <v>44</v>
      </c>
      <c r="B14" s="201">
        <v>45</v>
      </c>
      <c r="C14" s="289">
        <v>3.8412291933418691E-2</v>
      </c>
      <c r="D14" s="19">
        <v>45</v>
      </c>
      <c r="E14" s="289">
        <v>3.8412291933418691E-2</v>
      </c>
      <c r="F14" s="19">
        <v>45</v>
      </c>
      <c r="G14" s="296">
        <v>3.8412291933418691E-2</v>
      </c>
      <c r="H14" s="19">
        <v>6454.78</v>
      </c>
      <c r="I14" s="289">
        <v>4.4044713014520169E-2</v>
      </c>
      <c r="J14" s="19">
        <v>2602.63</v>
      </c>
      <c r="K14" s="289">
        <v>2.2822826456880781E-2</v>
      </c>
      <c r="L14" s="19">
        <v>5719.95</v>
      </c>
      <c r="M14" s="289">
        <v>6.7130315869674981E-2</v>
      </c>
      <c r="N14" s="61"/>
      <c r="O14" s="69"/>
      <c r="P14" s="44"/>
      <c r="Q14" s="56"/>
      <c r="R14" s="19"/>
      <c r="S14" s="19"/>
      <c r="T14" s="19"/>
      <c r="U14" s="19"/>
      <c r="X14" s="50"/>
    </row>
    <row r="15" spans="1:24">
      <c r="A15" s="44" t="s">
        <v>45</v>
      </c>
      <c r="B15" s="201">
        <v>6.0655999999999999</v>
      </c>
      <c r="C15" s="289">
        <v>1.5998019343081329E-2</v>
      </c>
      <c r="D15" s="19">
        <v>6.0655999999999999</v>
      </c>
      <c r="E15" s="59">
        <v>1.5998019343081329E-2</v>
      </c>
      <c r="F15" s="19">
        <v>6.0655999999999999</v>
      </c>
      <c r="G15" s="297">
        <v>1.6179811654412547E-2</v>
      </c>
      <c r="H15" s="19">
        <v>506.38849995812495</v>
      </c>
      <c r="I15" s="289">
        <v>8.6881555132573198E-3</v>
      </c>
      <c r="J15" s="19">
        <v>354.26370929510296</v>
      </c>
      <c r="K15" s="59">
        <v>8.4725983232894746E-3</v>
      </c>
      <c r="L15" s="19">
        <v>473.73449415261138</v>
      </c>
      <c r="M15" s="59">
        <v>1.3657643042031918E-2</v>
      </c>
      <c r="N15" s="61"/>
      <c r="O15" s="69"/>
      <c r="P15" s="44"/>
      <c r="Q15" s="56"/>
      <c r="R15" s="19"/>
      <c r="S15" s="19"/>
      <c r="T15" s="19"/>
      <c r="U15" s="19"/>
      <c r="X15" s="50"/>
    </row>
    <row r="16" spans="1:24">
      <c r="A16" s="226" t="s">
        <v>46</v>
      </c>
      <c r="B16" s="202">
        <v>710.40750300000582</v>
      </c>
      <c r="C16" s="290">
        <v>0.14662529872665095</v>
      </c>
      <c r="D16" s="197">
        <v>716.99154100001101</v>
      </c>
      <c r="E16" s="291">
        <v>0.14724897811567911</v>
      </c>
      <c r="F16" s="197">
        <v>722.74057900001458</v>
      </c>
      <c r="G16" s="298">
        <v>0.1486375553205872</v>
      </c>
      <c r="H16" s="197">
        <v>86595.017914426513</v>
      </c>
      <c r="I16" s="290">
        <v>0.14817002167050755</v>
      </c>
      <c r="J16" s="197">
        <v>99264.686451765403</v>
      </c>
      <c r="K16" s="291">
        <v>0.15093018823621046</v>
      </c>
      <c r="L16" s="197">
        <v>91165.330296260916</v>
      </c>
      <c r="M16" s="291">
        <v>0.1453688953044486</v>
      </c>
      <c r="N16" s="61"/>
      <c r="O16" s="69"/>
      <c r="P16" s="44"/>
      <c r="Q16" s="56"/>
      <c r="R16" s="19"/>
      <c r="S16" s="19"/>
      <c r="T16" s="19"/>
      <c r="U16" s="19"/>
      <c r="X16" s="50"/>
    </row>
    <row r="17" spans="1:15">
      <c r="A17" s="170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5"/>
      <c r="M17" s="62" t="s">
        <v>296</v>
      </c>
      <c r="N17" s="62"/>
      <c r="O17" s="55"/>
    </row>
    <row r="18" spans="1:15">
      <c r="A18" s="359" t="str">
        <f>'3.1'!A4</f>
        <v>2026</v>
      </c>
      <c r="B18" s="497" t="s">
        <v>231</v>
      </c>
      <c r="C18" s="497"/>
      <c r="D18" s="497"/>
      <c r="E18" s="497"/>
      <c r="F18" s="497"/>
      <c r="G18" s="497"/>
      <c r="H18" s="54"/>
      <c r="I18" s="54"/>
      <c r="J18" s="54"/>
      <c r="K18" s="54"/>
      <c r="L18" s="54"/>
      <c r="M18" s="54"/>
      <c r="N18" s="63"/>
      <c r="O18" s="54"/>
    </row>
    <row r="19" spans="1:15">
      <c r="A19" s="292"/>
      <c r="B19" s="499" t="s">
        <v>5</v>
      </c>
      <c r="C19" s="499"/>
      <c r="D19" s="499"/>
      <c r="E19" s="499"/>
      <c r="F19" s="499"/>
      <c r="G19" s="499"/>
      <c r="H19" s="63" t="str">
        <f>A24</f>
        <v>VO z vvn</v>
      </c>
      <c r="I19" s="70">
        <f>(B24+D24+F24)/'6.1, 6.2'!B25</f>
        <v>0.12461272764523995</v>
      </c>
      <c r="J19" s="22" t="str">
        <f>A9</f>
        <v>JE</v>
      </c>
      <c r="K19" s="61">
        <f t="shared" ref="K19:K26" si="0">H9+J9+L9</f>
        <v>0</v>
      </c>
      <c r="L19" s="22" t="str">
        <f>A9</f>
        <v>JE</v>
      </c>
      <c r="M19" s="69">
        <f>K19/'6.1, 6.2'!B5</f>
        <v>0</v>
      </c>
      <c r="N19" s="63"/>
      <c r="O19" s="54"/>
    </row>
    <row r="20" spans="1:15">
      <c r="A20" s="53"/>
      <c r="B20" s="496" t="s">
        <v>63</v>
      </c>
      <c r="C20" s="496"/>
      <c r="D20" s="496" t="s">
        <v>64</v>
      </c>
      <c r="E20" s="496"/>
      <c r="F20" s="496" t="s">
        <v>65</v>
      </c>
      <c r="G20" s="496"/>
      <c r="H20" s="63" t="str">
        <f>A25</f>
        <v>VO z vn</v>
      </c>
      <c r="I20" s="70">
        <f>(B25+D25+F25)/'6.1, 6.2'!C25</f>
        <v>0.12871567643832482</v>
      </c>
      <c r="J20" s="22" t="str">
        <f t="shared" ref="J20:J26" si="1">A10</f>
        <v>PE</v>
      </c>
      <c r="K20" s="61">
        <f t="shared" si="0"/>
        <v>679096.00300000003</v>
      </c>
      <c r="L20" s="22" t="str">
        <f t="shared" ref="L20:L26" si="2">A10</f>
        <v>PE</v>
      </c>
      <c r="M20" s="69">
        <f>K20/'6.1, 6.2'!C5</f>
        <v>0.11142748041920379</v>
      </c>
      <c r="N20" s="63"/>
      <c r="O20" s="54"/>
    </row>
    <row r="21" spans="1:15">
      <c r="A21" s="53"/>
      <c r="B21" s="293" t="s">
        <v>208</v>
      </c>
      <c r="C21" s="293" t="s">
        <v>207</v>
      </c>
      <c r="D21" s="293" t="s">
        <v>208</v>
      </c>
      <c r="E21" s="293" t="s">
        <v>207</v>
      </c>
      <c r="F21" s="293" t="s">
        <v>208</v>
      </c>
      <c r="G21" s="293" t="s">
        <v>207</v>
      </c>
      <c r="H21" s="63" t="str">
        <f>A26</f>
        <v>MOP</v>
      </c>
      <c r="I21" s="70">
        <f>(B26+D26+F26)/'6.1, 6.2'!D25</f>
        <v>0.1353746008860692</v>
      </c>
      <c r="J21" s="22" t="str">
        <f t="shared" si="1"/>
        <v>PPE</v>
      </c>
      <c r="K21" s="61">
        <f t="shared" si="0"/>
        <v>0</v>
      </c>
      <c r="L21" s="22" t="str">
        <f t="shared" si="2"/>
        <v>PPE</v>
      </c>
      <c r="M21" s="69">
        <f>K21/'6.1, 6.2'!D5</f>
        <v>0</v>
      </c>
      <c r="N21" s="63"/>
      <c r="O21" s="54"/>
    </row>
    <row r="22" spans="1:15">
      <c r="A22" s="503" t="s">
        <v>53</v>
      </c>
      <c r="B22" s="505">
        <f>SUM(B23,D23,F23)</f>
        <v>1847660.0951888741</v>
      </c>
      <c r="C22" s="505"/>
      <c r="D22" s="505"/>
      <c r="E22" s="505"/>
      <c r="F22" s="505"/>
      <c r="G22" s="505"/>
      <c r="H22" s="63" t="str">
        <f>A27</f>
        <v>MOO</v>
      </c>
      <c r="I22" s="70">
        <f>(B27+D27+F27)/'6.1, 6.2'!E25</f>
        <v>0.18174034990687707</v>
      </c>
      <c r="J22" s="22" t="str">
        <f t="shared" si="1"/>
        <v>PSE</v>
      </c>
      <c r="K22" s="61">
        <f t="shared" si="0"/>
        <v>92752.795000000013</v>
      </c>
      <c r="L22" s="22" t="str">
        <f t="shared" si="2"/>
        <v>PSE</v>
      </c>
      <c r="M22" s="69">
        <f>K22/'6.1, 6.2'!E5</f>
        <v>0.10431684078444724</v>
      </c>
      <c r="N22" s="63"/>
      <c r="O22" s="54"/>
    </row>
    <row r="23" spans="1:15">
      <c r="A23" s="504"/>
      <c r="B23" s="260">
        <f>SUM(B24:B27)</f>
        <v>649704.59819905157</v>
      </c>
      <c r="C23" s="299">
        <v>0.1521776787235169</v>
      </c>
      <c r="D23" s="260">
        <f>SUM(D24:D27)</f>
        <v>605855.36551850045</v>
      </c>
      <c r="E23" s="299">
        <v>0.14688743852653011</v>
      </c>
      <c r="F23" s="260">
        <f>SUM(F24:F27)</f>
        <v>592100.13147132215</v>
      </c>
      <c r="G23" s="299">
        <v>0.14169230368685912</v>
      </c>
      <c r="H23" s="54"/>
      <c r="I23" s="54"/>
      <c r="J23" s="22" t="str">
        <f t="shared" si="1"/>
        <v>VE</v>
      </c>
      <c r="K23" s="61">
        <f t="shared" si="0"/>
        <v>145483.21726301871</v>
      </c>
      <c r="L23" s="22" t="str">
        <f t="shared" si="2"/>
        <v>VE</v>
      </c>
      <c r="M23" s="69">
        <f>K23/'6.1, 6.2'!F5</f>
        <v>0.44673635652752253</v>
      </c>
      <c r="N23" s="63"/>
      <c r="O23" s="54"/>
    </row>
    <row r="24" spans="1:15">
      <c r="A24" s="15" t="s">
        <v>8</v>
      </c>
      <c r="B24" s="19">
        <v>75730.274999999994</v>
      </c>
      <c r="C24" s="289">
        <v>0.12508134056451597</v>
      </c>
      <c r="D24" s="19">
        <v>80768.156000000003</v>
      </c>
      <c r="E24" s="289">
        <v>0.12250677233187041</v>
      </c>
      <c r="F24" s="19">
        <v>81445.248999999996</v>
      </c>
      <c r="G24" s="289">
        <v>0.12632622039705418</v>
      </c>
      <c r="H24" s="54"/>
      <c r="I24" s="54"/>
      <c r="J24" s="22" t="str">
        <f t="shared" si="1"/>
        <v>PVE</v>
      </c>
      <c r="K24" s="61">
        <f t="shared" si="0"/>
        <v>14777.36</v>
      </c>
      <c r="L24" s="22" t="str">
        <f t="shared" si="2"/>
        <v>PVE</v>
      </c>
      <c r="M24" s="69">
        <f>K24/'6.1, 6.2'!G5</f>
        <v>4.2734631689920186E-2</v>
      </c>
      <c r="N24" s="63"/>
      <c r="O24" s="70"/>
    </row>
    <row r="25" spans="1:15">
      <c r="A25" s="15" t="s">
        <v>9</v>
      </c>
      <c r="B25" s="19">
        <v>231397.014</v>
      </c>
      <c r="C25" s="289">
        <v>0.12906524218566068</v>
      </c>
      <c r="D25" s="19">
        <v>231773.033</v>
      </c>
      <c r="E25" s="289">
        <v>0.12902388454307631</v>
      </c>
      <c r="F25" s="19">
        <v>242686.56700000001</v>
      </c>
      <c r="G25" s="289">
        <v>0.12809266016209775</v>
      </c>
      <c r="H25" s="54"/>
      <c r="I25" s="54"/>
      <c r="J25" s="22" t="str">
        <f t="shared" si="1"/>
        <v>VTE</v>
      </c>
      <c r="K25" s="61">
        <f t="shared" si="0"/>
        <v>1334.3867034058394</v>
      </c>
      <c r="L25" s="22" t="str">
        <f t="shared" si="2"/>
        <v>VTE</v>
      </c>
      <c r="M25" s="69">
        <f>K25/'6.1, 6.2'!H5</f>
        <v>9.9001712362670521E-3</v>
      </c>
      <c r="N25" s="63"/>
      <c r="O25" s="70"/>
    </row>
    <row r="26" spans="1:15">
      <c r="A26" s="15" t="s">
        <v>132</v>
      </c>
      <c r="B26" s="19">
        <v>84174.100218349064</v>
      </c>
      <c r="C26" s="289">
        <v>0.14224844663601791</v>
      </c>
      <c r="D26" s="19">
        <v>76738.719435278268</v>
      </c>
      <c r="E26" s="289">
        <v>0.1415076623047925</v>
      </c>
      <c r="F26" s="19">
        <v>75382.665946842753</v>
      </c>
      <c r="G26" s="289">
        <v>0.13685268665008982</v>
      </c>
      <c r="H26" s="54"/>
      <c r="I26" s="54"/>
      <c r="J26" s="22" t="str">
        <f t="shared" si="1"/>
        <v>FVE</v>
      </c>
      <c r="K26" s="61">
        <f t="shared" si="0"/>
        <v>277025.03466245288</v>
      </c>
      <c r="L26" s="22" t="str">
        <f t="shared" si="2"/>
        <v>FVE</v>
      </c>
      <c r="M26" s="69">
        <f>K26/'6.1, 6.2'!I5</f>
        <v>0.14820139804500035</v>
      </c>
      <c r="N26" s="63"/>
      <c r="O26" s="70"/>
    </row>
    <row r="27" spans="1:15">
      <c r="A27" s="354" t="s">
        <v>130</v>
      </c>
      <c r="B27" s="197">
        <v>258403.20898070256</v>
      </c>
      <c r="C27" s="290">
        <v>0.20198403687854827</v>
      </c>
      <c r="D27" s="197">
        <v>216575.45708322217</v>
      </c>
      <c r="E27" s="290">
        <v>0.19222503565111224</v>
      </c>
      <c r="F27" s="197">
        <v>192585.64952447938</v>
      </c>
      <c r="G27" s="290">
        <v>0.17691058303398638</v>
      </c>
      <c r="H27" s="54"/>
      <c r="I27" s="54"/>
      <c r="J27" s="54"/>
      <c r="K27" s="54"/>
      <c r="L27" s="54"/>
      <c r="M27" s="54"/>
      <c r="N27" s="63"/>
      <c r="O27" s="70"/>
    </row>
    <row r="28" spans="1:15">
      <c r="A28" s="508"/>
      <c r="B28" s="508"/>
      <c r="C28" s="508"/>
      <c r="D28" s="508"/>
      <c r="E28" s="508"/>
      <c r="F28" s="19"/>
      <c r="G28" s="62" t="s">
        <v>297</v>
      </c>
      <c r="H28" s="54"/>
      <c r="I28" s="54"/>
      <c r="J28" s="54"/>
      <c r="K28" s="54"/>
      <c r="L28" s="54"/>
      <c r="M28" s="54"/>
      <c r="N28" s="54"/>
      <c r="O28" s="54"/>
    </row>
    <row r="29" spans="1:15">
      <c r="A29" s="509"/>
      <c r="B29" s="509"/>
      <c r="C29" s="509"/>
      <c r="D29" s="509"/>
      <c r="E29" s="509"/>
      <c r="F29" s="19"/>
      <c r="G29" s="55"/>
      <c r="H29" s="54"/>
      <c r="I29" s="54"/>
      <c r="J29" s="54"/>
      <c r="K29" s="54"/>
      <c r="L29" s="54"/>
      <c r="M29" s="54"/>
      <c r="N29" s="54"/>
      <c r="O29" s="54"/>
    </row>
    <row r="30" spans="1:15">
      <c r="J30" s="22"/>
      <c r="K30" s="22" t="str">
        <f>H5</f>
        <v>Duben</v>
      </c>
      <c r="L30" s="22" t="str">
        <f>J5</f>
        <v>Květen</v>
      </c>
      <c r="M30" s="22" t="str">
        <f>L5</f>
        <v>Červen</v>
      </c>
    </row>
    <row r="31" spans="1:15">
      <c r="H31" s="22" t="str">
        <f t="shared" ref="H31:H38" si="3">A9</f>
        <v>JE</v>
      </c>
      <c r="I31" s="71">
        <f t="shared" ref="I31:I38" si="4">G9</f>
        <v>0</v>
      </c>
      <c r="J31" s="22" t="str">
        <f t="shared" ref="J31:J38" si="5">A9</f>
        <v>JE</v>
      </c>
      <c r="K31" s="50">
        <f t="shared" ref="K31:K38" si="6">H9</f>
        <v>0</v>
      </c>
      <c r="L31" s="50">
        <f t="shared" ref="L31:L38" si="7">J9</f>
        <v>0</v>
      </c>
      <c r="M31" s="50">
        <f t="shared" ref="M31:M38" si="8">L9</f>
        <v>0</v>
      </c>
    </row>
    <row r="32" spans="1:15">
      <c r="H32" s="22" t="str">
        <f t="shared" si="3"/>
        <v>PE</v>
      </c>
      <c r="I32" s="71">
        <f t="shared" si="4"/>
        <v>0.1336499588929389</v>
      </c>
      <c r="J32" s="22" t="str">
        <f t="shared" si="5"/>
        <v>PE</v>
      </c>
      <c r="K32" s="50">
        <f t="shared" si="6"/>
        <v>272628.49699999997</v>
      </c>
      <c r="L32" s="50">
        <f t="shared" si="7"/>
        <v>207815.41699999999</v>
      </c>
      <c r="M32" s="50">
        <f t="shared" si="8"/>
        <v>198652.08900000001</v>
      </c>
    </row>
    <row r="33" spans="8:13" ht="12.75" customHeight="1">
      <c r="H33" s="22" t="str">
        <f t="shared" si="3"/>
        <v>PPE</v>
      </c>
      <c r="I33" s="71">
        <f t="shared" si="4"/>
        <v>0</v>
      </c>
      <c r="J33" s="22" t="str">
        <f t="shared" si="5"/>
        <v>PPE</v>
      </c>
      <c r="K33" s="50">
        <f t="shared" si="6"/>
        <v>0</v>
      </c>
      <c r="L33" s="50">
        <f t="shared" si="7"/>
        <v>0</v>
      </c>
      <c r="M33" s="50">
        <f t="shared" si="8"/>
        <v>0</v>
      </c>
    </row>
    <row r="34" spans="8:13">
      <c r="H34" s="22" t="str">
        <f t="shared" si="3"/>
        <v>PSE</v>
      </c>
      <c r="I34" s="71">
        <f t="shared" si="4"/>
        <v>0.19648503980846785</v>
      </c>
      <c r="J34" s="22" t="str">
        <f t="shared" si="5"/>
        <v>PSE</v>
      </c>
      <c r="K34" s="50">
        <f t="shared" si="6"/>
        <v>34006.201000000001</v>
      </c>
      <c r="L34" s="50">
        <f t="shared" si="7"/>
        <v>30979.392000000011</v>
      </c>
      <c r="M34" s="50">
        <f t="shared" si="8"/>
        <v>27767.202000000005</v>
      </c>
    </row>
    <row r="35" spans="8:13" ht="13.5" customHeight="1">
      <c r="H35" s="22" t="str">
        <f t="shared" si="3"/>
        <v>VE</v>
      </c>
      <c r="I35" s="71">
        <f t="shared" si="4"/>
        <v>0.57785987880054679</v>
      </c>
      <c r="J35" s="22" t="str">
        <f t="shared" si="5"/>
        <v>VE</v>
      </c>
      <c r="K35" s="50">
        <f t="shared" si="6"/>
        <v>51866.879414668059</v>
      </c>
      <c r="L35" s="50">
        <f t="shared" si="7"/>
        <v>46326.051337440869</v>
      </c>
      <c r="M35" s="50">
        <f t="shared" si="8"/>
        <v>47290.286510909784</v>
      </c>
    </row>
    <row r="36" spans="8:13" ht="12.75" customHeight="1">
      <c r="H36" s="22" t="str">
        <f t="shared" si="3"/>
        <v>PVE</v>
      </c>
      <c r="I36" s="71">
        <f t="shared" si="4"/>
        <v>3.8412291933418691E-2</v>
      </c>
      <c r="J36" s="22" t="str">
        <f t="shared" si="5"/>
        <v>PVE</v>
      </c>
      <c r="K36" s="50">
        <f t="shared" si="6"/>
        <v>6454.78</v>
      </c>
      <c r="L36" s="50">
        <f t="shared" si="7"/>
        <v>2602.63</v>
      </c>
      <c r="M36" s="50">
        <f t="shared" si="8"/>
        <v>5719.95</v>
      </c>
    </row>
    <row r="37" spans="8:13" ht="12.75" customHeight="1">
      <c r="H37" s="22" t="str">
        <f t="shared" si="3"/>
        <v>VTE</v>
      </c>
      <c r="I37" s="71">
        <f t="shared" si="4"/>
        <v>1.6179811654412547E-2</v>
      </c>
      <c r="J37" s="22" t="str">
        <f t="shared" si="5"/>
        <v>VTE</v>
      </c>
      <c r="K37" s="50">
        <f t="shared" si="6"/>
        <v>506.38849995812495</v>
      </c>
      <c r="L37" s="50">
        <f t="shared" si="7"/>
        <v>354.26370929510296</v>
      </c>
      <c r="M37" s="50">
        <f t="shared" si="8"/>
        <v>473.73449415261138</v>
      </c>
    </row>
    <row r="38" spans="8:13" ht="12.75" customHeight="1">
      <c r="H38" s="22" t="str">
        <f t="shared" si="3"/>
        <v>FVE</v>
      </c>
      <c r="I38" s="71">
        <f t="shared" si="4"/>
        <v>0.1486375553205872</v>
      </c>
      <c r="J38" s="22" t="str">
        <f t="shared" si="5"/>
        <v>FVE</v>
      </c>
      <c r="K38" s="50">
        <f t="shared" si="6"/>
        <v>86595.017914426513</v>
      </c>
      <c r="L38" s="50">
        <f t="shared" si="7"/>
        <v>99264.686451765403</v>
      </c>
      <c r="M38" s="50">
        <f t="shared" si="8"/>
        <v>91165.330296260916</v>
      </c>
    </row>
    <row r="39" spans="8:13" ht="12.75" customHeight="1"/>
  </sheetData>
  <mergeCells count="21">
    <mergeCell ref="B18:G18"/>
    <mergeCell ref="B19:G19"/>
    <mergeCell ref="B20:C20"/>
    <mergeCell ref="D20:E20"/>
    <mergeCell ref="F20:G20"/>
    <mergeCell ref="A28:E29"/>
    <mergeCell ref="B3:G3"/>
    <mergeCell ref="H3:M3"/>
    <mergeCell ref="B4:G4"/>
    <mergeCell ref="H4:M4"/>
    <mergeCell ref="B5:C5"/>
    <mergeCell ref="D5:E5"/>
    <mergeCell ref="F5:G5"/>
    <mergeCell ref="H5:I5"/>
    <mergeCell ref="J5:K5"/>
    <mergeCell ref="L5:M5"/>
    <mergeCell ref="A22:A23"/>
    <mergeCell ref="B22:G22"/>
    <mergeCell ref="A7:A8"/>
    <mergeCell ref="B7:G7"/>
    <mergeCell ref="H7:M7"/>
  </mergeCells>
  <pageMargins left="0.31496062992125984" right="0.31496062992125984" top="0.35433070866141736" bottom="0.35433070866141736" header="0.31496062992125984" footer="0.19685039370078741"/>
  <pageSetup paperSize="9" fitToWidth="0" fitToHeight="0" orientation="landscape" r:id="rId1"/>
  <headerFooter differentFirst="1" scaleWithDoc="0">
    <oddFooter>&amp;C&amp;"Calibri,Obyčejné"&amp;9&amp;P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List30"/>
  <dimension ref="A1:U38"/>
  <sheetViews>
    <sheetView showGridLines="0" zoomScaleNormal="100" workbookViewId="0"/>
  </sheetViews>
  <sheetFormatPr defaultColWidth="9.140625" defaultRowHeight="12"/>
  <cols>
    <col min="1" max="1" width="9.42578125" style="9" customWidth="1"/>
    <col min="2" max="2" width="13.42578125" style="9" customWidth="1"/>
    <col min="3" max="3" width="9" style="9" customWidth="1"/>
    <col min="4" max="4" width="13.42578125" style="9" customWidth="1"/>
    <col min="5" max="5" width="9" style="9" customWidth="1"/>
    <col min="6" max="6" width="13.42578125" style="9" customWidth="1"/>
    <col min="7" max="7" width="9" style="9" customWidth="1"/>
    <col min="8" max="8" width="13.42578125" style="9" customWidth="1"/>
    <col min="9" max="9" width="9" style="9" customWidth="1"/>
    <col min="10" max="10" width="13.42578125" style="9" customWidth="1"/>
    <col min="11" max="11" width="9" style="9" customWidth="1"/>
    <col min="12" max="12" width="13.42578125" style="9" customWidth="1"/>
    <col min="13" max="13" width="9" style="9" customWidth="1"/>
    <col min="14" max="26" width="9.140625" style="9" customWidth="1"/>
    <col min="27" max="16384" width="9.140625" style="9"/>
  </cols>
  <sheetData>
    <row r="1" spans="1:21" ht="18">
      <c r="A1" s="186" t="s">
        <v>401</v>
      </c>
      <c r="M1" s="267" t="str">
        <f>'3.1'!N1</f>
        <v>II. čtvrtletí 2026</v>
      </c>
      <c r="N1" s="54"/>
      <c r="O1" s="54"/>
    </row>
    <row r="2" spans="1:21" ht="6" customHeight="1">
      <c r="A2" s="38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21">
      <c r="A3" s="359" t="str">
        <f>'3.1'!A4</f>
        <v>2026</v>
      </c>
      <c r="B3" s="497" t="s">
        <v>186</v>
      </c>
      <c r="C3" s="497"/>
      <c r="D3" s="497"/>
      <c r="E3" s="497"/>
      <c r="F3" s="497"/>
      <c r="G3" s="498"/>
      <c r="H3" s="512" t="s">
        <v>19</v>
      </c>
      <c r="I3" s="497"/>
      <c r="J3" s="497"/>
      <c r="K3" s="497"/>
      <c r="L3" s="497"/>
      <c r="M3" s="497"/>
      <c r="N3" s="20"/>
    </row>
    <row r="4" spans="1:21" ht="13.5" customHeight="1">
      <c r="B4" s="514" t="s">
        <v>168</v>
      </c>
      <c r="C4" s="514"/>
      <c r="D4" s="514"/>
      <c r="E4" s="514"/>
      <c r="F4" s="514"/>
      <c r="G4" s="516"/>
      <c r="H4" s="513" t="s">
        <v>5</v>
      </c>
      <c r="I4" s="514"/>
      <c r="J4" s="514"/>
      <c r="K4" s="514"/>
      <c r="L4" s="514"/>
      <c r="M4" s="514"/>
      <c r="N4" s="57"/>
    </row>
    <row r="5" spans="1:21">
      <c r="B5" s="496" t="s">
        <v>63</v>
      </c>
      <c r="C5" s="496"/>
      <c r="D5" s="496" t="s">
        <v>64</v>
      </c>
      <c r="E5" s="496"/>
      <c r="F5" s="496" t="s">
        <v>65</v>
      </c>
      <c r="G5" s="501"/>
      <c r="H5" s="502" t="s">
        <v>63</v>
      </c>
      <c r="I5" s="496"/>
      <c r="J5" s="496" t="s">
        <v>64</v>
      </c>
      <c r="K5" s="496"/>
      <c r="L5" s="496" t="s">
        <v>65</v>
      </c>
      <c r="M5" s="496"/>
      <c r="N5" s="53"/>
    </row>
    <row r="6" spans="1:21">
      <c r="A6" s="302"/>
      <c r="B6" s="300" t="s">
        <v>208</v>
      </c>
      <c r="C6" s="300" t="s">
        <v>207</v>
      </c>
      <c r="D6" s="300" t="s">
        <v>208</v>
      </c>
      <c r="E6" s="300" t="s">
        <v>207</v>
      </c>
      <c r="F6" s="300" t="s">
        <v>208</v>
      </c>
      <c r="G6" s="301" t="s">
        <v>207</v>
      </c>
      <c r="H6" s="294" t="s">
        <v>208</v>
      </c>
      <c r="I6" s="294" t="s">
        <v>207</v>
      </c>
      <c r="J6" s="294" t="s">
        <v>208</v>
      </c>
      <c r="K6" s="294" t="s">
        <v>207</v>
      </c>
      <c r="L6" s="294" t="s">
        <v>208</v>
      </c>
      <c r="M6" s="294" t="s">
        <v>207</v>
      </c>
      <c r="N6" s="53"/>
    </row>
    <row r="7" spans="1:21">
      <c r="A7" s="510" t="s">
        <v>53</v>
      </c>
      <c r="B7" s="515">
        <f>F8</f>
        <v>5518.9014909999969</v>
      </c>
      <c r="C7" s="505"/>
      <c r="D7" s="505"/>
      <c r="E7" s="505"/>
      <c r="F7" s="505"/>
      <c r="G7" s="517"/>
      <c r="H7" s="515">
        <f>SUM(H8,J8,L8)</f>
        <v>4779276.2429969842</v>
      </c>
      <c r="I7" s="505"/>
      <c r="J7" s="505"/>
      <c r="K7" s="505"/>
      <c r="L7" s="505"/>
      <c r="M7" s="505"/>
      <c r="N7" s="58"/>
    </row>
    <row r="8" spans="1:21">
      <c r="A8" s="511"/>
      <c r="B8" s="200">
        <f>SUM(B9:B16)</f>
        <v>5515.6457839999975</v>
      </c>
      <c r="C8" s="290">
        <v>0.23618225268153259</v>
      </c>
      <c r="D8" s="260">
        <f>SUM(D9:D16)</f>
        <v>5511.8839689999968</v>
      </c>
      <c r="E8" s="290">
        <v>0.23586187053692168</v>
      </c>
      <c r="F8" s="260">
        <f>SUM(F9:F16)</f>
        <v>5518.9014909999969</v>
      </c>
      <c r="G8" s="295">
        <v>0.2364527440467652</v>
      </c>
      <c r="H8" s="260">
        <f>SUM(H9:H16)</f>
        <v>1680377.3245842052</v>
      </c>
      <c r="I8" s="290">
        <v>0.27051052568100292</v>
      </c>
      <c r="J8" s="260">
        <f>SUM(J9:J16)</f>
        <v>1435922.7631415336</v>
      </c>
      <c r="K8" s="290">
        <v>0.24144115090226057</v>
      </c>
      <c r="L8" s="260">
        <f>SUM(L9:L16)</f>
        <v>1662976.1552712454</v>
      </c>
      <c r="M8" s="290">
        <v>0.27811030231127309</v>
      </c>
      <c r="N8" s="10"/>
    </row>
    <row r="9" spans="1:21">
      <c r="A9" s="44" t="s">
        <v>7</v>
      </c>
      <c r="B9" s="201">
        <v>0</v>
      </c>
      <c r="C9" s="289">
        <v>0</v>
      </c>
      <c r="D9" s="19">
        <v>0</v>
      </c>
      <c r="E9" s="289">
        <v>0</v>
      </c>
      <c r="F9" s="19">
        <v>0</v>
      </c>
      <c r="G9" s="296">
        <v>0</v>
      </c>
      <c r="H9" s="19">
        <v>0</v>
      </c>
      <c r="I9" s="289">
        <v>0</v>
      </c>
      <c r="J9" s="19">
        <v>0</v>
      </c>
      <c r="K9" s="289">
        <v>0</v>
      </c>
      <c r="L9" s="19">
        <v>0</v>
      </c>
      <c r="M9" s="289">
        <v>0</v>
      </c>
      <c r="N9" s="61"/>
      <c r="O9" s="69"/>
    </row>
    <row r="10" spans="1:21">
      <c r="A10" s="44" t="s">
        <v>20</v>
      </c>
      <c r="B10" s="201">
        <v>4048.4124999999995</v>
      </c>
      <c r="C10" s="289">
        <v>0.46917934430523195</v>
      </c>
      <c r="D10" s="19">
        <v>4042.4124999999995</v>
      </c>
      <c r="E10" s="289">
        <v>0.46880997969315891</v>
      </c>
      <c r="F10" s="19">
        <v>4042.4124999999995</v>
      </c>
      <c r="G10" s="296">
        <v>0.46909354520736951</v>
      </c>
      <c r="H10" s="19">
        <v>1450025.8360000001</v>
      </c>
      <c r="I10" s="289">
        <v>0.63895655638953919</v>
      </c>
      <c r="J10" s="19">
        <v>1244779.172</v>
      </c>
      <c r="K10" s="289">
        <v>0.66515384170357394</v>
      </c>
      <c r="L10" s="19">
        <v>1352792.8629999999</v>
      </c>
      <c r="M10" s="289">
        <v>0.69241537853885882</v>
      </c>
      <c r="N10" s="61"/>
      <c r="O10" s="69"/>
    </row>
    <row r="11" spans="1:21">
      <c r="A11" s="44" t="s">
        <v>21</v>
      </c>
      <c r="B11" s="201">
        <v>844.9</v>
      </c>
      <c r="C11" s="289">
        <v>0.61970074812967579</v>
      </c>
      <c r="D11" s="19">
        <v>844.9</v>
      </c>
      <c r="E11" s="289">
        <v>0.61970074812967579</v>
      </c>
      <c r="F11" s="19">
        <v>844.9</v>
      </c>
      <c r="G11" s="296">
        <v>0.61970074812967579</v>
      </c>
      <c r="H11" s="19">
        <v>138120.79</v>
      </c>
      <c r="I11" s="289">
        <v>0.98102335805244267</v>
      </c>
      <c r="J11" s="19">
        <v>117315.63</v>
      </c>
      <c r="K11" s="289">
        <v>0.93342124199616361</v>
      </c>
      <c r="L11" s="19">
        <v>228821.39</v>
      </c>
      <c r="M11" s="289">
        <v>0.9240201711384638</v>
      </c>
      <c r="N11" s="61"/>
      <c r="O11" s="69"/>
    </row>
    <row r="12" spans="1:21">
      <c r="A12" s="44" t="s">
        <v>22</v>
      </c>
      <c r="B12" s="201">
        <v>64.215400000000031</v>
      </c>
      <c r="C12" s="289">
        <v>4.2754462399373715E-2</v>
      </c>
      <c r="D12" s="19">
        <v>64.215400000000031</v>
      </c>
      <c r="E12" s="289">
        <v>4.2804963414212409E-2</v>
      </c>
      <c r="F12" s="19">
        <v>64.215400000000031</v>
      </c>
      <c r="G12" s="296">
        <v>4.3136976344912592E-2</v>
      </c>
      <c r="H12" s="19">
        <v>12773.546999999999</v>
      </c>
      <c r="I12" s="289">
        <v>3.9510223745850753E-2</v>
      </c>
      <c r="J12" s="19">
        <v>11477.285</v>
      </c>
      <c r="K12" s="289">
        <v>3.8770335878128261E-2</v>
      </c>
      <c r="L12" s="19">
        <v>9442.4589999999971</v>
      </c>
      <c r="M12" s="289">
        <v>3.4996039287293182E-2</v>
      </c>
      <c r="N12" s="61"/>
      <c r="O12" s="69"/>
    </row>
    <row r="13" spans="1:21">
      <c r="A13" s="44" t="s">
        <v>43</v>
      </c>
      <c r="B13" s="201">
        <v>76.092140000000015</v>
      </c>
      <c r="C13" s="289">
        <v>6.8086721808172102E-2</v>
      </c>
      <c r="D13" s="19">
        <v>76.092140000000015</v>
      </c>
      <c r="E13" s="289">
        <v>6.8126192661667959E-2</v>
      </c>
      <c r="F13" s="19">
        <v>75.971140000000005</v>
      </c>
      <c r="G13" s="296">
        <v>6.8072077257395738E-2</v>
      </c>
      <c r="H13" s="19">
        <v>20571.85367530763</v>
      </c>
      <c r="I13" s="289">
        <v>0.16289807059953271</v>
      </c>
      <c r="J13" s="19">
        <v>17484.402781533518</v>
      </c>
      <c r="K13" s="289">
        <v>0.17048167930817459</v>
      </c>
      <c r="L13" s="19">
        <v>15376.879528413599</v>
      </c>
      <c r="M13" s="289">
        <v>0.15883173825400554</v>
      </c>
      <c r="N13" s="61"/>
      <c r="O13" s="69"/>
    </row>
    <row r="14" spans="1:21">
      <c r="A14" s="44" t="s">
        <v>44</v>
      </c>
      <c r="B14" s="201">
        <v>0</v>
      </c>
      <c r="C14" s="289">
        <v>0</v>
      </c>
      <c r="D14" s="19">
        <v>0</v>
      </c>
      <c r="E14" s="289">
        <v>0</v>
      </c>
      <c r="F14" s="19">
        <v>0</v>
      </c>
      <c r="G14" s="296">
        <v>0</v>
      </c>
      <c r="H14" s="19">
        <v>0</v>
      </c>
      <c r="I14" s="289">
        <v>0</v>
      </c>
      <c r="J14" s="19">
        <v>0</v>
      </c>
      <c r="K14" s="289">
        <v>0</v>
      </c>
      <c r="L14" s="19">
        <v>0</v>
      </c>
      <c r="M14" s="289">
        <v>0</v>
      </c>
      <c r="N14" s="61"/>
      <c r="O14" s="69"/>
      <c r="P14" s="44"/>
      <c r="Q14" s="56"/>
      <c r="R14" s="19"/>
      <c r="S14" s="19"/>
      <c r="T14" s="19"/>
      <c r="U14" s="19"/>
    </row>
    <row r="15" spans="1:21">
      <c r="A15" s="44" t="s">
        <v>45</v>
      </c>
      <c r="B15" s="201">
        <v>86.8</v>
      </c>
      <c r="C15" s="289">
        <v>0.2289349905993569</v>
      </c>
      <c r="D15" s="19">
        <v>86.8</v>
      </c>
      <c r="E15" s="59">
        <v>0.2289349905993569</v>
      </c>
      <c r="F15" s="19">
        <v>86.8</v>
      </c>
      <c r="G15" s="297">
        <v>0.23153647645789519</v>
      </c>
      <c r="H15" s="19">
        <v>16452.199930000002</v>
      </c>
      <c r="I15" s="289">
        <v>0.2822719543174092</v>
      </c>
      <c r="J15" s="19">
        <v>9349.2228799999975</v>
      </c>
      <c r="K15" s="59">
        <v>0.22359673886653603</v>
      </c>
      <c r="L15" s="19">
        <v>9650.5910000000003</v>
      </c>
      <c r="M15" s="59">
        <v>0.27822404458516314</v>
      </c>
      <c r="N15" s="61"/>
      <c r="O15" s="69"/>
      <c r="P15" s="44"/>
      <c r="Q15" s="56"/>
      <c r="R15" s="19"/>
      <c r="S15" s="19"/>
      <c r="T15" s="19"/>
      <c r="U15" s="19"/>
    </row>
    <row r="16" spans="1:21">
      <c r="A16" s="226" t="s">
        <v>46</v>
      </c>
      <c r="B16" s="202">
        <v>395.22574399999831</v>
      </c>
      <c r="C16" s="290">
        <v>8.1573030315337414E-2</v>
      </c>
      <c r="D16" s="197">
        <v>397.4639289999979</v>
      </c>
      <c r="E16" s="291">
        <v>8.1627402886042727E-2</v>
      </c>
      <c r="F16" s="197">
        <v>404.60245099999781</v>
      </c>
      <c r="G16" s="298">
        <v>8.320982789781356E-2</v>
      </c>
      <c r="H16" s="197">
        <v>42433.097978897291</v>
      </c>
      <c r="I16" s="290">
        <v>7.2605944296854644E-2</v>
      </c>
      <c r="J16" s="197">
        <v>35517.050479999954</v>
      </c>
      <c r="K16" s="291">
        <v>5.4003042835844721E-2</v>
      </c>
      <c r="L16" s="197">
        <v>46891.972742831829</v>
      </c>
      <c r="M16" s="291">
        <v>7.4772221568437158E-2</v>
      </c>
      <c r="N16" s="61"/>
      <c r="O16" s="69"/>
      <c r="P16" s="44"/>
      <c r="Q16" s="56"/>
      <c r="R16" s="19"/>
      <c r="S16" s="19"/>
      <c r="T16" s="19"/>
      <c r="U16" s="19"/>
    </row>
    <row r="17" spans="1:20">
      <c r="A17" s="170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5"/>
      <c r="M17" s="62" t="s">
        <v>296</v>
      </c>
      <c r="N17" s="62"/>
      <c r="O17" s="55"/>
    </row>
    <row r="18" spans="1:20">
      <c r="A18" s="359" t="str">
        <f>'3.1'!A4</f>
        <v>2026</v>
      </c>
      <c r="B18" s="497" t="s">
        <v>231</v>
      </c>
      <c r="C18" s="497"/>
      <c r="D18" s="497"/>
      <c r="E18" s="497"/>
      <c r="F18" s="497"/>
      <c r="G18" s="497"/>
      <c r="H18" s="54"/>
      <c r="I18" s="54"/>
      <c r="J18" s="54"/>
      <c r="K18" s="54"/>
      <c r="L18" s="54"/>
      <c r="M18" s="54"/>
      <c r="N18" s="63"/>
      <c r="O18" s="54"/>
      <c r="P18" s="72"/>
      <c r="Q18" s="56"/>
      <c r="R18" s="19"/>
      <c r="S18" s="19"/>
      <c r="T18" s="19"/>
    </row>
    <row r="19" spans="1:20">
      <c r="A19" s="292"/>
      <c r="B19" s="499" t="s">
        <v>5</v>
      </c>
      <c r="C19" s="499"/>
      <c r="D19" s="499"/>
      <c r="E19" s="499"/>
      <c r="F19" s="499"/>
      <c r="G19" s="499"/>
      <c r="H19" s="63" t="str">
        <f>A24</f>
        <v>VO z vvn</v>
      </c>
      <c r="I19" s="70">
        <f>(B24+D24+F24)/'6.1, 6.2'!B25</f>
        <v>0.25291726209186088</v>
      </c>
      <c r="J19" s="22" t="str">
        <f>A9</f>
        <v>JE</v>
      </c>
      <c r="K19" s="61">
        <f t="shared" ref="K19:K26" si="0">H9+J9+L9</f>
        <v>0</v>
      </c>
      <c r="L19" s="22" t="str">
        <f>A9</f>
        <v>JE</v>
      </c>
      <c r="M19" s="69">
        <f>K19/'6.1, 6.2'!B5</f>
        <v>0</v>
      </c>
      <c r="N19" s="63"/>
      <c r="O19" s="54"/>
      <c r="P19" s="72"/>
      <c r="Q19" s="56"/>
      <c r="R19" s="19"/>
      <c r="S19" s="19"/>
      <c r="T19" s="19"/>
    </row>
    <row r="20" spans="1:20">
      <c r="A20" s="53"/>
      <c r="B20" s="496" t="s">
        <v>63</v>
      </c>
      <c r="C20" s="496"/>
      <c r="D20" s="496" t="s">
        <v>64</v>
      </c>
      <c r="E20" s="496"/>
      <c r="F20" s="496" t="s">
        <v>65</v>
      </c>
      <c r="G20" s="496"/>
      <c r="H20" s="63" t="str">
        <f>A25</f>
        <v>VO z vn</v>
      </c>
      <c r="I20" s="70">
        <f>(B25+D25+F25)/'6.1, 6.2'!C25</f>
        <v>6.9564178894014034E-2</v>
      </c>
      <c r="J20" s="22" t="str">
        <f t="shared" ref="J20:J26" si="1">A10</f>
        <v>PE</v>
      </c>
      <c r="K20" s="61">
        <f t="shared" si="0"/>
        <v>4047597.8710000003</v>
      </c>
      <c r="L20" s="22" t="str">
        <f t="shared" ref="L20:L26" si="2">A10</f>
        <v>PE</v>
      </c>
      <c r="M20" s="69">
        <f>K20/'6.1, 6.2'!C5</f>
        <v>0.66413825221065759</v>
      </c>
      <c r="N20" s="63"/>
      <c r="O20" s="54"/>
      <c r="P20" s="72"/>
      <c r="Q20" s="56"/>
      <c r="R20" s="60"/>
      <c r="S20" s="60"/>
      <c r="T20" s="60"/>
    </row>
    <row r="21" spans="1:20">
      <c r="A21" s="53"/>
      <c r="B21" s="293" t="s">
        <v>208</v>
      </c>
      <c r="C21" s="293" t="s">
        <v>207</v>
      </c>
      <c r="D21" s="293" t="s">
        <v>208</v>
      </c>
      <c r="E21" s="293" t="s">
        <v>207</v>
      </c>
      <c r="F21" s="293" t="s">
        <v>208</v>
      </c>
      <c r="G21" s="293" t="s">
        <v>207</v>
      </c>
      <c r="H21" s="63" t="str">
        <f>A26</f>
        <v>MOP</v>
      </c>
      <c r="I21" s="70">
        <f>(B26+D26+F26)/'6.1, 6.2'!D25</f>
        <v>6.8276753458285197E-2</v>
      </c>
      <c r="J21" s="22" t="str">
        <f t="shared" si="1"/>
        <v>PPE</v>
      </c>
      <c r="K21" s="61">
        <f t="shared" si="0"/>
        <v>484257.81000000006</v>
      </c>
      <c r="L21" s="22" t="str">
        <f t="shared" si="2"/>
        <v>PPE</v>
      </c>
      <c r="M21" s="69">
        <f>K21/'6.1, 6.2'!D5</f>
        <v>0.94192904903398533</v>
      </c>
      <c r="N21" s="63"/>
      <c r="O21" s="54"/>
      <c r="P21" s="72"/>
      <c r="Q21" s="56"/>
      <c r="R21" s="19"/>
      <c r="S21" s="19"/>
      <c r="T21" s="19"/>
    </row>
    <row r="22" spans="1:20">
      <c r="A22" s="503" t="s">
        <v>53</v>
      </c>
      <c r="B22" s="505">
        <f>SUM(B23,D23,F23)</f>
        <v>1226466.8931041053</v>
      </c>
      <c r="C22" s="505"/>
      <c r="D22" s="505"/>
      <c r="E22" s="505"/>
      <c r="F22" s="505"/>
      <c r="G22" s="505"/>
      <c r="H22" s="63" t="str">
        <f>A27</f>
        <v>MOO</v>
      </c>
      <c r="I22" s="70">
        <f>(B27+D27+F27)/'6.1, 6.2'!E25</f>
        <v>6.6121104498704952E-2</v>
      </c>
      <c r="J22" s="22" t="str">
        <f t="shared" si="1"/>
        <v>PSE</v>
      </c>
      <c r="K22" s="61">
        <f t="shared" si="0"/>
        <v>33693.290999999997</v>
      </c>
      <c r="L22" s="22" t="str">
        <f t="shared" si="2"/>
        <v>PSE</v>
      </c>
      <c r="M22" s="69">
        <f>K22/'6.1, 6.2'!E5</f>
        <v>3.7894035136634412E-2</v>
      </c>
      <c r="N22" s="63"/>
      <c r="O22" s="54"/>
      <c r="P22" s="72"/>
      <c r="Q22" s="56"/>
      <c r="R22" s="19"/>
      <c r="S22" s="19"/>
      <c r="T22" s="19"/>
    </row>
    <row r="23" spans="1:20">
      <c r="A23" s="504"/>
      <c r="B23" s="260">
        <f>SUM(B24:B27)</f>
        <v>410531.43858420488</v>
      </c>
      <c r="C23" s="299">
        <v>9.6157117465297842E-2</v>
      </c>
      <c r="D23" s="260">
        <f>SUM(D24:D27)</f>
        <v>417848.37073865498</v>
      </c>
      <c r="E23" s="299">
        <v>0.10130582373857139</v>
      </c>
      <c r="F23" s="260">
        <f>SUM(F24:F27)</f>
        <v>398087.08378124528</v>
      </c>
      <c r="G23" s="299">
        <v>9.526408283136871E-2</v>
      </c>
      <c r="H23" s="54"/>
      <c r="I23" s="54"/>
      <c r="J23" s="22" t="str">
        <f t="shared" si="1"/>
        <v>VE</v>
      </c>
      <c r="K23" s="61">
        <f t="shared" si="0"/>
        <v>53433.135985254747</v>
      </c>
      <c r="L23" s="22" t="str">
        <f t="shared" si="2"/>
        <v>VE</v>
      </c>
      <c r="M23" s="69">
        <f>K23/'6.1, 6.2'!F5</f>
        <v>0.164077513110924</v>
      </c>
      <c r="N23" s="63"/>
      <c r="O23" s="54"/>
      <c r="P23" s="72"/>
      <c r="Q23" s="56"/>
      <c r="R23" s="59"/>
      <c r="S23" s="60"/>
      <c r="T23" s="60"/>
    </row>
    <row r="24" spans="1:20">
      <c r="A24" s="15" t="s">
        <v>8</v>
      </c>
      <c r="B24" s="19">
        <v>147108.08799999999</v>
      </c>
      <c r="C24" s="289">
        <v>0.24297385497309745</v>
      </c>
      <c r="D24" s="19">
        <v>175052.86</v>
      </c>
      <c r="E24" s="289">
        <v>0.2655150486048336</v>
      </c>
      <c r="F24" s="19">
        <v>160775.78899999999</v>
      </c>
      <c r="G24" s="289">
        <v>0.24937240667929297</v>
      </c>
      <c r="H24" s="54"/>
      <c r="I24" s="54"/>
      <c r="J24" s="22" t="str">
        <f t="shared" si="1"/>
        <v>PVE</v>
      </c>
      <c r="K24" s="61">
        <f t="shared" si="0"/>
        <v>0</v>
      </c>
      <c r="L24" s="22" t="str">
        <f t="shared" si="2"/>
        <v>PVE</v>
      </c>
      <c r="M24" s="69">
        <f>K24/'6.1, 6.2'!G5</f>
        <v>0</v>
      </c>
      <c r="N24" s="63"/>
      <c r="O24" s="70"/>
      <c r="T24" s="55"/>
    </row>
    <row r="25" spans="1:20">
      <c r="A25" s="15" t="s">
        <v>9</v>
      </c>
      <c r="B25" s="19">
        <v>126622.83500000001</v>
      </c>
      <c r="C25" s="289">
        <v>7.0625832991561222E-2</v>
      </c>
      <c r="D25" s="19">
        <v>125498.94100000001</v>
      </c>
      <c r="E25" s="289">
        <v>6.9863006339751135E-2</v>
      </c>
      <c r="F25" s="19">
        <v>129357.288</v>
      </c>
      <c r="G25" s="289">
        <v>6.8276210488710756E-2</v>
      </c>
      <c r="H25" s="54"/>
      <c r="I25" s="54"/>
      <c r="J25" s="22" t="str">
        <f t="shared" si="1"/>
        <v>VTE</v>
      </c>
      <c r="K25" s="61">
        <f t="shared" si="0"/>
        <v>35452.013810000004</v>
      </c>
      <c r="L25" s="22" t="str">
        <f t="shared" si="2"/>
        <v>VTE</v>
      </c>
      <c r="M25" s="69">
        <f>K25/'6.1, 6.2'!H5</f>
        <v>0.26302795620915087</v>
      </c>
      <c r="N25" s="63"/>
      <c r="O25" s="70"/>
    </row>
    <row r="26" spans="1:20">
      <c r="A26" s="15" t="s">
        <v>132</v>
      </c>
      <c r="B26" s="19">
        <v>42463.162405198062</v>
      </c>
      <c r="C26" s="289">
        <v>7.1759827259497713E-2</v>
      </c>
      <c r="D26" s="19">
        <v>38638.071300495685</v>
      </c>
      <c r="E26" s="289">
        <v>7.12493404364197E-2</v>
      </c>
      <c r="F26" s="19">
        <v>38075.395499861319</v>
      </c>
      <c r="G26" s="289">
        <v>6.9123585694026546E-2</v>
      </c>
      <c r="H26" s="54"/>
      <c r="I26" s="54"/>
      <c r="J26" s="22" t="str">
        <f t="shared" si="1"/>
        <v>FVE</v>
      </c>
      <c r="K26" s="61">
        <f t="shared" si="0"/>
        <v>124842.12120172908</v>
      </c>
      <c r="L26" s="22" t="str">
        <f t="shared" si="2"/>
        <v>FVE</v>
      </c>
      <c r="M26" s="69">
        <f>K26/'6.1, 6.2'!I5</f>
        <v>6.678738230118271E-2</v>
      </c>
      <c r="N26" s="63"/>
      <c r="O26" s="70"/>
    </row>
    <row r="27" spans="1:20">
      <c r="A27" s="354" t="s">
        <v>130</v>
      </c>
      <c r="B27" s="197">
        <v>94337.353179006823</v>
      </c>
      <c r="C27" s="290">
        <v>7.3739948891099638E-2</v>
      </c>
      <c r="D27" s="197">
        <v>78658.498438159266</v>
      </c>
      <c r="E27" s="290">
        <v>6.981461736325921E-2</v>
      </c>
      <c r="F27" s="197">
        <v>69878.611281383943</v>
      </c>
      <c r="G27" s="290">
        <v>6.4191002257536212E-2</v>
      </c>
      <c r="H27" s="54"/>
      <c r="I27" s="54"/>
      <c r="J27" s="54"/>
      <c r="K27" s="54"/>
      <c r="L27" s="54"/>
      <c r="M27" s="54"/>
      <c r="N27" s="63"/>
      <c r="O27" s="70"/>
    </row>
    <row r="28" spans="1:20">
      <c r="A28" s="508"/>
      <c r="B28" s="508"/>
      <c r="C28" s="508"/>
      <c r="D28" s="508"/>
      <c r="E28" s="508"/>
      <c r="F28" s="19"/>
      <c r="G28" s="62" t="s">
        <v>297</v>
      </c>
      <c r="H28" s="54"/>
      <c r="I28" s="54"/>
      <c r="J28" s="54"/>
      <c r="K28" s="54"/>
      <c r="L28" s="54"/>
      <c r="M28" s="54"/>
    </row>
    <row r="29" spans="1:20">
      <c r="A29" s="509"/>
      <c r="B29" s="509"/>
      <c r="C29" s="509"/>
      <c r="D29" s="509"/>
      <c r="E29" s="509"/>
      <c r="F29" s="19"/>
      <c r="G29" s="55"/>
      <c r="H29" s="54"/>
      <c r="I29" s="54"/>
      <c r="J29" s="54"/>
      <c r="K29" s="54"/>
      <c r="L29" s="54"/>
      <c r="M29" s="54"/>
    </row>
    <row r="30" spans="1:20">
      <c r="J30" s="22"/>
      <c r="K30" s="22" t="str">
        <f>H5</f>
        <v>Duben</v>
      </c>
      <c r="L30" s="22" t="str">
        <f>J5</f>
        <v>Květen</v>
      </c>
      <c r="M30" s="22" t="str">
        <f>L5</f>
        <v>Červen</v>
      </c>
    </row>
    <row r="31" spans="1:20">
      <c r="H31" s="22" t="str">
        <f t="shared" ref="H31:H38" si="3">A9</f>
        <v>JE</v>
      </c>
      <c r="I31" s="71">
        <f t="shared" ref="I31:I38" si="4">G9</f>
        <v>0</v>
      </c>
      <c r="J31" s="22" t="str">
        <f t="shared" ref="J31:J38" si="5">A9</f>
        <v>JE</v>
      </c>
      <c r="K31" s="50">
        <f t="shared" ref="K31:K38" si="6">H9</f>
        <v>0</v>
      </c>
      <c r="L31" s="50">
        <f t="shared" ref="L31:L38" si="7">J9</f>
        <v>0</v>
      </c>
      <c r="M31" s="50">
        <f t="shared" ref="M31:M38" si="8">L9</f>
        <v>0</v>
      </c>
    </row>
    <row r="32" spans="1:20" ht="12.75" customHeight="1">
      <c r="H32" s="22" t="str">
        <f t="shared" si="3"/>
        <v>PE</v>
      </c>
      <c r="I32" s="71">
        <f t="shared" si="4"/>
        <v>0.46909354520736951</v>
      </c>
      <c r="J32" s="22" t="str">
        <f t="shared" si="5"/>
        <v>PE</v>
      </c>
      <c r="K32" s="50">
        <f t="shared" si="6"/>
        <v>1450025.8360000001</v>
      </c>
      <c r="L32" s="50">
        <f t="shared" si="7"/>
        <v>1244779.172</v>
      </c>
      <c r="M32" s="50">
        <f t="shared" si="8"/>
        <v>1352792.8629999999</v>
      </c>
    </row>
    <row r="33" spans="8:13">
      <c r="H33" s="22" t="str">
        <f t="shared" si="3"/>
        <v>PPE</v>
      </c>
      <c r="I33" s="71">
        <f t="shared" si="4"/>
        <v>0.61970074812967579</v>
      </c>
      <c r="J33" s="22" t="str">
        <f t="shared" si="5"/>
        <v>PPE</v>
      </c>
      <c r="K33" s="50">
        <f t="shared" si="6"/>
        <v>138120.79</v>
      </c>
      <c r="L33" s="50">
        <f t="shared" si="7"/>
        <v>117315.63</v>
      </c>
      <c r="M33" s="50">
        <f t="shared" si="8"/>
        <v>228821.39</v>
      </c>
    </row>
    <row r="34" spans="8:13" ht="13.5" customHeight="1">
      <c r="H34" s="22" t="str">
        <f t="shared" si="3"/>
        <v>PSE</v>
      </c>
      <c r="I34" s="71">
        <f t="shared" si="4"/>
        <v>4.3136976344912592E-2</v>
      </c>
      <c r="J34" s="22" t="str">
        <f t="shared" si="5"/>
        <v>PSE</v>
      </c>
      <c r="K34" s="50">
        <f t="shared" si="6"/>
        <v>12773.546999999999</v>
      </c>
      <c r="L34" s="50">
        <f t="shared" si="7"/>
        <v>11477.285</v>
      </c>
      <c r="M34" s="50">
        <f t="shared" si="8"/>
        <v>9442.4589999999971</v>
      </c>
    </row>
    <row r="35" spans="8:13" ht="12.75" customHeight="1">
      <c r="H35" s="22" t="str">
        <f t="shared" si="3"/>
        <v>VE</v>
      </c>
      <c r="I35" s="71">
        <f t="shared" si="4"/>
        <v>6.8072077257395738E-2</v>
      </c>
      <c r="J35" s="22" t="str">
        <f t="shared" si="5"/>
        <v>VE</v>
      </c>
      <c r="K35" s="50">
        <f t="shared" si="6"/>
        <v>20571.85367530763</v>
      </c>
      <c r="L35" s="50">
        <f t="shared" si="7"/>
        <v>17484.402781533518</v>
      </c>
      <c r="M35" s="50">
        <f t="shared" si="8"/>
        <v>15376.879528413599</v>
      </c>
    </row>
    <row r="36" spans="8:13" ht="12.75" customHeight="1">
      <c r="H36" s="22" t="str">
        <f t="shared" si="3"/>
        <v>PVE</v>
      </c>
      <c r="I36" s="71">
        <f t="shared" si="4"/>
        <v>0</v>
      </c>
      <c r="J36" s="22" t="str">
        <f t="shared" si="5"/>
        <v>PVE</v>
      </c>
      <c r="K36" s="50">
        <f t="shared" si="6"/>
        <v>0</v>
      </c>
      <c r="L36" s="50">
        <f t="shared" si="7"/>
        <v>0</v>
      </c>
      <c r="M36" s="50">
        <f t="shared" si="8"/>
        <v>0</v>
      </c>
    </row>
    <row r="37" spans="8:13" ht="12.75" customHeight="1">
      <c r="H37" s="22" t="str">
        <f t="shared" si="3"/>
        <v>VTE</v>
      </c>
      <c r="I37" s="71">
        <f t="shared" si="4"/>
        <v>0.23153647645789519</v>
      </c>
      <c r="J37" s="22" t="str">
        <f t="shared" si="5"/>
        <v>VTE</v>
      </c>
      <c r="K37" s="50">
        <f t="shared" si="6"/>
        <v>16452.199930000002</v>
      </c>
      <c r="L37" s="50">
        <f t="shared" si="7"/>
        <v>9349.2228799999975</v>
      </c>
      <c r="M37" s="50">
        <f t="shared" si="8"/>
        <v>9650.5910000000003</v>
      </c>
    </row>
    <row r="38" spans="8:13" ht="12.75" customHeight="1">
      <c r="H38" s="22" t="str">
        <f t="shared" si="3"/>
        <v>FVE</v>
      </c>
      <c r="I38" s="71">
        <f t="shared" si="4"/>
        <v>8.320982789781356E-2</v>
      </c>
      <c r="J38" s="22" t="str">
        <f t="shared" si="5"/>
        <v>FVE</v>
      </c>
      <c r="K38" s="50">
        <f t="shared" si="6"/>
        <v>42433.097978897291</v>
      </c>
      <c r="L38" s="50">
        <f t="shared" si="7"/>
        <v>35517.050479999954</v>
      </c>
      <c r="M38" s="50">
        <f t="shared" si="8"/>
        <v>46891.972742831829</v>
      </c>
    </row>
  </sheetData>
  <mergeCells count="21">
    <mergeCell ref="B18:G18"/>
    <mergeCell ref="B19:G19"/>
    <mergeCell ref="B20:C20"/>
    <mergeCell ref="D20:E20"/>
    <mergeCell ref="F20:G20"/>
    <mergeCell ref="A28:E29"/>
    <mergeCell ref="L5:M5"/>
    <mergeCell ref="B3:G3"/>
    <mergeCell ref="H3:M3"/>
    <mergeCell ref="B4:G4"/>
    <mergeCell ref="H4:M4"/>
    <mergeCell ref="B5:C5"/>
    <mergeCell ref="D5:E5"/>
    <mergeCell ref="F5:G5"/>
    <mergeCell ref="H5:I5"/>
    <mergeCell ref="J5:K5"/>
    <mergeCell ref="A22:A23"/>
    <mergeCell ref="B22:G22"/>
    <mergeCell ref="A7:A8"/>
    <mergeCell ref="B7:G7"/>
    <mergeCell ref="H7:M7"/>
  </mergeCells>
  <pageMargins left="0.31496062992125984" right="0.31496062992125984" top="0.35433070866141736" bottom="0.35433070866141736" header="0.31496062992125984" footer="0.19685039370078741"/>
  <pageSetup paperSize="9" fitToWidth="0" fitToHeight="0" orientation="landscape" r:id="rId1"/>
  <headerFooter differentFirst="1" scaleWithDoc="0">
    <oddFooter>&amp;C&amp;"Calibri,Obyčejné"&amp;9&amp;P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32"/>
  <dimension ref="A1:U38"/>
  <sheetViews>
    <sheetView showGridLines="0" zoomScaleNormal="100" workbookViewId="0"/>
  </sheetViews>
  <sheetFormatPr defaultColWidth="9.140625" defaultRowHeight="12"/>
  <cols>
    <col min="1" max="1" width="9.42578125" style="9" customWidth="1"/>
    <col min="2" max="2" width="13.42578125" style="9" customWidth="1"/>
    <col min="3" max="3" width="9" style="9" customWidth="1"/>
    <col min="4" max="4" width="13.42578125" style="9" customWidth="1"/>
    <col min="5" max="5" width="9" style="9" customWidth="1"/>
    <col min="6" max="6" width="13.42578125" style="9" customWidth="1"/>
    <col min="7" max="7" width="9" style="9" customWidth="1"/>
    <col min="8" max="8" width="13.42578125" style="9" customWidth="1"/>
    <col min="9" max="9" width="9" style="9" customWidth="1"/>
    <col min="10" max="10" width="13.42578125" style="9" customWidth="1"/>
    <col min="11" max="11" width="9" style="9" customWidth="1"/>
    <col min="12" max="12" width="13.42578125" style="9" customWidth="1"/>
    <col min="13" max="13" width="9" style="9" customWidth="1"/>
    <col min="14" max="26" width="9.140625" style="9" customWidth="1"/>
    <col min="27" max="16384" width="9.140625" style="9"/>
  </cols>
  <sheetData>
    <row r="1" spans="1:21" ht="18">
      <c r="A1" s="186" t="s">
        <v>402</v>
      </c>
      <c r="M1" s="267" t="str">
        <f>'3.1'!N1</f>
        <v>II. čtvrtletí 2026</v>
      </c>
    </row>
    <row r="2" spans="1:21" ht="6" customHeight="1">
      <c r="A2" s="38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21">
      <c r="A3" s="359" t="str">
        <f>'3.1'!A4</f>
        <v>2026</v>
      </c>
      <c r="B3" s="497" t="s">
        <v>186</v>
      </c>
      <c r="C3" s="497"/>
      <c r="D3" s="497"/>
      <c r="E3" s="497"/>
      <c r="F3" s="497"/>
      <c r="G3" s="498"/>
      <c r="H3" s="512" t="s">
        <v>19</v>
      </c>
      <c r="I3" s="497"/>
      <c r="J3" s="497"/>
      <c r="K3" s="497"/>
      <c r="L3" s="497"/>
      <c r="M3" s="497"/>
    </row>
    <row r="4" spans="1:21" ht="13.5" customHeight="1">
      <c r="B4" s="514" t="s">
        <v>168</v>
      </c>
      <c r="C4" s="514"/>
      <c r="D4" s="514"/>
      <c r="E4" s="514"/>
      <c r="F4" s="514"/>
      <c r="G4" s="516"/>
      <c r="H4" s="513" t="s">
        <v>5</v>
      </c>
      <c r="I4" s="514"/>
      <c r="J4" s="514"/>
      <c r="K4" s="514"/>
      <c r="L4" s="514"/>
      <c r="M4" s="514"/>
    </row>
    <row r="5" spans="1:21">
      <c r="B5" s="496" t="s">
        <v>63</v>
      </c>
      <c r="C5" s="496"/>
      <c r="D5" s="496" t="s">
        <v>64</v>
      </c>
      <c r="E5" s="496"/>
      <c r="F5" s="496" t="s">
        <v>65</v>
      </c>
      <c r="G5" s="501"/>
      <c r="H5" s="502" t="s">
        <v>63</v>
      </c>
      <c r="I5" s="496"/>
      <c r="J5" s="496" t="s">
        <v>64</v>
      </c>
      <c r="K5" s="496"/>
      <c r="L5" s="496" t="s">
        <v>65</v>
      </c>
      <c r="M5" s="496"/>
    </row>
    <row r="6" spans="1:21">
      <c r="A6" s="302"/>
      <c r="B6" s="300" t="s">
        <v>208</v>
      </c>
      <c r="C6" s="300" t="s">
        <v>207</v>
      </c>
      <c r="D6" s="300" t="s">
        <v>208</v>
      </c>
      <c r="E6" s="300" t="s">
        <v>207</v>
      </c>
      <c r="F6" s="300" t="s">
        <v>208</v>
      </c>
      <c r="G6" s="301" t="s">
        <v>207</v>
      </c>
      <c r="H6" s="294" t="s">
        <v>208</v>
      </c>
      <c r="I6" s="294" t="s">
        <v>207</v>
      </c>
      <c r="J6" s="294" t="s">
        <v>208</v>
      </c>
      <c r="K6" s="294" t="s">
        <v>207</v>
      </c>
      <c r="L6" s="294" t="s">
        <v>208</v>
      </c>
      <c r="M6" s="294" t="s">
        <v>207</v>
      </c>
    </row>
    <row r="7" spans="1:21">
      <c r="A7" s="510" t="s">
        <v>53</v>
      </c>
      <c r="B7" s="515">
        <f>F8</f>
        <v>506.88655599999987</v>
      </c>
      <c r="C7" s="505"/>
      <c r="D7" s="505"/>
      <c r="E7" s="505"/>
      <c r="F7" s="505"/>
      <c r="G7" s="517"/>
      <c r="H7" s="515">
        <f>SUM(H8,J8,L8)</f>
        <v>203754.71572087309</v>
      </c>
      <c r="I7" s="505"/>
      <c r="J7" s="505"/>
      <c r="K7" s="505"/>
      <c r="L7" s="505"/>
      <c r="M7" s="505"/>
    </row>
    <row r="8" spans="1:21">
      <c r="A8" s="511"/>
      <c r="B8" s="200">
        <f>SUM(B9:B16)</f>
        <v>507.76606500000025</v>
      </c>
      <c r="C8" s="290">
        <v>2.1742754658905343E-2</v>
      </c>
      <c r="D8" s="260">
        <f>SUM(D9:D16)</f>
        <v>508.48209000000003</v>
      </c>
      <c r="E8" s="290">
        <v>2.175871944265223E-2</v>
      </c>
      <c r="F8" s="260">
        <f>SUM(F9:F16)</f>
        <v>506.88655599999987</v>
      </c>
      <c r="G8" s="295">
        <v>2.1717132889954378E-2</v>
      </c>
      <c r="H8" s="260">
        <f>SUM(H9:H16)</f>
        <v>73675.62472659121</v>
      </c>
      <c r="I8" s="290">
        <v>1.1860450437581334E-2</v>
      </c>
      <c r="J8" s="260">
        <f>SUM(J9:J16)</f>
        <v>69111.012584703902</v>
      </c>
      <c r="K8" s="290">
        <v>1.1620570999212458E-2</v>
      </c>
      <c r="L8" s="260">
        <f>SUM(L9:L16)</f>
        <v>60968.078409577996</v>
      </c>
      <c r="M8" s="290">
        <v>1.0196087697396657E-2</v>
      </c>
    </row>
    <row r="9" spans="1:21">
      <c r="A9" s="44" t="s">
        <v>7</v>
      </c>
      <c r="B9" s="201">
        <v>0</v>
      </c>
      <c r="C9" s="289">
        <v>0</v>
      </c>
      <c r="D9" s="19">
        <v>0</v>
      </c>
      <c r="E9" s="289">
        <v>0</v>
      </c>
      <c r="F9" s="19">
        <v>0</v>
      </c>
      <c r="G9" s="296">
        <v>0</v>
      </c>
      <c r="H9" s="19">
        <v>0</v>
      </c>
      <c r="I9" s="289">
        <v>0</v>
      </c>
      <c r="J9" s="19">
        <v>0</v>
      </c>
      <c r="K9" s="289">
        <v>0</v>
      </c>
      <c r="L9" s="19">
        <v>0</v>
      </c>
      <c r="M9" s="289">
        <v>0</v>
      </c>
      <c r="N9" s="73"/>
      <c r="O9" s="74"/>
    </row>
    <row r="10" spans="1:21">
      <c r="A10" s="44" t="s">
        <v>20</v>
      </c>
      <c r="B10" s="201">
        <v>131.66200000000001</v>
      </c>
      <c r="C10" s="289">
        <v>1.5258596012613701E-2</v>
      </c>
      <c r="D10" s="19">
        <v>131.66200000000001</v>
      </c>
      <c r="E10" s="289">
        <v>1.5269213507122466E-2</v>
      </c>
      <c r="F10" s="19">
        <v>131.66200000000001</v>
      </c>
      <c r="G10" s="296">
        <v>1.5278449279753786E-2</v>
      </c>
      <c r="H10" s="19">
        <v>17734.289000000001</v>
      </c>
      <c r="I10" s="289">
        <v>7.8146471242991587E-3</v>
      </c>
      <c r="J10" s="19">
        <v>10987.061</v>
      </c>
      <c r="K10" s="289">
        <v>5.8709898089309535E-3</v>
      </c>
      <c r="L10" s="19">
        <v>5757.924</v>
      </c>
      <c r="M10" s="289">
        <v>2.9471438200941928E-3</v>
      </c>
      <c r="N10" s="73"/>
      <c r="O10" s="74"/>
    </row>
    <row r="11" spans="1:21">
      <c r="A11" s="44" t="s">
        <v>21</v>
      </c>
      <c r="B11" s="201">
        <v>0</v>
      </c>
      <c r="C11" s="289">
        <v>0</v>
      </c>
      <c r="D11" s="19">
        <v>0</v>
      </c>
      <c r="E11" s="289">
        <v>0</v>
      </c>
      <c r="F11" s="19">
        <v>0</v>
      </c>
      <c r="G11" s="296">
        <v>0</v>
      </c>
      <c r="H11" s="19">
        <v>0</v>
      </c>
      <c r="I11" s="289">
        <v>0</v>
      </c>
      <c r="J11" s="19">
        <v>0</v>
      </c>
      <c r="K11" s="289">
        <v>0</v>
      </c>
      <c r="L11" s="19">
        <v>0</v>
      </c>
      <c r="M11" s="289">
        <v>0</v>
      </c>
      <c r="N11" s="73"/>
      <c r="O11" s="74"/>
    </row>
    <row r="12" spans="1:21">
      <c r="A12" s="44" t="s">
        <v>22</v>
      </c>
      <c r="B12" s="201">
        <v>39.712400000000002</v>
      </c>
      <c r="C12" s="289">
        <v>2.644042258693223E-2</v>
      </c>
      <c r="D12" s="19">
        <v>39.307400000000001</v>
      </c>
      <c r="E12" s="289">
        <v>2.6201687117230633E-2</v>
      </c>
      <c r="F12" s="19">
        <v>39.307400000000001</v>
      </c>
      <c r="G12" s="296">
        <v>2.6404918196881379E-2</v>
      </c>
      <c r="H12" s="19">
        <v>12356.643999999998</v>
      </c>
      <c r="I12" s="289">
        <v>3.8220689146704845E-2</v>
      </c>
      <c r="J12" s="19">
        <v>11142.464</v>
      </c>
      <c r="K12" s="289">
        <v>3.7639308581250051E-2</v>
      </c>
      <c r="L12" s="19">
        <v>9524.5710000000036</v>
      </c>
      <c r="M12" s="289">
        <v>3.5300366240469089E-2</v>
      </c>
      <c r="N12" s="73"/>
      <c r="O12" s="74"/>
    </row>
    <row r="13" spans="1:21">
      <c r="A13" s="44" t="s">
        <v>43</v>
      </c>
      <c r="B13" s="201">
        <v>7.7564999999999991</v>
      </c>
      <c r="C13" s="289">
        <v>6.9404626772894915E-3</v>
      </c>
      <c r="D13" s="19">
        <v>7.7484999999999991</v>
      </c>
      <c r="E13" s="289">
        <v>6.9373236688958142E-3</v>
      </c>
      <c r="F13" s="19">
        <v>7.7484999999999991</v>
      </c>
      <c r="G13" s="296">
        <v>6.9428534391998168E-3</v>
      </c>
      <c r="H13" s="19">
        <v>1887.0705768817199</v>
      </c>
      <c r="I13" s="289">
        <v>1.4942754353155415E-2</v>
      </c>
      <c r="J13" s="19">
        <v>1592.3218179523808</v>
      </c>
      <c r="K13" s="289">
        <v>1.552593479545534E-2</v>
      </c>
      <c r="L13" s="19">
        <v>1161.6582575572515</v>
      </c>
      <c r="M13" s="289">
        <v>1.1999066518275106E-2</v>
      </c>
      <c r="N13" s="73"/>
      <c r="O13" s="74"/>
    </row>
    <row r="14" spans="1:21">
      <c r="A14" s="44" t="s">
        <v>44</v>
      </c>
      <c r="B14" s="201">
        <v>0</v>
      </c>
      <c r="C14" s="289">
        <v>0</v>
      </c>
      <c r="D14" s="19">
        <v>0</v>
      </c>
      <c r="E14" s="289">
        <v>0</v>
      </c>
      <c r="F14" s="19">
        <v>0</v>
      </c>
      <c r="G14" s="296">
        <v>0</v>
      </c>
      <c r="H14" s="19">
        <v>0</v>
      </c>
      <c r="I14" s="289">
        <v>0</v>
      </c>
      <c r="J14" s="19">
        <v>0</v>
      </c>
      <c r="K14" s="289">
        <v>0</v>
      </c>
      <c r="L14" s="19">
        <v>0</v>
      </c>
      <c r="M14" s="289">
        <v>0</v>
      </c>
      <c r="N14" s="73"/>
      <c r="O14" s="74"/>
      <c r="Q14" s="56"/>
      <c r="R14" s="19"/>
      <c r="S14" s="19"/>
      <c r="T14" s="19"/>
      <c r="U14" s="19"/>
    </row>
    <row r="15" spans="1:21">
      <c r="A15" s="44" t="s">
        <v>45</v>
      </c>
      <c r="B15" s="201">
        <v>0.27500000000000002</v>
      </c>
      <c r="C15" s="289">
        <v>7.2531247021685665E-4</v>
      </c>
      <c r="D15" s="19">
        <v>0.27500000000000002</v>
      </c>
      <c r="E15" s="59">
        <v>7.2531247021685665E-4</v>
      </c>
      <c r="F15" s="19">
        <v>0.27500000000000002</v>
      </c>
      <c r="G15" s="297">
        <v>7.3355450490692614E-4</v>
      </c>
      <c r="H15" s="19">
        <v>0</v>
      </c>
      <c r="I15" s="289">
        <v>0</v>
      </c>
      <c r="J15" s="19">
        <v>0</v>
      </c>
      <c r="K15" s="59">
        <v>0</v>
      </c>
      <c r="L15" s="19">
        <v>0</v>
      </c>
      <c r="M15" s="59">
        <v>0</v>
      </c>
      <c r="N15" s="73"/>
      <c r="O15" s="74"/>
      <c r="Q15" s="56"/>
      <c r="R15" s="19"/>
      <c r="S15" s="19"/>
      <c r="T15" s="19"/>
      <c r="U15" s="19"/>
    </row>
    <row r="16" spans="1:21">
      <c r="A16" s="226" t="s">
        <v>46</v>
      </c>
      <c r="B16" s="202">
        <v>328.36016500000022</v>
      </c>
      <c r="C16" s="290">
        <v>6.7772239284833447E-2</v>
      </c>
      <c r="D16" s="197">
        <v>329.48919000000001</v>
      </c>
      <c r="E16" s="291">
        <v>6.7667390412995257E-2</v>
      </c>
      <c r="F16" s="197">
        <v>327.89365599999985</v>
      </c>
      <c r="G16" s="298">
        <v>6.7434032139723793E-2</v>
      </c>
      <c r="H16" s="197">
        <v>41697.621149709492</v>
      </c>
      <c r="I16" s="290">
        <v>7.1347492940835505E-2</v>
      </c>
      <c r="J16" s="197">
        <v>45389.165766751525</v>
      </c>
      <c r="K16" s="291">
        <v>6.9013418345800173E-2</v>
      </c>
      <c r="L16" s="197">
        <v>44523.925152020747</v>
      </c>
      <c r="M16" s="291">
        <v>7.0996219647686293E-2</v>
      </c>
      <c r="N16" s="73"/>
      <c r="O16" s="74"/>
      <c r="Q16" s="56"/>
      <c r="R16" s="19"/>
      <c r="S16" s="19"/>
      <c r="T16" s="19"/>
      <c r="U16" s="19"/>
    </row>
    <row r="17" spans="1:20">
      <c r="A17" s="170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5"/>
      <c r="M17" s="62" t="s">
        <v>296</v>
      </c>
      <c r="N17" s="22"/>
    </row>
    <row r="18" spans="1:20">
      <c r="A18" s="359" t="str">
        <f>'3.1'!A4</f>
        <v>2026</v>
      </c>
      <c r="B18" s="497" t="s">
        <v>231</v>
      </c>
      <c r="C18" s="497"/>
      <c r="D18" s="497"/>
      <c r="E18" s="497"/>
      <c r="F18" s="497"/>
      <c r="G18" s="497"/>
      <c r="H18" s="54"/>
      <c r="I18" s="54"/>
      <c r="J18" s="54"/>
      <c r="K18" s="54"/>
      <c r="L18" s="54"/>
      <c r="M18" s="54"/>
      <c r="N18" s="22"/>
      <c r="P18" s="76"/>
      <c r="Q18" s="56"/>
      <c r="R18" s="19"/>
      <c r="S18" s="19"/>
      <c r="T18" s="19"/>
    </row>
    <row r="19" spans="1:20">
      <c r="A19" s="292"/>
      <c r="B19" s="499" t="s">
        <v>5</v>
      </c>
      <c r="C19" s="499"/>
      <c r="D19" s="499"/>
      <c r="E19" s="499"/>
      <c r="F19" s="499"/>
      <c r="G19" s="499"/>
      <c r="H19" s="63" t="str">
        <f>A24</f>
        <v>VO z vvn</v>
      </c>
      <c r="I19" s="70">
        <f>(B24+D24+F24)/'6.1, 6.2'!B25</f>
        <v>8.2798560196934309E-2</v>
      </c>
      <c r="J19" s="22" t="str">
        <f>A9</f>
        <v>JE</v>
      </c>
      <c r="K19" s="61">
        <f t="shared" ref="K19:K26" si="0">H9+J9+L9</f>
        <v>0</v>
      </c>
      <c r="L19" s="22" t="str">
        <f>A9</f>
        <v>JE</v>
      </c>
      <c r="M19" s="69">
        <f>K19/'6.1, 6.2'!B5</f>
        <v>0</v>
      </c>
      <c r="N19" s="22"/>
      <c r="P19" s="76"/>
      <c r="Q19" s="56"/>
      <c r="R19" s="19"/>
      <c r="S19" s="19"/>
      <c r="T19" s="19"/>
    </row>
    <row r="20" spans="1:20">
      <c r="A20" s="53"/>
      <c r="B20" s="496" t="s">
        <v>63</v>
      </c>
      <c r="C20" s="496"/>
      <c r="D20" s="496" t="s">
        <v>64</v>
      </c>
      <c r="E20" s="496"/>
      <c r="F20" s="496" t="s">
        <v>65</v>
      </c>
      <c r="G20" s="496"/>
      <c r="H20" s="63" t="str">
        <f>A25</f>
        <v>VO z vn</v>
      </c>
      <c r="I20" s="70">
        <f>(B25+D25+F25)/'6.1, 6.2'!C25</f>
        <v>4.3419435457585386E-2</v>
      </c>
      <c r="J20" s="22" t="str">
        <f t="shared" ref="J20:J26" si="1">A10</f>
        <v>PE</v>
      </c>
      <c r="K20" s="61">
        <f t="shared" si="0"/>
        <v>34479.273999999998</v>
      </c>
      <c r="L20" s="22" t="str">
        <f t="shared" ref="L20:L26" si="2">A10</f>
        <v>PE</v>
      </c>
      <c r="M20" s="69">
        <f>K20/'6.1, 6.2'!C5</f>
        <v>5.657430777873923E-3</v>
      </c>
      <c r="N20" s="22"/>
      <c r="P20" s="76"/>
      <c r="Q20" s="56"/>
      <c r="R20" s="60"/>
      <c r="S20" s="60"/>
      <c r="T20" s="60"/>
    </row>
    <row r="21" spans="1:20">
      <c r="A21" s="53"/>
      <c r="B21" s="293" t="s">
        <v>208</v>
      </c>
      <c r="C21" s="293" t="s">
        <v>207</v>
      </c>
      <c r="D21" s="293" t="s">
        <v>208</v>
      </c>
      <c r="E21" s="293" t="s">
        <v>207</v>
      </c>
      <c r="F21" s="293" t="s">
        <v>208</v>
      </c>
      <c r="G21" s="293" t="s">
        <v>207</v>
      </c>
      <c r="H21" s="63" t="str">
        <f>A26</f>
        <v>MOP</v>
      </c>
      <c r="I21" s="70">
        <f>(B26+D26+F26)/'6.1, 6.2'!D25</f>
        <v>5.4059727486904428E-2</v>
      </c>
      <c r="J21" s="22" t="str">
        <f t="shared" si="1"/>
        <v>PPE</v>
      </c>
      <c r="K21" s="61">
        <f t="shared" si="0"/>
        <v>0</v>
      </c>
      <c r="L21" s="22" t="str">
        <f t="shared" si="2"/>
        <v>PPE</v>
      </c>
      <c r="M21" s="69">
        <f>K21/'6.1, 6.2'!D5</f>
        <v>0</v>
      </c>
      <c r="N21" s="22"/>
      <c r="P21" s="76"/>
      <c r="Q21" s="56"/>
      <c r="R21" s="19"/>
      <c r="S21" s="19"/>
      <c r="T21" s="19"/>
    </row>
    <row r="22" spans="1:20">
      <c r="A22" s="503" t="s">
        <v>53</v>
      </c>
      <c r="B22" s="505">
        <f>SUM(B23,D23,F23)</f>
        <v>673003.37650047906</v>
      </c>
      <c r="C22" s="505"/>
      <c r="D22" s="505"/>
      <c r="E22" s="505"/>
      <c r="F22" s="505"/>
      <c r="G22" s="505"/>
      <c r="H22" s="63" t="str">
        <f>A27</f>
        <v>MOO</v>
      </c>
      <c r="I22" s="70">
        <f>(B27+D27+F27)/'6.1, 6.2'!E25</f>
        <v>4.9667128420797624E-2</v>
      </c>
      <c r="J22" s="22" t="str">
        <f t="shared" si="1"/>
        <v>PSE</v>
      </c>
      <c r="K22" s="61">
        <f t="shared" si="0"/>
        <v>33023.679000000004</v>
      </c>
      <c r="L22" s="22" t="str">
        <f t="shared" si="2"/>
        <v>PSE</v>
      </c>
      <c r="M22" s="69">
        <f>K22/'6.1, 6.2'!E5</f>
        <v>3.7140938603086773E-2</v>
      </c>
      <c r="N22" s="22"/>
      <c r="P22" s="76"/>
      <c r="Q22" s="56"/>
      <c r="R22" s="19"/>
      <c r="S22" s="19"/>
      <c r="T22" s="19"/>
    </row>
    <row r="23" spans="1:20">
      <c r="A23" s="504"/>
      <c r="B23" s="260">
        <f>SUM(B24:B27)</f>
        <v>220958.42868437723</v>
      </c>
      <c r="C23" s="299">
        <v>5.1754198546217656E-2</v>
      </c>
      <c r="D23" s="260">
        <f>SUM(D24:D27)</f>
        <v>222547.11307370488</v>
      </c>
      <c r="E23" s="299">
        <v>5.3955741339180012E-2</v>
      </c>
      <c r="F23" s="260">
        <f>SUM(F24:F27)</f>
        <v>229497.83474239695</v>
      </c>
      <c r="G23" s="299">
        <v>5.49198947397486E-2</v>
      </c>
      <c r="H23" s="54"/>
      <c r="I23" s="54"/>
      <c r="J23" s="22" t="str">
        <f t="shared" si="1"/>
        <v>VE</v>
      </c>
      <c r="K23" s="61">
        <f t="shared" si="0"/>
        <v>4641.0506523913518</v>
      </c>
      <c r="L23" s="22" t="str">
        <f t="shared" si="2"/>
        <v>VE</v>
      </c>
      <c r="M23" s="69">
        <f>K23/'6.1, 6.2'!F5</f>
        <v>1.4251307456038958E-2</v>
      </c>
      <c r="N23" s="22"/>
      <c r="P23" s="76"/>
      <c r="Q23" s="56"/>
      <c r="R23" s="59"/>
      <c r="S23" s="60"/>
      <c r="T23" s="60"/>
    </row>
    <row r="24" spans="1:20">
      <c r="A24" s="15" t="s">
        <v>8</v>
      </c>
      <c r="B24" s="19">
        <v>45128.911</v>
      </c>
      <c r="C24" s="289">
        <v>7.4538019122428009E-2</v>
      </c>
      <c r="D24" s="19">
        <v>53817.14</v>
      </c>
      <c r="E24" s="289">
        <v>8.1628260988555884E-2</v>
      </c>
      <c r="F24" s="19">
        <v>59154.926999999996</v>
      </c>
      <c r="G24" s="289">
        <v>9.1752661297329341E-2</v>
      </c>
      <c r="H24" s="54"/>
      <c r="I24" s="54"/>
      <c r="J24" s="22" t="str">
        <f t="shared" si="1"/>
        <v>PVE</v>
      </c>
      <c r="K24" s="61">
        <f t="shared" si="0"/>
        <v>0</v>
      </c>
      <c r="L24" s="22" t="str">
        <f t="shared" si="2"/>
        <v>PVE</v>
      </c>
      <c r="M24" s="69">
        <f>K24/'6.1, 6.2'!G5</f>
        <v>0</v>
      </c>
      <c r="N24" s="22"/>
      <c r="O24" s="75"/>
      <c r="T24" s="55"/>
    </row>
    <row r="25" spans="1:20">
      <c r="A25" s="15" t="s">
        <v>9</v>
      </c>
      <c r="B25" s="19">
        <v>77810.983999999997</v>
      </c>
      <c r="C25" s="289">
        <v>4.3400272635603532E-2</v>
      </c>
      <c r="D25" s="19">
        <v>77617.756000000008</v>
      </c>
      <c r="E25" s="289">
        <v>4.3208410655076815E-2</v>
      </c>
      <c r="F25" s="19">
        <v>82676.64499999999</v>
      </c>
      <c r="G25" s="289">
        <v>4.3637649673982148E-2</v>
      </c>
      <c r="H25" s="54"/>
      <c r="I25" s="54"/>
      <c r="J25" s="22" t="str">
        <f t="shared" si="1"/>
        <v>VTE</v>
      </c>
      <c r="K25" s="61">
        <f t="shared" si="0"/>
        <v>0</v>
      </c>
      <c r="L25" s="22" t="str">
        <f t="shared" si="2"/>
        <v>VTE</v>
      </c>
      <c r="M25" s="69">
        <f>K25/'6.1, 6.2'!H5</f>
        <v>0</v>
      </c>
      <c r="N25" s="22"/>
      <c r="O25" s="75"/>
    </row>
    <row r="26" spans="1:20">
      <c r="A26" s="15" t="s">
        <v>132</v>
      </c>
      <c r="B26" s="19">
        <v>32149.954881523696</v>
      </c>
      <c r="C26" s="289">
        <v>5.4331215058451905E-2</v>
      </c>
      <c r="D26" s="19">
        <v>30311.37054889695</v>
      </c>
      <c r="E26" s="289">
        <v>5.5894745432211013E-2</v>
      </c>
      <c r="F26" s="19">
        <v>31899.577385446373</v>
      </c>
      <c r="G26" s="289">
        <v>5.7911760129035685E-2</v>
      </c>
      <c r="H26" s="54"/>
      <c r="I26" s="54"/>
      <c r="J26" s="22" t="str">
        <f t="shared" si="1"/>
        <v>FVE</v>
      </c>
      <c r="K26" s="61">
        <f t="shared" si="0"/>
        <v>131610.71206848178</v>
      </c>
      <c r="L26" s="22" t="str">
        <f t="shared" si="2"/>
        <v>FVE</v>
      </c>
      <c r="M26" s="69">
        <f>K26/'6.1, 6.2'!I5</f>
        <v>7.040840749289376E-2</v>
      </c>
      <c r="N26" s="22"/>
      <c r="O26" s="75"/>
    </row>
    <row r="27" spans="1:20">
      <c r="A27" s="354" t="s">
        <v>130</v>
      </c>
      <c r="B27" s="197">
        <v>65868.578802853532</v>
      </c>
      <c r="C27" s="290">
        <v>5.1486982311611688E-2</v>
      </c>
      <c r="D27" s="197">
        <v>60800.846524807916</v>
      </c>
      <c r="E27" s="290">
        <v>5.3964770746659167E-2</v>
      </c>
      <c r="F27" s="197">
        <v>55766.685356950577</v>
      </c>
      <c r="G27" s="290">
        <v>5.1227684122523244E-2</v>
      </c>
      <c r="H27" s="54"/>
      <c r="I27" s="54"/>
      <c r="J27" s="54"/>
      <c r="K27" s="54"/>
      <c r="L27" s="54"/>
      <c r="M27" s="54"/>
      <c r="N27" s="22"/>
      <c r="O27" s="75"/>
    </row>
    <row r="28" spans="1:20" ht="12" customHeight="1">
      <c r="A28" s="508"/>
      <c r="B28" s="508"/>
      <c r="C28" s="508"/>
      <c r="D28" s="508"/>
      <c r="E28" s="508"/>
      <c r="F28" s="19"/>
      <c r="G28" s="62" t="s">
        <v>297</v>
      </c>
      <c r="H28" s="54"/>
      <c r="I28" s="54"/>
      <c r="J28" s="54"/>
      <c r="K28" s="54"/>
      <c r="L28" s="54"/>
      <c r="M28" s="54"/>
    </row>
    <row r="29" spans="1:20">
      <c r="A29" s="509"/>
      <c r="B29" s="509"/>
      <c r="C29" s="509"/>
      <c r="D29" s="509"/>
      <c r="E29" s="509"/>
      <c r="F29" s="19"/>
      <c r="G29" s="55"/>
      <c r="H29" s="54"/>
      <c r="I29" s="54"/>
      <c r="J29" s="54"/>
      <c r="K29" s="54"/>
      <c r="L29" s="54"/>
      <c r="M29" s="54"/>
    </row>
    <row r="30" spans="1:20">
      <c r="J30" s="22"/>
      <c r="K30" s="22" t="str">
        <f>H5</f>
        <v>Duben</v>
      </c>
      <c r="L30" s="22" t="str">
        <f>J5</f>
        <v>Květen</v>
      </c>
      <c r="M30" s="22" t="str">
        <f>L5</f>
        <v>Červen</v>
      </c>
    </row>
    <row r="31" spans="1:20">
      <c r="H31" s="22" t="str">
        <f t="shared" ref="H31:H38" si="3">A9</f>
        <v>JE</v>
      </c>
      <c r="I31" s="71">
        <f t="shared" ref="I31:I38" si="4">G9</f>
        <v>0</v>
      </c>
      <c r="J31" s="22" t="str">
        <f t="shared" ref="J31:J38" si="5">A9</f>
        <v>JE</v>
      </c>
      <c r="K31" s="50">
        <f t="shared" ref="K31:K38" si="6">H9</f>
        <v>0</v>
      </c>
      <c r="L31" s="50">
        <f t="shared" ref="L31:L38" si="7">J9</f>
        <v>0</v>
      </c>
      <c r="M31" s="50">
        <f t="shared" ref="M31:M38" si="8">L9</f>
        <v>0</v>
      </c>
    </row>
    <row r="32" spans="1:20" ht="12.75" customHeight="1">
      <c r="H32" s="22" t="str">
        <f t="shared" si="3"/>
        <v>PE</v>
      </c>
      <c r="I32" s="71">
        <f t="shared" si="4"/>
        <v>1.5278449279753786E-2</v>
      </c>
      <c r="J32" s="22" t="str">
        <f t="shared" si="5"/>
        <v>PE</v>
      </c>
      <c r="K32" s="50">
        <f t="shared" si="6"/>
        <v>17734.289000000001</v>
      </c>
      <c r="L32" s="50">
        <f t="shared" si="7"/>
        <v>10987.061</v>
      </c>
      <c r="M32" s="50">
        <f t="shared" si="8"/>
        <v>5757.924</v>
      </c>
    </row>
    <row r="33" spans="8:13">
      <c r="H33" s="22" t="str">
        <f t="shared" si="3"/>
        <v>PPE</v>
      </c>
      <c r="I33" s="71">
        <f t="shared" si="4"/>
        <v>0</v>
      </c>
      <c r="J33" s="22" t="str">
        <f t="shared" si="5"/>
        <v>PPE</v>
      </c>
      <c r="K33" s="50">
        <f t="shared" si="6"/>
        <v>0</v>
      </c>
      <c r="L33" s="50">
        <f t="shared" si="7"/>
        <v>0</v>
      </c>
      <c r="M33" s="50">
        <f t="shared" si="8"/>
        <v>0</v>
      </c>
    </row>
    <row r="34" spans="8:13" ht="13.5" customHeight="1">
      <c r="H34" s="22" t="str">
        <f t="shared" si="3"/>
        <v>PSE</v>
      </c>
      <c r="I34" s="71">
        <f t="shared" si="4"/>
        <v>2.6404918196881379E-2</v>
      </c>
      <c r="J34" s="22" t="str">
        <f t="shared" si="5"/>
        <v>PSE</v>
      </c>
      <c r="K34" s="50">
        <f t="shared" si="6"/>
        <v>12356.643999999998</v>
      </c>
      <c r="L34" s="50">
        <f t="shared" si="7"/>
        <v>11142.464</v>
      </c>
      <c r="M34" s="50">
        <f t="shared" si="8"/>
        <v>9524.5710000000036</v>
      </c>
    </row>
    <row r="35" spans="8:13" ht="12.75" customHeight="1">
      <c r="H35" s="22" t="str">
        <f t="shared" si="3"/>
        <v>VE</v>
      </c>
      <c r="I35" s="71">
        <f t="shared" si="4"/>
        <v>6.9428534391998168E-3</v>
      </c>
      <c r="J35" s="22" t="str">
        <f t="shared" si="5"/>
        <v>VE</v>
      </c>
      <c r="K35" s="50">
        <f t="shared" si="6"/>
        <v>1887.0705768817199</v>
      </c>
      <c r="L35" s="50">
        <f t="shared" si="7"/>
        <v>1592.3218179523808</v>
      </c>
      <c r="M35" s="50">
        <f t="shared" si="8"/>
        <v>1161.6582575572515</v>
      </c>
    </row>
    <row r="36" spans="8:13" ht="12.75" customHeight="1">
      <c r="H36" s="22" t="str">
        <f t="shared" si="3"/>
        <v>PVE</v>
      </c>
      <c r="I36" s="71">
        <f t="shared" si="4"/>
        <v>0</v>
      </c>
      <c r="J36" s="22" t="str">
        <f t="shared" si="5"/>
        <v>PVE</v>
      </c>
      <c r="K36" s="50">
        <f t="shared" si="6"/>
        <v>0</v>
      </c>
      <c r="L36" s="50">
        <f t="shared" si="7"/>
        <v>0</v>
      </c>
      <c r="M36" s="50">
        <f t="shared" si="8"/>
        <v>0</v>
      </c>
    </row>
    <row r="37" spans="8:13" ht="12.75" customHeight="1">
      <c r="H37" s="22" t="str">
        <f t="shared" si="3"/>
        <v>VTE</v>
      </c>
      <c r="I37" s="71">
        <f t="shared" si="4"/>
        <v>7.3355450490692614E-4</v>
      </c>
      <c r="J37" s="22" t="str">
        <f t="shared" si="5"/>
        <v>VTE</v>
      </c>
      <c r="K37" s="50">
        <f t="shared" si="6"/>
        <v>0</v>
      </c>
      <c r="L37" s="50">
        <f t="shared" si="7"/>
        <v>0</v>
      </c>
      <c r="M37" s="50">
        <f t="shared" si="8"/>
        <v>0</v>
      </c>
    </row>
    <row r="38" spans="8:13" ht="12.75" customHeight="1">
      <c r="H38" s="22" t="str">
        <f t="shared" si="3"/>
        <v>FVE</v>
      </c>
      <c r="I38" s="71">
        <f t="shared" si="4"/>
        <v>6.7434032139723793E-2</v>
      </c>
      <c r="J38" s="22" t="str">
        <f t="shared" si="5"/>
        <v>FVE</v>
      </c>
      <c r="K38" s="50">
        <f t="shared" si="6"/>
        <v>41697.621149709492</v>
      </c>
      <c r="L38" s="50">
        <f t="shared" si="7"/>
        <v>45389.165766751525</v>
      </c>
      <c r="M38" s="50">
        <f t="shared" si="8"/>
        <v>44523.925152020747</v>
      </c>
    </row>
  </sheetData>
  <mergeCells count="21">
    <mergeCell ref="B18:G18"/>
    <mergeCell ref="B19:G19"/>
    <mergeCell ref="B20:C20"/>
    <mergeCell ref="D20:E20"/>
    <mergeCell ref="F20:G20"/>
    <mergeCell ref="A28:E29"/>
    <mergeCell ref="L5:M5"/>
    <mergeCell ref="B3:G3"/>
    <mergeCell ref="H3:M3"/>
    <mergeCell ref="B4:G4"/>
    <mergeCell ref="H4:M4"/>
    <mergeCell ref="B5:C5"/>
    <mergeCell ref="D5:E5"/>
    <mergeCell ref="F5:G5"/>
    <mergeCell ref="H5:I5"/>
    <mergeCell ref="J5:K5"/>
    <mergeCell ref="A22:A23"/>
    <mergeCell ref="B22:G22"/>
    <mergeCell ref="A7:A8"/>
    <mergeCell ref="B7:G7"/>
    <mergeCell ref="H7:M7"/>
  </mergeCells>
  <pageMargins left="0.31496062992125984" right="0.31496062992125984" top="0.35433070866141736" bottom="0.35433070866141736" header="0.31496062992125984" footer="0.19685039370078741"/>
  <pageSetup paperSize="9" fitToWidth="0" fitToHeight="0" orientation="landscape" r:id="rId1"/>
  <headerFooter differentFirst="1" scaleWithDoc="0">
    <oddFooter>&amp;C&amp;"Calibri,Obyčejné"&amp;9&amp;P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List16"/>
  <dimension ref="A1:N47"/>
  <sheetViews>
    <sheetView showGridLines="0" zoomScaleNormal="100" zoomScaleSheetLayoutView="100" workbookViewId="0"/>
  </sheetViews>
  <sheetFormatPr defaultColWidth="9.140625" defaultRowHeight="12"/>
  <cols>
    <col min="1" max="1" width="16.140625" style="9" customWidth="1"/>
    <col min="2" max="10" width="9.85546875" style="9" customWidth="1"/>
    <col min="11" max="11" width="10" style="9" customWidth="1"/>
    <col min="12" max="13" width="9.85546875" style="9" customWidth="1"/>
    <col min="14" max="14" width="9.5703125" style="9" customWidth="1"/>
    <col min="15" max="15" width="10.7109375" style="9" customWidth="1"/>
    <col min="16" max="16384" width="9.140625" style="9"/>
  </cols>
  <sheetData>
    <row r="1" spans="1:14" ht="20.25">
      <c r="A1" s="288" t="s">
        <v>404</v>
      </c>
      <c r="M1" s="6"/>
      <c r="N1" s="167" t="str">
        <f>'3.1'!N1</f>
        <v>II. čtvrtletí 2026</v>
      </c>
    </row>
    <row r="2" spans="1:14" ht="6" customHeight="1"/>
    <row r="3" spans="1:14" ht="12.75" customHeight="1">
      <c r="A3" s="474" t="str">
        <f>'3.1'!A4</f>
        <v>2026</v>
      </c>
      <c r="B3" s="486" t="s">
        <v>179</v>
      </c>
      <c r="C3" s="466"/>
      <c r="D3" s="467"/>
      <c r="E3" s="486" t="s">
        <v>181</v>
      </c>
      <c r="F3" s="466"/>
      <c r="G3" s="467"/>
      <c r="H3" s="486" t="s">
        <v>182</v>
      </c>
      <c r="I3" s="466"/>
      <c r="J3" s="467"/>
      <c r="K3" s="486" t="s">
        <v>183</v>
      </c>
      <c r="L3" s="466"/>
      <c r="M3" s="467"/>
      <c r="N3" s="466" t="s">
        <v>53</v>
      </c>
    </row>
    <row r="4" spans="1:14">
      <c r="A4" s="475"/>
      <c r="B4" s="308" t="s">
        <v>60</v>
      </c>
      <c r="C4" s="307" t="s">
        <v>61</v>
      </c>
      <c r="D4" s="312" t="s">
        <v>62</v>
      </c>
      <c r="E4" s="308" t="s">
        <v>63</v>
      </c>
      <c r="F4" s="307" t="s">
        <v>64</v>
      </c>
      <c r="G4" s="312" t="s">
        <v>65</v>
      </c>
      <c r="H4" s="308" t="s">
        <v>66</v>
      </c>
      <c r="I4" s="307" t="s">
        <v>67</v>
      </c>
      <c r="J4" s="312" t="s">
        <v>68</v>
      </c>
      <c r="K4" s="308" t="s">
        <v>69</v>
      </c>
      <c r="L4" s="307" t="s">
        <v>70</v>
      </c>
      <c r="M4" s="312" t="s">
        <v>71</v>
      </c>
      <c r="N4" s="472"/>
    </row>
    <row r="5" spans="1:14" ht="12.75" customHeight="1">
      <c r="A5" s="476" t="s">
        <v>269</v>
      </c>
      <c r="B5" s="481">
        <f>SUM(B6:D6)</f>
        <v>-1974.1834593513552</v>
      </c>
      <c r="C5" s="482"/>
      <c r="D5" s="483"/>
      <c r="E5" s="481">
        <f>SUM(E6:G6)</f>
        <v>-1861.4761547085025</v>
      </c>
      <c r="F5" s="482"/>
      <c r="G5" s="483"/>
      <c r="H5" s="481">
        <f>SUM(H6:J6)</f>
        <v>0</v>
      </c>
      <c r="I5" s="482"/>
      <c r="J5" s="483"/>
      <c r="K5" s="481">
        <f>SUM(K6:M6)</f>
        <v>0</v>
      </c>
      <c r="L5" s="482"/>
      <c r="M5" s="483"/>
      <c r="N5" s="522">
        <f>SUM(B6:M6)</f>
        <v>-3835.6596140598576</v>
      </c>
    </row>
    <row r="6" spans="1:14">
      <c r="A6" s="477"/>
      <c r="B6" s="257">
        <f>B7+B18</f>
        <v>-782.35715452855015</v>
      </c>
      <c r="C6" s="249">
        <f t="shared" ref="C6:M6" si="0">C7+C18</f>
        <v>-491.96454064667273</v>
      </c>
      <c r="D6" s="253">
        <f t="shared" si="0"/>
        <v>-699.86176417613228</v>
      </c>
      <c r="E6" s="257">
        <f t="shared" si="0"/>
        <v>-544.85187175858096</v>
      </c>
      <c r="F6" s="249">
        <f t="shared" si="0"/>
        <v>-609.92398999026909</v>
      </c>
      <c r="G6" s="253">
        <f t="shared" si="0"/>
        <v>-706.70029295965242</v>
      </c>
      <c r="H6" s="257">
        <f t="shared" si="0"/>
        <v>0</v>
      </c>
      <c r="I6" s="249">
        <f t="shared" si="0"/>
        <v>0</v>
      </c>
      <c r="J6" s="253">
        <f t="shared" si="0"/>
        <v>0</v>
      </c>
      <c r="K6" s="257">
        <f t="shared" si="0"/>
        <v>0</v>
      </c>
      <c r="L6" s="249">
        <f t="shared" si="0"/>
        <v>0</v>
      </c>
      <c r="M6" s="253">
        <f t="shared" si="0"/>
        <v>0</v>
      </c>
      <c r="N6" s="523"/>
    </row>
    <row r="7" spans="1:14">
      <c r="A7" s="316" t="s">
        <v>84</v>
      </c>
      <c r="B7" s="309">
        <f>B8+B13</f>
        <v>-2707.5121488890909</v>
      </c>
      <c r="C7" s="304">
        <f t="shared" ref="C7:M7" si="1">C8+C13</f>
        <v>-1754.719143177645</v>
      </c>
      <c r="D7" s="313">
        <f t="shared" si="1"/>
        <v>-2365.2326630087427</v>
      </c>
      <c r="E7" s="309">
        <f t="shared" si="1"/>
        <v>-2054.2811992426564</v>
      </c>
      <c r="F7" s="304">
        <f t="shared" si="1"/>
        <v>-1836.3872036661655</v>
      </c>
      <c r="G7" s="313">
        <f t="shared" si="1"/>
        <v>-1829.3266950048103</v>
      </c>
      <c r="H7" s="309">
        <f t="shared" si="1"/>
        <v>0</v>
      </c>
      <c r="I7" s="304">
        <f t="shared" si="1"/>
        <v>0</v>
      </c>
      <c r="J7" s="313">
        <f t="shared" si="1"/>
        <v>0</v>
      </c>
      <c r="K7" s="309">
        <f t="shared" si="1"/>
        <v>0</v>
      </c>
      <c r="L7" s="304">
        <f t="shared" si="1"/>
        <v>0</v>
      </c>
      <c r="M7" s="313">
        <f t="shared" si="1"/>
        <v>0</v>
      </c>
      <c r="N7" s="305">
        <f>SUM(B7:M7)</f>
        <v>-12547.45905298911</v>
      </c>
    </row>
    <row r="8" spans="1:14">
      <c r="A8" s="317" t="s">
        <v>72</v>
      </c>
      <c r="B8" s="310">
        <f>SUM(B9:B12)</f>
        <v>-2689.7888778890911</v>
      </c>
      <c r="C8" s="306">
        <f t="shared" ref="C8:M8" si="2">SUM(C9:C12)</f>
        <v>-1733.8720331776451</v>
      </c>
      <c r="D8" s="314">
        <f t="shared" si="2"/>
        <v>-2347.0731310087426</v>
      </c>
      <c r="E8" s="310">
        <f t="shared" si="2"/>
        <v>-2053.0567502426566</v>
      </c>
      <c r="F8" s="306">
        <f t="shared" si="2"/>
        <v>-1807.1762996661655</v>
      </c>
      <c r="G8" s="314">
        <f t="shared" si="2"/>
        <v>-1807.9465760048104</v>
      </c>
      <c r="H8" s="310">
        <f t="shared" si="2"/>
        <v>0</v>
      </c>
      <c r="I8" s="306">
        <f t="shared" si="2"/>
        <v>0</v>
      </c>
      <c r="J8" s="314">
        <f t="shared" si="2"/>
        <v>0</v>
      </c>
      <c r="K8" s="310">
        <f t="shared" si="2"/>
        <v>0</v>
      </c>
      <c r="L8" s="306">
        <f t="shared" si="2"/>
        <v>0</v>
      </c>
      <c r="M8" s="314">
        <f t="shared" si="2"/>
        <v>0</v>
      </c>
      <c r="N8" s="305">
        <f>SUM(B8:M8)</f>
        <v>-12438.913667989111</v>
      </c>
    </row>
    <row r="9" spans="1:14">
      <c r="A9" s="319" t="s">
        <v>73</v>
      </c>
      <c r="B9" s="255">
        <v>-23.396750016776799</v>
      </c>
      <c r="C9" s="245">
        <v>-145.840999928152</v>
      </c>
      <c r="D9" s="251">
        <v>-15.9351249612775</v>
      </c>
      <c r="E9" s="255">
        <v>-32.783250012399598</v>
      </c>
      <c r="F9" s="245">
        <v>-47.307550124319299</v>
      </c>
      <c r="G9" s="251">
        <v>-46.700400100473303</v>
      </c>
      <c r="H9" s="255">
        <v>0</v>
      </c>
      <c r="I9" s="245">
        <v>0</v>
      </c>
      <c r="J9" s="251">
        <v>0</v>
      </c>
      <c r="K9" s="255">
        <v>0</v>
      </c>
      <c r="L9" s="245">
        <v>0</v>
      </c>
      <c r="M9" s="251">
        <v>0</v>
      </c>
      <c r="N9" s="7">
        <f t="shared" ref="N9:N14" si="3">SUM(B9:M9)</f>
        <v>-311.96407514339847</v>
      </c>
    </row>
    <row r="10" spans="1:14">
      <c r="A10" s="319" t="s">
        <v>74</v>
      </c>
      <c r="B10" s="255">
        <v>-335.51184473768399</v>
      </c>
      <c r="C10" s="245">
        <v>-314.331690363532</v>
      </c>
      <c r="D10" s="251">
        <v>-719.52756557778105</v>
      </c>
      <c r="E10" s="255">
        <v>-510.20337480289101</v>
      </c>
      <c r="F10" s="245">
        <v>-399.17469550684302</v>
      </c>
      <c r="G10" s="251">
        <v>-443.80380451795799</v>
      </c>
      <c r="H10" s="255">
        <v>0</v>
      </c>
      <c r="I10" s="245">
        <v>0</v>
      </c>
      <c r="J10" s="251">
        <v>0</v>
      </c>
      <c r="K10" s="255">
        <v>0</v>
      </c>
      <c r="L10" s="245">
        <v>0</v>
      </c>
      <c r="M10" s="251">
        <v>0</v>
      </c>
      <c r="N10" s="7">
        <f t="shared" si="3"/>
        <v>-2722.5529755066891</v>
      </c>
    </row>
    <row r="11" spans="1:14">
      <c r="A11" s="319" t="s">
        <v>75</v>
      </c>
      <c r="B11" s="255">
        <v>-1163.18683269501</v>
      </c>
      <c r="C11" s="245">
        <v>-614.759317179238</v>
      </c>
      <c r="D11" s="251">
        <v>-835.98416618051601</v>
      </c>
      <c r="E11" s="255">
        <v>-687.83364959295295</v>
      </c>
      <c r="F11" s="245">
        <v>-701.99255450021496</v>
      </c>
      <c r="G11" s="251">
        <v>-663.67449482776203</v>
      </c>
      <c r="H11" s="255">
        <v>0</v>
      </c>
      <c r="I11" s="245">
        <v>0</v>
      </c>
      <c r="J11" s="251">
        <v>0</v>
      </c>
      <c r="K11" s="255">
        <v>0</v>
      </c>
      <c r="L11" s="245">
        <v>0</v>
      </c>
      <c r="M11" s="251">
        <v>0</v>
      </c>
      <c r="N11" s="7">
        <f t="shared" si="3"/>
        <v>-4667.4310149756939</v>
      </c>
    </row>
    <row r="12" spans="1:14">
      <c r="A12" s="320" t="s">
        <v>76</v>
      </c>
      <c r="B12" s="255">
        <v>-1167.6934504396199</v>
      </c>
      <c r="C12" s="245">
        <v>-658.94002570672296</v>
      </c>
      <c r="D12" s="251">
        <v>-775.62627428916801</v>
      </c>
      <c r="E12" s="255">
        <v>-822.236475834413</v>
      </c>
      <c r="F12" s="245">
        <v>-658.70149953478801</v>
      </c>
      <c r="G12" s="251">
        <v>-653.76787655861699</v>
      </c>
      <c r="H12" s="255">
        <v>0</v>
      </c>
      <c r="I12" s="245">
        <v>0</v>
      </c>
      <c r="J12" s="251">
        <v>0</v>
      </c>
      <c r="K12" s="255">
        <v>0</v>
      </c>
      <c r="L12" s="245">
        <v>0</v>
      </c>
      <c r="M12" s="251">
        <v>0</v>
      </c>
      <c r="N12" s="7">
        <f t="shared" si="3"/>
        <v>-4736.9656023633288</v>
      </c>
    </row>
    <row r="13" spans="1:14">
      <c r="A13" s="316" t="s">
        <v>77</v>
      </c>
      <c r="B13" s="310">
        <f>SUM(B14:B17)</f>
        <v>-17.723271</v>
      </c>
      <c r="C13" s="306">
        <f t="shared" ref="C13:M13" si="4">SUM(C14:C17)</f>
        <v>-20.847109999999997</v>
      </c>
      <c r="D13" s="314">
        <f t="shared" si="4"/>
        <v>-18.159532000000002</v>
      </c>
      <c r="E13" s="310">
        <f t="shared" si="4"/>
        <v>-1.2244490000000001</v>
      </c>
      <c r="F13" s="306">
        <f t="shared" si="4"/>
        <v>-29.210903999999999</v>
      </c>
      <c r="G13" s="314">
        <f t="shared" si="4"/>
        <v>-21.380119000000001</v>
      </c>
      <c r="H13" s="310">
        <f t="shared" si="4"/>
        <v>0</v>
      </c>
      <c r="I13" s="306">
        <f t="shared" si="4"/>
        <v>0</v>
      </c>
      <c r="J13" s="314">
        <f t="shared" si="4"/>
        <v>0</v>
      </c>
      <c r="K13" s="310">
        <f t="shared" si="4"/>
        <v>0</v>
      </c>
      <c r="L13" s="306">
        <f t="shared" si="4"/>
        <v>0</v>
      </c>
      <c r="M13" s="314">
        <f t="shared" si="4"/>
        <v>0</v>
      </c>
      <c r="N13" s="305">
        <f>SUM(B13:M13)</f>
        <v>-108.54538500000001</v>
      </c>
    </row>
    <row r="14" spans="1:14">
      <c r="A14" s="318" t="s">
        <v>73</v>
      </c>
      <c r="B14" s="311">
        <v>-17.470794000000001</v>
      </c>
      <c r="C14" s="303">
        <v>-20.519233</v>
      </c>
      <c r="D14" s="315">
        <v>-17.520879000000001</v>
      </c>
      <c r="E14" s="311">
        <v>-0.41293999999999997</v>
      </c>
      <c r="F14" s="303">
        <v>-28.304251000000001</v>
      </c>
      <c r="G14" s="315">
        <v>-20.545247</v>
      </c>
      <c r="H14" s="311">
        <v>0</v>
      </c>
      <c r="I14" s="303">
        <v>0</v>
      </c>
      <c r="J14" s="315">
        <v>0</v>
      </c>
      <c r="K14" s="311">
        <v>0</v>
      </c>
      <c r="L14" s="303">
        <v>0</v>
      </c>
      <c r="M14" s="251">
        <v>0</v>
      </c>
      <c r="N14" s="7">
        <f t="shared" si="3"/>
        <v>-104.77334399999999</v>
      </c>
    </row>
    <row r="15" spans="1:14">
      <c r="A15" s="319" t="s">
        <v>74</v>
      </c>
      <c r="B15" s="311">
        <v>0</v>
      </c>
      <c r="C15" s="303">
        <v>0</v>
      </c>
      <c r="D15" s="315">
        <v>0</v>
      </c>
      <c r="E15" s="311">
        <v>0</v>
      </c>
      <c r="F15" s="303">
        <v>0</v>
      </c>
      <c r="G15" s="315">
        <v>0</v>
      </c>
      <c r="H15" s="311">
        <v>0</v>
      </c>
      <c r="I15" s="303">
        <v>0</v>
      </c>
      <c r="J15" s="315">
        <v>0</v>
      </c>
      <c r="K15" s="311">
        <v>0</v>
      </c>
      <c r="L15" s="303">
        <v>0</v>
      </c>
      <c r="M15" s="251">
        <v>0</v>
      </c>
      <c r="N15" s="7">
        <f t="shared" ref="N15:N28" si="5">SUM(B15:M15)</f>
        <v>0</v>
      </c>
    </row>
    <row r="16" spans="1:14">
      <c r="A16" s="319" t="s">
        <v>75</v>
      </c>
      <c r="B16" s="311">
        <v>-0.11673</v>
      </c>
      <c r="C16" s="303">
        <v>-0.22365599999999999</v>
      </c>
      <c r="D16" s="315">
        <v>-0.58767600000000009</v>
      </c>
      <c r="E16" s="311">
        <v>-0.77278200000000008</v>
      </c>
      <c r="F16" s="303">
        <v>-0.87494399999999994</v>
      </c>
      <c r="G16" s="315">
        <v>-0.81231600000000004</v>
      </c>
      <c r="H16" s="311">
        <v>0</v>
      </c>
      <c r="I16" s="303">
        <v>0</v>
      </c>
      <c r="J16" s="315">
        <v>0</v>
      </c>
      <c r="K16" s="311">
        <v>0</v>
      </c>
      <c r="L16" s="303">
        <v>0</v>
      </c>
      <c r="M16" s="251">
        <v>0</v>
      </c>
      <c r="N16" s="7">
        <f t="shared" si="5"/>
        <v>-3.3881040000000002</v>
      </c>
    </row>
    <row r="17" spans="1:14">
      <c r="A17" s="320" t="s">
        <v>76</v>
      </c>
      <c r="B17" s="311">
        <v>-0.13574699999999998</v>
      </c>
      <c r="C17" s="303">
        <v>-0.10422100000000001</v>
      </c>
      <c r="D17" s="315">
        <v>-5.0977000000000001E-2</v>
      </c>
      <c r="E17" s="311">
        <v>-3.8727000000000004E-2</v>
      </c>
      <c r="F17" s="303">
        <v>-3.1709000000000001E-2</v>
      </c>
      <c r="G17" s="315">
        <v>-2.2556E-2</v>
      </c>
      <c r="H17" s="311">
        <v>0</v>
      </c>
      <c r="I17" s="303">
        <v>0</v>
      </c>
      <c r="J17" s="315">
        <v>0</v>
      </c>
      <c r="K17" s="311">
        <v>0</v>
      </c>
      <c r="L17" s="303">
        <v>0</v>
      </c>
      <c r="M17" s="251">
        <v>0</v>
      </c>
      <c r="N17" s="7">
        <f t="shared" si="5"/>
        <v>-0.38393700000000003</v>
      </c>
    </row>
    <row r="18" spans="1:14">
      <c r="A18" s="316" t="s">
        <v>85</v>
      </c>
      <c r="B18" s="309">
        <f>B19+B24</f>
        <v>1925.1549943605407</v>
      </c>
      <c r="C18" s="304">
        <f t="shared" ref="C18:M18" si="6">C19+C24</f>
        <v>1262.7546025309723</v>
      </c>
      <c r="D18" s="313">
        <f t="shared" si="6"/>
        <v>1665.3708988326105</v>
      </c>
      <c r="E18" s="309">
        <f t="shared" si="6"/>
        <v>1509.4293274840754</v>
      </c>
      <c r="F18" s="304">
        <f t="shared" si="6"/>
        <v>1226.4632136758964</v>
      </c>
      <c r="G18" s="313">
        <f t="shared" si="6"/>
        <v>1122.6264020451579</v>
      </c>
      <c r="H18" s="309">
        <f t="shared" si="6"/>
        <v>0</v>
      </c>
      <c r="I18" s="304">
        <f t="shared" si="6"/>
        <v>0</v>
      </c>
      <c r="J18" s="313">
        <f t="shared" si="6"/>
        <v>0</v>
      </c>
      <c r="K18" s="309">
        <f t="shared" si="6"/>
        <v>0</v>
      </c>
      <c r="L18" s="304">
        <f t="shared" si="6"/>
        <v>0</v>
      </c>
      <c r="M18" s="313">
        <f t="shared" si="6"/>
        <v>0</v>
      </c>
      <c r="N18" s="305">
        <f>SUM(B18:M18)</f>
        <v>8711.7994389292526</v>
      </c>
    </row>
    <row r="19" spans="1:14">
      <c r="A19" s="316" t="s">
        <v>78</v>
      </c>
      <c r="B19" s="310">
        <f>SUM(B20:B23)</f>
        <v>1924.9794933605408</v>
      </c>
      <c r="C19" s="306">
        <f t="shared" ref="C19:M19" si="7">SUM(C20:C23)</f>
        <v>1262.5980605309724</v>
      </c>
      <c r="D19" s="314">
        <f t="shared" si="7"/>
        <v>1664.3916898326104</v>
      </c>
      <c r="E19" s="310">
        <f t="shared" si="7"/>
        <v>1501.0781504840754</v>
      </c>
      <c r="F19" s="306">
        <f t="shared" si="7"/>
        <v>1226.3232546758964</v>
      </c>
      <c r="G19" s="314">
        <f t="shared" si="7"/>
        <v>1121.222587045158</v>
      </c>
      <c r="H19" s="310">
        <f t="shared" si="7"/>
        <v>0</v>
      </c>
      <c r="I19" s="306">
        <f t="shared" si="7"/>
        <v>0</v>
      </c>
      <c r="J19" s="314">
        <f t="shared" si="7"/>
        <v>0</v>
      </c>
      <c r="K19" s="310">
        <f t="shared" si="7"/>
        <v>0</v>
      </c>
      <c r="L19" s="306">
        <f t="shared" si="7"/>
        <v>0</v>
      </c>
      <c r="M19" s="314">
        <f t="shared" si="7"/>
        <v>0</v>
      </c>
      <c r="N19" s="305">
        <f>SUM(B19:M19)</f>
        <v>8700.5932359292528</v>
      </c>
    </row>
    <row r="20" spans="1:14">
      <c r="A20" s="318" t="s">
        <v>80</v>
      </c>
      <c r="B20" s="255">
        <v>817.96450094199201</v>
      </c>
      <c r="C20" s="245">
        <v>363.78082515168899</v>
      </c>
      <c r="D20" s="251">
        <v>993.98544956588898</v>
      </c>
      <c r="E20" s="255">
        <v>790.85760003333496</v>
      </c>
      <c r="F20" s="245">
        <v>684.31257470343803</v>
      </c>
      <c r="G20" s="251">
        <v>632.98252539288103</v>
      </c>
      <c r="H20" s="255">
        <v>0</v>
      </c>
      <c r="I20" s="245">
        <v>0</v>
      </c>
      <c r="J20" s="251">
        <v>0</v>
      </c>
      <c r="K20" s="255">
        <v>0</v>
      </c>
      <c r="L20" s="245">
        <v>0</v>
      </c>
      <c r="M20" s="251">
        <v>0</v>
      </c>
      <c r="N20" s="7">
        <f t="shared" si="5"/>
        <v>4283.8834757892246</v>
      </c>
    </row>
    <row r="21" spans="1:14">
      <c r="A21" s="319" t="s">
        <v>81</v>
      </c>
      <c r="B21" s="255">
        <v>1103.03674043758</v>
      </c>
      <c r="C21" s="245">
        <v>795.96074524131996</v>
      </c>
      <c r="D21" s="251">
        <v>563.76383963421904</v>
      </c>
      <c r="E21" s="255">
        <v>621.95659933185198</v>
      </c>
      <c r="F21" s="245">
        <v>416.36012023039899</v>
      </c>
      <c r="G21" s="251">
        <v>380.93673982714699</v>
      </c>
      <c r="H21" s="255">
        <v>0</v>
      </c>
      <c r="I21" s="245">
        <v>0</v>
      </c>
      <c r="J21" s="251">
        <v>0</v>
      </c>
      <c r="K21" s="255">
        <v>0</v>
      </c>
      <c r="L21" s="245">
        <v>0</v>
      </c>
      <c r="M21" s="251">
        <v>0</v>
      </c>
      <c r="N21" s="7">
        <f t="shared" si="5"/>
        <v>3882.0147847025169</v>
      </c>
    </row>
    <row r="22" spans="1:14">
      <c r="A22" s="319" t="s">
        <v>82</v>
      </c>
      <c r="B22" s="255">
        <v>2.2149769858950701</v>
      </c>
      <c r="C22" s="245">
        <v>44.583765019665499</v>
      </c>
      <c r="D22" s="251">
        <v>23.150200969534001</v>
      </c>
      <c r="E22" s="255">
        <v>16.350150984322699</v>
      </c>
      <c r="F22" s="245">
        <v>36.1606100340057</v>
      </c>
      <c r="G22" s="251">
        <v>33.095022020768397</v>
      </c>
      <c r="H22" s="255">
        <v>0</v>
      </c>
      <c r="I22" s="245">
        <v>0</v>
      </c>
      <c r="J22" s="251">
        <v>0</v>
      </c>
      <c r="K22" s="255">
        <v>0</v>
      </c>
      <c r="L22" s="245">
        <v>0</v>
      </c>
      <c r="M22" s="251">
        <v>0</v>
      </c>
      <c r="N22" s="7">
        <f t="shared" si="5"/>
        <v>155.55472601419137</v>
      </c>
    </row>
    <row r="23" spans="1:14">
      <c r="A23" s="320" t="s">
        <v>83</v>
      </c>
      <c r="B23" s="255">
        <v>1.7632749950736799</v>
      </c>
      <c r="C23" s="245">
        <v>58.272725118298098</v>
      </c>
      <c r="D23" s="251">
        <v>83.492199662968503</v>
      </c>
      <c r="E23" s="255">
        <v>71.913800134565705</v>
      </c>
      <c r="F23" s="245">
        <v>89.4899497080538</v>
      </c>
      <c r="G23" s="251">
        <v>74.208299804361502</v>
      </c>
      <c r="H23" s="255">
        <v>0</v>
      </c>
      <c r="I23" s="245">
        <v>0</v>
      </c>
      <c r="J23" s="251">
        <v>0</v>
      </c>
      <c r="K23" s="255">
        <v>0</v>
      </c>
      <c r="L23" s="245">
        <v>0</v>
      </c>
      <c r="M23" s="251">
        <v>0</v>
      </c>
      <c r="N23" s="7">
        <f t="shared" si="5"/>
        <v>379.14024942332128</v>
      </c>
    </row>
    <row r="24" spans="1:14">
      <c r="A24" s="316" t="s">
        <v>79</v>
      </c>
      <c r="B24" s="310">
        <f>SUM(B25:B28)</f>
        <v>0.17550099999999999</v>
      </c>
      <c r="C24" s="306">
        <f t="shared" ref="C24:M24" si="8">SUM(C25:C28)</f>
        <v>0.15654199999999999</v>
      </c>
      <c r="D24" s="314">
        <f t="shared" si="8"/>
        <v>0.979209</v>
      </c>
      <c r="E24" s="310">
        <f t="shared" si="8"/>
        <v>8.3511769999999999</v>
      </c>
      <c r="F24" s="306">
        <f t="shared" si="8"/>
        <v>0.139959</v>
      </c>
      <c r="G24" s="314">
        <f t="shared" si="8"/>
        <v>1.4038150000000003</v>
      </c>
      <c r="H24" s="310">
        <f t="shared" si="8"/>
        <v>0</v>
      </c>
      <c r="I24" s="306">
        <f t="shared" si="8"/>
        <v>0</v>
      </c>
      <c r="J24" s="314">
        <f t="shared" si="8"/>
        <v>0</v>
      </c>
      <c r="K24" s="310">
        <f t="shared" si="8"/>
        <v>0</v>
      </c>
      <c r="L24" s="306">
        <f t="shared" si="8"/>
        <v>0</v>
      </c>
      <c r="M24" s="314">
        <f t="shared" si="8"/>
        <v>0</v>
      </c>
      <c r="N24" s="305">
        <f>SUM(B24:M24)</f>
        <v>11.206202999999999</v>
      </c>
    </row>
    <row r="25" spans="1:14">
      <c r="A25" s="318" t="s">
        <v>80</v>
      </c>
      <c r="B25" s="255">
        <v>1.6774999999999998E-2</v>
      </c>
      <c r="C25" s="245">
        <v>0.03</v>
      </c>
      <c r="D25" s="251">
        <v>0.89070000000000005</v>
      </c>
      <c r="E25" s="255">
        <v>8.2536919999999991</v>
      </c>
      <c r="F25" s="245">
        <v>0</v>
      </c>
      <c r="G25" s="251">
        <v>1.3308140000000002</v>
      </c>
      <c r="H25" s="255">
        <v>0</v>
      </c>
      <c r="I25" s="245">
        <v>0</v>
      </c>
      <c r="J25" s="251">
        <v>0</v>
      </c>
      <c r="K25" s="255">
        <v>0</v>
      </c>
      <c r="L25" s="245">
        <v>0</v>
      </c>
      <c r="M25" s="251">
        <v>0</v>
      </c>
      <c r="N25" s="7">
        <f t="shared" si="5"/>
        <v>10.521981</v>
      </c>
    </row>
    <row r="26" spans="1:14">
      <c r="A26" s="319" t="s">
        <v>81</v>
      </c>
      <c r="B26" s="255">
        <v>0</v>
      </c>
      <c r="C26" s="245">
        <v>0</v>
      </c>
      <c r="D26" s="251">
        <v>0</v>
      </c>
      <c r="E26" s="255">
        <v>0</v>
      </c>
      <c r="F26" s="245">
        <v>0</v>
      </c>
      <c r="G26" s="251">
        <v>0</v>
      </c>
      <c r="H26" s="255">
        <v>0</v>
      </c>
      <c r="I26" s="245">
        <v>0</v>
      </c>
      <c r="J26" s="251">
        <v>0</v>
      </c>
      <c r="K26" s="255">
        <v>0</v>
      </c>
      <c r="L26" s="245">
        <v>0</v>
      </c>
      <c r="M26" s="251">
        <v>0</v>
      </c>
      <c r="N26" s="7">
        <f t="shared" si="5"/>
        <v>0</v>
      </c>
    </row>
    <row r="27" spans="1:14">
      <c r="A27" s="319" t="s">
        <v>82</v>
      </c>
      <c r="B27" s="255">
        <v>2.5379999999999999E-3</v>
      </c>
      <c r="C27" s="245">
        <v>2.0939999999999999E-3</v>
      </c>
      <c r="D27" s="251">
        <v>1.9380000000000001E-3</v>
      </c>
      <c r="E27" s="255">
        <v>1.6439999999999998E-3</v>
      </c>
      <c r="F27" s="245">
        <v>1.524E-3</v>
      </c>
      <c r="G27" s="251">
        <v>1.4759999999999999E-3</v>
      </c>
      <c r="H27" s="255">
        <v>0</v>
      </c>
      <c r="I27" s="245">
        <v>0</v>
      </c>
      <c r="J27" s="251">
        <v>0</v>
      </c>
      <c r="K27" s="255">
        <v>0</v>
      </c>
      <c r="L27" s="245">
        <v>0</v>
      </c>
      <c r="M27" s="251">
        <v>0</v>
      </c>
      <c r="N27" s="7">
        <f t="shared" si="5"/>
        <v>1.1213999999999998E-2</v>
      </c>
    </row>
    <row r="28" spans="1:14">
      <c r="A28" s="320" t="s">
        <v>83</v>
      </c>
      <c r="B28" s="256">
        <v>0.15618799999999999</v>
      </c>
      <c r="C28" s="247">
        <v>0.12444799999999999</v>
      </c>
      <c r="D28" s="252">
        <v>8.6570999999999995E-2</v>
      </c>
      <c r="E28" s="256">
        <v>9.5840999999999996E-2</v>
      </c>
      <c r="F28" s="247">
        <v>0.138435</v>
      </c>
      <c r="G28" s="252">
        <v>7.1525000000000005E-2</v>
      </c>
      <c r="H28" s="256">
        <v>0</v>
      </c>
      <c r="I28" s="247">
        <v>0</v>
      </c>
      <c r="J28" s="252">
        <v>0</v>
      </c>
      <c r="K28" s="256">
        <v>0</v>
      </c>
      <c r="L28" s="247">
        <v>0</v>
      </c>
      <c r="M28" s="252">
        <v>0</v>
      </c>
      <c r="N28" s="210">
        <f t="shared" si="5"/>
        <v>0.67300800000000005</v>
      </c>
    </row>
    <row r="29" spans="1:14">
      <c r="N29" s="280" t="s">
        <v>298</v>
      </c>
    </row>
    <row r="30" spans="1:14" ht="12.75">
      <c r="I30" s="40"/>
      <c r="K30" s="362">
        <v>-176.05363823719219</v>
      </c>
    </row>
    <row r="31" spans="1:14" ht="10.5" customHeight="1"/>
    <row r="32" spans="1:14" ht="10.5" customHeight="1"/>
    <row r="33" spans="7:14" ht="10.5" customHeight="1"/>
    <row r="34" spans="7:14" ht="10.5" customHeight="1"/>
    <row r="35" spans="7:14">
      <c r="J35" s="518">
        <v>2117.7372061296542</v>
      </c>
      <c r="K35" s="518"/>
    </row>
    <row r="36" spans="7:14" ht="10.5" customHeight="1"/>
    <row r="37" spans="7:14" ht="10.5" customHeight="1"/>
    <row r="38" spans="7:14" ht="10.5" customHeight="1"/>
    <row r="39" spans="7:14" ht="12.75" customHeight="1">
      <c r="H39" s="518">
        <v>1419.2534593893979</v>
      </c>
      <c r="I39" s="518"/>
      <c r="J39" s="518"/>
    </row>
    <row r="40" spans="7:14">
      <c r="J40" s="20" t="s">
        <v>161</v>
      </c>
      <c r="K40" s="521">
        <v>-1861.4761547085027</v>
      </c>
      <c r="L40" s="521"/>
    </row>
    <row r="41" spans="7:14" ht="10.5" customHeight="1"/>
    <row r="42" spans="7:14" ht="10.5" customHeight="1"/>
    <row r="43" spans="7:14">
      <c r="G43" s="520">
        <v>-1353.1818748276921</v>
      </c>
      <c r="H43" s="520"/>
      <c r="K43" s="363">
        <v>85.610427039096791</v>
      </c>
    </row>
    <row r="44" spans="7:14">
      <c r="L44" s="364">
        <v>235.91785064698101</v>
      </c>
    </row>
    <row r="45" spans="7:14">
      <c r="M45" s="520">
        <v>-2134.7988439278179</v>
      </c>
      <c r="N45" s="520"/>
    </row>
    <row r="46" spans="7:14" ht="10.5" customHeight="1"/>
    <row r="47" spans="7:14" ht="10.5" customHeight="1">
      <c r="J47" s="519">
        <v>-2055.9607409209302</v>
      </c>
      <c r="K47" s="519"/>
      <c r="L47" s="519"/>
    </row>
  </sheetData>
  <mergeCells count="18">
    <mergeCell ref="N3:N4"/>
    <mergeCell ref="A5:A6"/>
    <mergeCell ref="B3:D3"/>
    <mergeCell ref="E3:G3"/>
    <mergeCell ref="H3:J3"/>
    <mergeCell ref="K3:M3"/>
    <mergeCell ref="B5:D5"/>
    <mergeCell ref="N5:N6"/>
    <mergeCell ref="E5:G5"/>
    <mergeCell ref="H5:J5"/>
    <mergeCell ref="K5:M5"/>
    <mergeCell ref="A3:A4"/>
    <mergeCell ref="J35:K35"/>
    <mergeCell ref="J47:L47"/>
    <mergeCell ref="M45:N45"/>
    <mergeCell ref="G43:H43"/>
    <mergeCell ref="K40:L40"/>
    <mergeCell ref="H39:J39"/>
  </mergeCells>
  <conditionalFormatting sqref="B5:D28">
    <cfRule type="expression" dxfId="13" priority="4">
      <formula>SEARCH($B$3,$N$1)</formula>
    </cfRule>
  </conditionalFormatting>
  <conditionalFormatting sqref="B5:G28">
    <cfRule type="expression" dxfId="12" priority="3">
      <formula>SEARCH($E$3,$N$1)</formula>
    </cfRule>
  </conditionalFormatting>
  <conditionalFormatting sqref="B5:J28">
    <cfRule type="expression" dxfId="11" priority="2">
      <formula>SEARCH($H$3,$N$1)</formula>
    </cfRule>
  </conditionalFormatting>
  <conditionalFormatting sqref="B5:M28">
    <cfRule type="expression" dxfId="10" priority="1">
      <formula>SEARCH($K$3,$N$1)</formula>
    </cfRule>
  </conditionalFormatting>
  <pageMargins left="0.31496062992125984" right="0.31496062992125984" top="0.35433070866141736" bottom="0.35433070866141736" header="0.31496062992125984" footer="0.19685039370078741"/>
  <pageSetup paperSize="9" fitToWidth="0" fitToHeight="0" orientation="landscape" r:id="rId1"/>
  <headerFooter differentFirst="1" scaleWithDoc="0">
    <oddFooter>&amp;C&amp;"Calibri,Obyčejné"&amp;9&amp;P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List33"/>
  <dimension ref="A1:O42"/>
  <sheetViews>
    <sheetView showGridLines="0" zoomScaleNormal="100" zoomScaleSheetLayoutView="100" workbookViewId="0"/>
  </sheetViews>
  <sheetFormatPr defaultColWidth="9.140625" defaultRowHeight="12"/>
  <cols>
    <col min="1" max="1" width="13.85546875" style="9" customWidth="1"/>
    <col min="2" max="2" width="8.42578125" style="9" customWidth="1"/>
    <col min="3" max="14" width="10.140625" style="9" customWidth="1"/>
    <col min="15" max="15" width="9.140625" style="9" customWidth="1"/>
    <col min="16" max="16384" width="9.140625" style="9"/>
  </cols>
  <sheetData>
    <row r="1" spans="1:14" ht="20.25">
      <c r="A1" s="244" t="s">
        <v>405</v>
      </c>
      <c r="I1" s="6"/>
      <c r="J1" s="6"/>
      <c r="M1" s="6"/>
      <c r="N1" s="167" t="str">
        <f>'3.1'!N1</f>
        <v>II. čtvrtletí 2026</v>
      </c>
    </row>
    <row r="2" spans="1:14" ht="18">
      <c r="A2" s="220" t="s">
        <v>403</v>
      </c>
      <c r="I2" s="6"/>
      <c r="J2" s="6"/>
      <c r="M2" s="6"/>
      <c r="N2" s="90"/>
    </row>
    <row r="3" spans="1:14" ht="6" customHeight="1"/>
    <row r="4" spans="1:14" ht="12.6" customHeight="1">
      <c r="A4" s="474" t="str">
        <f>'3.1'!A4</f>
        <v>2026</v>
      </c>
      <c r="B4" s="474"/>
      <c r="C4" s="323" t="s">
        <v>60</v>
      </c>
      <c r="D4" s="323" t="s">
        <v>61</v>
      </c>
      <c r="E4" s="323" t="s">
        <v>62</v>
      </c>
      <c r="F4" s="323" t="s">
        <v>63</v>
      </c>
      <c r="G4" s="323" t="s">
        <v>64</v>
      </c>
      <c r="H4" s="323" t="s">
        <v>65</v>
      </c>
      <c r="I4" s="323" t="s">
        <v>66</v>
      </c>
      <c r="J4" s="323" t="s">
        <v>67</v>
      </c>
      <c r="K4" s="323" t="s">
        <v>68</v>
      </c>
      <c r="L4" s="323" t="s">
        <v>69</v>
      </c>
      <c r="M4" s="323" t="s">
        <v>70</v>
      </c>
      <c r="N4" s="323" t="s">
        <v>71</v>
      </c>
    </row>
    <row r="5" spans="1:14" ht="12.6" customHeight="1">
      <c r="A5" s="526" t="s">
        <v>54</v>
      </c>
      <c r="B5" s="526"/>
      <c r="C5" s="325">
        <v>12268.921</v>
      </c>
      <c r="D5" s="325">
        <v>11679.9089999999</v>
      </c>
      <c r="E5" s="325">
        <v>10259.245999999999</v>
      </c>
      <c r="F5" s="325">
        <v>10082.18</v>
      </c>
      <c r="G5" s="325">
        <v>9161.4529999999995</v>
      </c>
      <c r="H5" s="325">
        <v>9795.8839999999891</v>
      </c>
      <c r="I5" s="325">
        <v>0</v>
      </c>
      <c r="J5" s="325">
        <v>0</v>
      </c>
      <c r="K5" s="325">
        <v>0</v>
      </c>
      <c r="L5" s="325">
        <v>0</v>
      </c>
      <c r="M5" s="325">
        <v>0</v>
      </c>
      <c r="N5" s="325">
        <v>0</v>
      </c>
    </row>
    <row r="6" spans="1:14" ht="12.6" customHeight="1">
      <c r="A6" s="525" t="s">
        <v>48</v>
      </c>
      <c r="B6" s="525"/>
      <c r="C6" s="322">
        <v>46034</v>
      </c>
      <c r="D6" s="322">
        <v>46056</v>
      </c>
      <c r="E6" s="322">
        <v>46112</v>
      </c>
      <c r="F6" s="322">
        <v>46113</v>
      </c>
      <c r="G6" s="322">
        <v>46156</v>
      </c>
      <c r="H6" s="322">
        <v>46202</v>
      </c>
      <c r="I6" s="322">
        <v>46204</v>
      </c>
      <c r="J6" s="322">
        <v>46235</v>
      </c>
      <c r="K6" s="322">
        <v>46266</v>
      </c>
      <c r="L6" s="322">
        <v>46296</v>
      </c>
      <c r="M6" s="322">
        <v>46327</v>
      </c>
      <c r="N6" s="322">
        <v>46357</v>
      </c>
    </row>
    <row r="7" spans="1:14" ht="12.6" customHeight="1">
      <c r="A7" s="524" t="s">
        <v>321</v>
      </c>
      <c r="B7" s="524"/>
      <c r="C7" s="324">
        <v>0.41666666666666669</v>
      </c>
      <c r="D7" s="324">
        <v>0.54166666666666663</v>
      </c>
      <c r="E7" s="324">
        <v>0.54166666666666663</v>
      </c>
      <c r="F7" s="324">
        <v>0.53125</v>
      </c>
      <c r="G7" s="324">
        <v>0.47916666666666669</v>
      </c>
      <c r="H7" s="324">
        <v>0.54166666666666663</v>
      </c>
      <c r="I7" s="324">
        <v>0</v>
      </c>
      <c r="J7" s="324">
        <v>0</v>
      </c>
      <c r="K7" s="324">
        <v>0</v>
      </c>
      <c r="L7" s="324">
        <v>0</v>
      </c>
      <c r="M7" s="324">
        <v>0</v>
      </c>
      <c r="N7" s="324">
        <v>0</v>
      </c>
    </row>
    <row r="8" spans="1:14" ht="12.6" customHeight="1">
      <c r="A8" s="525" t="s">
        <v>57</v>
      </c>
      <c r="B8" s="525"/>
      <c r="C8" s="321">
        <v>6225.0540000000001</v>
      </c>
      <c r="D8" s="321">
        <v>6382.98199999999</v>
      </c>
      <c r="E8" s="321">
        <v>5823.78</v>
      </c>
      <c r="F8" s="321">
        <v>5097.17</v>
      </c>
      <c r="G8" s="321">
        <v>4823.7150000000001</v>
      </c>
      <c r="H8" s="321">
        <v>4708.9160000000002</v>
      </c>
      <c r="I8" s="321">
        <v>0</v>
      </c>
      <c r="J8" s="321">
        <v>0</v>
      </c>
      <c r="K8" s="321">
        <v>0</v>
      </c>
      <c r="L8" s="321">
        <v>0</v>
      </c>
      <c r="M8" s="321">
        <v>0</v>
      </c>
      <c r="N8" s="321">
        <v>0</v>
      </c>
    </row>
    <row r="9" spans="1:14" ht="12.6" customHeight="1">
      <c r="A9" s="525" t="s">
        <v>48</v>
      </c>
      <c r="B9" s="525"/>
      <c r="C9" s="322">
        <v>46023</v>
      </c>
      <c r="D9" s="322">
        <v>46081</v>
      </c>
      <c r="E9" s="322">
        <v>46096</v>
      </c>
      <c r="F9" s="322">
        <v>46118</v>
      </c>
      <c r="G9" s="322">
        <v>46173</v>
      </c>
      <c r="H9" s="322">
        <v>46187</v>
      </c>
      <c r="I9" s="322">
        <v>46204</v>
      </c>
      <c r="J9" s="322">
        <v>46235</v>
      </c>
      <c r="K9" s="322">
        <v>46266</v>
      </c>
      <c r="L9" s="322">
        <v>46296</v>
      </c>
      <c r="M9" s="322">
        <v>46327</v>
      </c>
      <c r="N9" s="322">
        <v>46357</v>
      </c>
    </row>
    <row r="10" spans="1:14">
      <c r="A10" s="524" t="s">
        <v>321</v>
      </c>
      <c r="B10" s="524"/>
      <c r="C10" s="324">
        <v>0.15625</v>
      </c>
      <c r="D10" s="324">
        <v>0.98958333333333337</v>
      </c>
      <c r="E10" s="324">
        <v>9.375E-2</v>
      </c>
      <c r="F10" s="324">
        <v>0.14583333333333334</v>
      </c>
      <c r="G10" s="324">
        <v>0.21875</v>
      </c>
      <c r="H10" s="324">
        <v>0.21875</v>
      </c>
      <c r="I10" s="324">
        <v>0</v>
      </c>
      <c r="J10" s="324">
        <v>0</v>
      </c>
      <c r="K10" s="324">
        <v>0</v>
      </c>
      <c r="L10" s="324">
        <v>0</v>
      </c>
      <c r="M10" s="324">
        <v>0</v>
      </c>
      <c r="N10" s="324">
        <v>0</v>
      </c>
    </row>
    <row r="11" spans="1:14" ht="12.6" customHeight="1">
      <c r="N11" s="280" t="s">
        <v>275</v>
      </c>
    </row>
    <row r="12" spans="1:14" ht="12.6" customHeight="1"/>
    <row r="13" spans="1:14" ht="12.6" customHeight="1"/>
    <row r="14" spans="1:14" ht="12.6" customHeight="1"/>
    <row r="15" spans="1:14" ht="12.6" customHeight="1"/>
    <row r="16" spans="1:14" ht="12.6" customHeight="1"/>
    <row r="17" ht="12.6" customHeight="1"/>
    <row r="18" ht="12.6" customHeight="1"/>
    <row r="19" ht="12.6" customHeight="1"/>
    <row r="20" ht="12.6" customHeight="1"/>
    <row r="21" ht="12.6" customHeight="1"/>
    <row r="22" ht="12.6" customHeight="1"/>
    <row r="23" ht="12.6" customHeight="1"/>
    <row r="24" ht="12.6" customHeight="1"/>
    <row r="25" ht="12.6" customHeight="1"/>
    <row r="26" ht="12.6" customHeight="1"/>
    <row r="27" ht="12.6" customHeight="1"/>
    <row r="28" ht="12.6" customHeight="1"/>
    <row r="29" ht="12.6" customHeight="1"/>
    <row r="30" ht="12.6" customHeight="1"/>
    <row r="31" ht="12.6" customHeight="1"/>
    <row r="32" ht="12.6" customHeight="1"/>
    <row r="33" spans="8:15" ht="12.6" customHeight="1"/>
    <row r="34" spans="8:15">
      <c r="H34" s="12"/>
    </row>
    <row r="36" spans="8:15">
      <c r="O36" s="23"/>
    </row>
    <row r="37" spans="8:15">
      <c r="O37" s="24"/>
    </row>
    <row r="38" spans="8:15">
      <c r="O38" s="25"/>
    </row>
    <row r="39" spans="8:15">
      <c r="O39" s="25"/>
    </row>
    <row r="40" spans="8:15">
      <c r="O40" s="24"/>
    </row>
    <row r="41" spans="8:15">
      <c r="O41" s="25"/>
    </row>
    <row r="42" spans="8:15">
      <c r="O42" s="25"/>
    </row>
  </sheetData>
  <mergeCells count="7">
    <mergeCell ref="A7:B7"/>
    <mergeCell ref="A8:B8"/>
    <mergeCell ref="A9:B9"/>
    <mergeCell ref="A10:B10"/>
    <mergeCell ref="A4:B4"/>
    <mergeCell ref="A5:B5"/>
    <mergeCell ref="A6:B6"/>
  </mergeCells>
  <conditionalFormatting sqref="C5:E10">
    <cfRule type="expression" dxfId="9" priority="4">
      <formula>SEARCH("I. Čtvrtletí",$N$1)</formula>
    </cfRule>
  </conditionalFormatting>
  <conditionalFormatting sqref="C5:H10">
    <cfRule type="expression" dxfId="8" priority="3">
      <formula>SEARCH("II. Čtvrtletí",$N$1)</formula>
    </cfRule>
  </conditionalFormatting>
  <conditionalFormatting sqref="C5:K10">
    <cfRule type="expression" dxfId="7" priority="2">
      <formula>SEARCH("III. čtvrtletí",$N$1)</formula>
    </cfRule>
  </conditionalFormatting>
  <conditionalFormatting sqref="C5:N10">
    <cfRule type="expression" dxfId="6" priority="1">
      <formula>SEARCH("IV. Čtvrtletí",$N$1)</formula>
    </cfRule>
  </conditionalFormatting>
  <pageMargins left="0.31496062992125984" right="0.31496062992125984" top="0.35433070866141736" bottom="0.35433070866141736" header="0.31496062992125984" footer="0.19685039370078741"/>
  <pageSetup paperSize="9" orientation="landscape" r:id="rId1"/>
  <headerFooter differentFirst="1" scaleWithDoc="0">
    <oddFooter>&amp;C&amp;"Calibri,Obyčejné"&amp;9&amp;P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List34"/>
  <dimension ref="A1:Q40"/>
  <sheetViews>
    <sheetView showGridLines="0" zoomScaleNormal="100" zoomScaleSheetLayoutView="115" workbookViewId="0"/>
  </sheetViews>
  <sheetFormatPr defaultColWidth="9.140625" defaultRowHeight="12"/>
  <cols>
    <col min="1" max="1" width="9.7109375" style="9" customWidth="1"/>
    <col min="2" max="2" width="3" style="9" bestFit="1" customWidth="1"/>
    <col min="3" max="3" width="10.140625" style="9" customWidth="1"/>
    <col min="4" max="5" width="12.140625" style="9" customWidth="1"/>
    <col min="6" max="6" width="1.28515625" style="9" customWidth="1"/>
    <col min="7" max="7" width="9.7109375" style="9" customWidth="1"/>
    <col min="8" max="8" width="3" style="9" customWidth="1"/>
    <col min="9" max="9" width="10.140625" style="9" customWidth="1"/>
    <col min="10" max="11" width="12.140625" style="9" customWidth="1"/>
    <col min="12" max="12" width="1.28515625" style="9" customWidth="1"/>
    <col min="13" max="13" width="9.7109375" style="9" customWidth="1"/>
    <col min="14" max="14" width="3" style="9" bestFit="1" customWidth="1"/>
    <col min="15" max="15" width="10.140625" style="9" customWidth="1"/>
    <col min="16" max="17" width="12.140625" style="9" customWidth="1"/>
    <col min="18" max="16384" width="9.140625" style="9"/>
  </cols>
  <sheetData>
    <row r="1" spans="1:17" s="6" customFormat="1" ht="18">
      <c r="A1" s="326" t="str">
        <f>"9.2 Denní maxima a minima zatížení brutto ES ČR za "&amp;Q1</f>
        <v>9.2 Denní maxima a minima zatížení brutto ES ČR za II. čtvrtletí 2026</v>
      </c>
      <c r="Q1" s="167" t="str">
        <f>'3.1'!N1</f>
        <v>II. čtvrtletí 2026</v>
      </c>
    </row>
    <row r="2" spans="1:17" ht="6" customHeight="1"/>
    <row r="3" spans="1:17" ht="60">
      <c r="A3" s="476" t="s">
        <v>63</v>
      </c>
      <c r="B3" s="476"/>
      <c r="C3" s="329" t="s">
        <v>223</v>
      </c>
      <c r="D3" s="329" t="s">
        <v>287</v>
      </c>
      <c r="E3" s="329" t="s">
        <v>288</v>
      </c>
      <c r="G3" s="476" t="s">
        <v>64</v>
      </c>
      <c r="H3" s="476"/>
      <c r="I3" s="329" t="s">
        <v>223</v>
      </c>
      <c r="J3" s="329" t="s">
        <v>287</v>
      </c>
      <c r="K3" s="329" t="s">
        <v>288</v>
      </c>
      <c r="M3" s="476" t="s">
        <v>65</v>
      </c>
      <c r="N3" s="476"/>
      <c r="O3" s="329" t="s">
        <v>223</v>
      </c>
      <c r="P3" s="329" t="s">
        <v>287</v>
      </c>
      <c r="Q3" s="329" t="s">
        <v>288</v>
      </c>
    </row>
    <row r="4" spans="1:17" ht="9.75" customHeight="1">
      <c r="A4" s="477"/>
      <c r="B4" s="477"/>
      <c r="C4" s="330" t="s">
        <v>5</v>
      </c>
      <c r="D4" s="330" t="s">
        <v>4</v>
      </c>
      <c r="E4" s="330" t="s">
        <v>4</v>
      </c>
      <c r="G4" s="477"/>
      <c r="H4" s="477"/>
      <c r="I4" s="330" t="s">
        <v>5</v>
      </c>
      <c r="J4" s="330" t="s">
        <v>4</v>
      </c>
      <c r="K4" s="330" t="s">
        <v>4</v>
      </c>
      <c r="M4" s="477"/>
      <c r="N4" s="477"/>
      <c r="O4" s="330" t="s">
        <v>5</v>
      </c>
      <c r="P4" s="330" t="s">
        <v>4</v>
      </c>
      <c r="Q4" s="330" t="s">
        <v>4</v>
      </c>
    </row>
    <row r="5" spans="1:17" ht="12.6" customHeight="1">
      <c r="A5" s="373">
        <v>46113</v>
      </c>
      <c r="B5" s="374">
        <f>A5</f>
        <v>46113</v>
      </c>
      <c r="C5" s="375">
        <v>208943.56475000005</v>
      </c>
      <c r="D5" s="375">
        <v>10082.18</v>
      </c>
      <c r="E5" s="375">
        <v>7187.2510000000002</v>
      </c>
      <c r="G5" s="373">
        <v>46143</v>
      </c>
      <c r="H5" s="374">
        <f>G5</f>
        <v>46143</v>
      </c>
      <c r="I5" s="375">
        <v>156046.75525000005</v>
      </c>
      <c r="J5" s="375">
        <v>7833.3099999999995</v>
      </c>
      <c r="K5" s="375">
        <v>5353.2270000000008</v>
      </c>
      <c r="M5" s="373">
        <v>46174</v>
      </c>
      <c r="N5" s="374">
        <f>M5</f>
        <v>46174</v>
      </c>
      <c r="O5" s="375">
        <v>173076.24474999998</v>
      </c>
      <c r="P5" s="375">
        <v>8797.1840000000011</v>
      </c>
      <c r="Q5" s="375">
        <v>5395.3029999999999</v>
      </c>
    </row>
    <row r="6" spans="1:17" ht="12.6" customHeight="1">
      <c r="A6" s="373">
        <v>46114</v>
      </c>
      <c r="B6" s="374">
        <f>A6</f>
        <v>46114</v>
      </c>
      <c r="C6" s="375">
        <v>201733.92575000008</v>
      </c>
      <c r="D6" s="375">
        <v>9892.7650000000012</v>
      </c>
      <c r="E6" s="375">
        <v>6518.1720000000005</v>
      </c>
      <c r="G6" s="373">
        <v>46144</v>
      </c>
      <c r="H6" s="374">
        <f>G6</f>
        <v>46144</v>
      </c>
      <c r="I6" s="375">
        <v>148918.52725000001</v>
      </c>
      <c r="J6" s="375">
        <v>7413.072000000001</v>
      </c>
      <c r="K6" s="375">
        <v>5212.9949999999999</v>
      </c>
      <c r="M6" s="373">
        <v>46175</v>
      </c>
      <c r="N6" s="374">
        <f>M6</f>
        <v>46175</v>
      </c>
      <c r="O6" s="375">
        <v>176230.33875</v>
      </c>
      <c r="P6" s="375">
        <v>8754.150999999998</v>
      </c>
      <c r="Q6" s="375">
        <v>5686.6439999999993</v>
      </c>
    </row>
    <row r="7" spans="1:17" ht="12.6" customHeight="1">
      <c r="A7" s="373">
        <v>46115</v>
      </c>
      <c r="B7" s="374">
        <f t="shared" ref="B7:B34" si="0">A7</f>
        <v>46115</v>
      </c>
      <c r="C7" s="375">
        <v>173224.46999999997</v>
      </c>
      <c r="D7" s="375">
        <v>8568.9839999999986</v>
      </c>
      <c r="E7" s="375">
        <v>5741.0590000000002</v>
      </c>
      <c r="G7" s="373">
        <v>46145</v>
      </c>
      <c r="H7" s="374">
        <f t="shared" ref="H7:H35" si="1">G7</f>
        <v>46145</v>
      </c>
      <c r="I7" s="375">
        <v>149253.36899999995</v>
      </c>
      <c r="J7" s="375">
        <v>7451.982</v>
      </c>
      <c r="K7" s="375">
        <v>5082.6540000000005</v>
      </c>
      <c r="M7" s="373">
        <v>46176</v>
      </c>
      <c r="N7" s="374">
        <f t="shared" ref="N7:N34" si="2">M7</f>
        <v>46176</v>
      </c>
      <c r="O7" s="375">
        <v>176492.38225000002</v>
      </c>
      <c r="P7" s="375">
        <v>8712.0400000000009</v>
      </c>
      <c r="Q7" s="375">
        <v>5742.7890000000007</v>
      </c>
    </row>
    <row r="8" spans="1:17" ht="12.6" customHeight="1">
      <c r="A8" s="373">
        <v>46116</v>
      </c>
      <c r="B8" s="374">
        <f t="shared" si="0"/>
        <v>46116</v>
      </c>
      <c r="C8" s="375">
        <v>161471.20849999998</v>
      </c>
      <c r="D8" s="375">
        <v>7939.2960000000003</v>
      </c>
      <c r="E8" s="375">
        <v>5557.9300000000012</v>
      </c>
      <c r="G8" s="373">
        <v>46146</v>
      </c>
      <c r="H8" s="374">
        <f t="shared" si="1"/>
        <v>46146</v>
      </c>
      <c r="I8" s="375">
        <v>175598.08399999994</v>
      </c>
      <c r="J8" s="375">
        <v>8732.1869999999981</v>
      </c>
      <c r="K8" s="375">
        <v>5451.0199999999995</v>
      </c>
      <c r="M8" s="373">
        <v>46177</v>
      </c>
      <c r="N8" s="374">
        <f t="shared" si="2"/>
        <v>46177</v>
      </c>
      <c r="O8" s="375">
        <v>176390.00925000006</v>
      </c>
      <c r="P8" s="375">
        <v>8737.7749999999978</v>
      </c>
      <c r="Q8" s="375">
        <v>5703.911000000001</v>
      </c>
    </row>
    <row r="9" spans="1:17" ht="12.6" customHeight="1">
      <c r="A9" s="373">
        <v>46117</v>
      </c>
      <c r="B9" s="374">
        <f t="shared" si="0"/>
        <v>46117</v>
      </c>
      <c r="C9" s="375">
        <v>152831.06100000005</v>
      </c>
      <c r="D9" s="375">
        <v>7802.4710000000005</v>
      </c>
      <c r="E9" s="375">
        <v>5312.6369999999997</v>
      </c>
      <c r="G9" s="373">
        <v>46147</v>
      </c>
      <c r="H9" s="374">
        <f t="shared" si="1"/>
        <v>46147</v>
      </c>
      <c r="I9" s="375">
        <v>178442.22125000003</v>
      </c>
      <c r="J9" s="375">
        <v>8909.8369999999995</v>
      </c>
      <c r="K9" s="375">
        <v>5755.6680000000006</v>
      </c>
      <c r="M9" s="373">
        <v>46178</v>
      </c>
      <c r="N9" s="374">
        <f t="shared" si="2"/>
        <v>46178</v>
      </c>
      <c r="O9" s="375">
        <v>172066.23075000002</v>
      </c>
      <c r="P9" s="375">
        <v>8743.375</v>
      </c>
      <c r="Q9" s="375">
        <v>5431.4830000000011</v>
      </c>
    </row>
    <row r="10" spans="1:17" ht="12.6" customHeight="1">
      <c r="A10" s="373">
        <v>46118</v>
      </c>
      <c r="B10" s="374">
        <f t="shared" si="0"/>
        <v>46118</v>
      </c>
      <c r="C10" s="375">
        <v>152789.10749999995</v>
      </c>
      <c r="D10" s="375">
        <v>7423.2889999999998</v>
      </c>
      <c r="E10" s="375">
        <v>5097.17</v>
      </c>
      <c r="G10" s="373">
        <v>46148</v>
      </c>
      <c r="H10" s="374">
        <f t="shared" si="1"/>
        <v>46148</v>
      </c>
      <c r="I10" s="375">
        <v>178454.43999999997</v>
      </c>
      <c r="J10" s="375">
        <v>8805.6049999999996</v>
      </c>
      <c r="K10" s="375">
        <v>5796.8590000000013</v>
      </c>
      <c r="M10" s="373">
        <v>46179</v>
      </c>
      <c r="N10" s="374">
        <f t="shared" si="2"/>
        <v>46179</v>
      </c>
      <c r="O10" s="375">
        <v>148176</v>
      </c>
      <c r="P10" s="375">
        <v>7700.5169999999998</v>
      </c>
      <c r="Q10" s="375">
        <v>5073.232</v>
      </c>
    </row>
    <row r="11" spans="1:17" ht="12.6" customHeight="1">
      <c r="A11" s="373">
        <v>46119</v>
      </c>
      <c r="B11" s="374">
        <f t="shared" si="0"/>
        <v>46119</v>
      </c>
      <c r="C11" s="375">
        <v>192355.02800000002</v>
      </c>
      <c r="D11" s="375">
        <v>9536.003999999999</v>
      </c>
      <c r="E11" s="375">
        <v>6232.174</v>
      </c>
      <c r="G11" s="373">
        <v>46149</v>
      </c>
      <c r="H11" s="374">
        <f t="shared" si="1"/>
        <v>46149</v>
      </c>
      <c r="I11" s="375">
        <v>175575.46725000007</v>
      </c>
      <c r="J11" s="375">
        <v>8676.4349999999995</v>
      </c>
      <c r="K11" s="375">
        <v>5622.1299999999992</v>
      </c>
      <c r="M11" s="373">
        <v>46180</v>
      </c>
      <c r="N11" s="374">
        <f t="shared" si="2"/>
        <v>46180</v>
      </c>
      <c r="O11" s="375">
        <v>146993.76499999998</v>
      </c>
      <c r="P11" s="375">
        <v>7437.5419999999995</v>
      </c>
      <c r="Q11" s="375">
        <v>4775.7730000000001</v>
      </c>
    </row>
    <row r="12" spans="1:17" ht="12.6" customHeight="1">
      <c r="A12" s="373">
        <v>46120</v>
      </c>
      <c r="B12" s="374">
        <f t="shared" si="0"/>
        <v>46120</v>
      </c>
      <c r="C12" s="375">
        <v>198933.67924999999</v>
      </c>
      <c r="D12" s="375">
        <v>9604.5759999999991</v>
      </c>
      <c r="E12" s="375">
        <v>6780.7510000000002</v>
      </c>
      <c r="G12" s="373">
        <v>46150</v>
      </c>
      <c r="H12" s="374">
        <f t="shared" si="1"/>
        <v>46150</v>
      </c>
      <c r="I12" s="375">
        <v>151841.74600000001</v>
      </c>
      <c r="J12" s="375">
        <v>7719.5649999999996</v>
      </c>
      <c r="K12" s="375">
        <v>5247.5419999999995</v>
      </c>
      <c r="M12" s="373">
        <v>46181</v>
      </c>
      <c r="N12" s="374">
        <f t="shared" si="2"/>
        <v>46181</v>
      </c>
      <c r="O12" s="375">
        <v>175569.29850000003</v>
      </c>
      <c r="P12" s="375">
        <v>8757.746000000001</v>
      </c>
      <c r="Q12" s="375">
        <v>5458.5819999999985</v>
      </c>
    </row>
    <row r="13" spans="1:17" ht="12.6" customHeight="1">
      <c r="A13" s="373">
        <v>46121</v>
      </c>
      <c r="B13" s="374">
        <f t="shared" si="0"/>
        <v>46121</v>
      </c>
      <c r="C13" s="375">
        <v>202570.67999999993</v>
      </c>
      <c r="D13" s="375">
        <v>9860.3549999999996</v>
      </c>
      <c r="E13" s="375">
        <v>6957.8739999999998</v>
      </c>
      <c r="G13" s="373">
        <v>46151</v>
      </c>
      <c r="H13" s="374">
        <f t="shared" si="1"/>
        <v>46151</v>
      </c>
      <c r="I13" s="375">
        <v>149206.13575000004</v>
      </c>
      <c r="J13" s="375">
        <v>7464.3280000000022</v>
      </c>
      <c r="K13" s="375">
        <v>5180.237000000001</v>
      </c>
      <c r="M13" s="373">
        <v>46182</v>
      </c>
      <c r="N13" s="374">
        <f t="shared" si="2"/>
        <v>46182</v>
      </c>
      <c r="O13" s="375">
        <v>177743.20024999997</v>
      </c>
      <c r="P13" s="375">
        <v>8753.3909999999996</v>
      </c>
      <c r="Q13" s="375">
        <v>5775.8940000000002</v>
      </c>
    </row>
    <row r="14" spans="1:17" ht="12.6" customHeight="1">
      <c r="A14" s="373">
        <v>46122</v>
      </c>
      <c r="B14" s="374">
        <f t="shared" si="0"/>
        <v>46122</v>
      </c>
      <c r="C14" s="375">
        <v>206703.35899999994</v>
      </c>
      <c r="D14" s="375">
        <v>9924.6169999999984</v>
      </c>
      <c r="E14" s="375">
        <v>6604.8379999999997</v>
      </c>
      <c r="G14" s="373">
        <v>46152</v>
      </c>
      <c r="H14" s="374">
        <f t="shared" si="1"/>
        <v>46152</v>
      </c>
      <c r="I14" s="375">
        <v>150281.93250000002</v>
      </c>
      <c r="J14" s="375">
        <v>7439.277000000001</v>
      </c>
      <c r="K14" s="375">
        <v>5177.3169999999991</v>
      </c>
      <c r="M14" s="373">
        <v>46183</v>
      </c>
      <c r="N14" s="374">
        <f t="shared" si="2"/>
        <v>46183</v>
      </c>
      <c r="O14" s="375">
        <v>178009.06299999997</v>
      </c>
      <c r="P14" s="375">
        <v>8838.0640000000003</v>
      </c>
      <c r="Q14" s="375">
        <v>5807.8859999999995</v>
      </c>
    </row>
    <row r="15" spans="1:17" ht="12.6" customHeight="1">
      <c r="A15" s="373">
        <v>46123</v>
      </c>
      <c r="B15" s="374">
        <f t="shared" si="0"/>
        <v>46123</v>
      </c>
      <c r="C15" s="375">
        <v>175727.76824999991</v>
      </c>
      <c r="D15" s="375">
        <v>8813.8240000000005</v>
      </c>
      <c r="E15" s="375">
        <v>5983.9459999999999</v>
      </c>
      <c r="G15" s="373">
        <v>46153</v>
      </c>
      <c r="H15" s="374">
        <f t="shared" si="1"/>
        <v>46153</v>
      </c>
      <c r="I15" s="375">
        <v>178406.91975000003</v>
      </c>
      <c r="J15" s="375">
        <v>8960.0950000000012</v>
      </c>
      <c r="K15" s="375">
        <v>5598.9620000000004</v>
      </c>
      <c r="M15" s="373">
        <v>46184</v>
      </c>
      <c r="N15" s="374">
        <f t="shared" si="2"/>
        <v>46184</v>
      </c>
      <c r="O15" s="375">
        <v>177234.59249999997</v>
      </c>
      <c r="P15" s="375">
        <v>8955.2340000000004</v>
      </c>
      <c r="Q15" s="375">
        <v>5827.0989999999993</v>
      </c>
    </row>
    <row r="16" spans="1:17" ht="12.6" customHeight="1">
      <c r="A16" s="373">
        <v>46124</v>
      </c>
      <c r="B16" s="374">
        <f t="shared" si="0"/>
        <v>46124</v>
      </c>
      <c r="C16" s="375">
        <v>169842.45225000006</v>
      </c>
      <c r="D16" s="375">
        <v>8249.021999999999</v>
      </c>
      <c r="E16" s="375">
        <v>5980.78</v>
      </c>
      <c r="G16" s="373">
        <v>46154</v>
      </c>
      <c r="H16" s="374">
        <f t="shared" si="1"/>
        <v>46154</v>
      </c>
      <c r="I16" s="375">
        <v>186020.5125000001</v>
      </c>
      <c r="J16" s="375">
        <v>9041.2229999999981</v>
      </c>
      <c r="K16" s="375">
        <v>6004.811999999999</v>
      </c>
      <c r="M16" s="373">
        <v>46185</v>
      </c>
      <c r="N16" s="374">
        <f t="shared" si="2"/>
        <v>46185</v>
      </c>
      <c r="O16" s="375">
        <v>172158.75799999997</v>
      </c>
      <c r="P16" s="375">
        <v>8595.6190000000006</v>
      </c>
      <c r="Q16" s="375">
        <v>5335.8149999999996</v>
      </c>
    </row>
    <row r="17" spans="1:17" ht="12.6" customHeight="1">
      <c r="A17" s="373">
        <v>46125</v>
      </c>
      <c r="B17" s="374">
        <f t="shared" si="0"/>
        <v>46125</v>
      </c>
      <c r="C17" s="375">
        <v>194684.54274999996</v>
      </c>
      <c r="D17" s="375">
        <v>9479.6859999999997</v>
      </c>
      <c r="E17" s="375">
        <v>6397.9149999999991</v>
      </c>
      <c r="G17" s="373">
        <v>46155</v>
      </c>
      <c r="H17" s="374">
        <f t="shared" si="1"/>
        <v>46155</v>
      </c>
      <c r="I17" s="375">
        <v>186722.45800000007</v>
      </c>
      <c r="J17" s="375">
        <v>9161.0579999999991</v>
      </c>
      <c r="K17" s="375">
        <v>6236.429000000001</v>
      </c>
      <c r="M17" s="373">
        <v>46186</v>
      </c>
      <c r="N17" s="374">
        <f t="shared" si="2"/>
        <v>46186</v>
      </c>
      <c r="O17" s="375">
        <v>146692.11500000005</v>
      </c>
      <c r="P17" s="375">
        <v>7637.3129999999983</v>
      </c>
      <c r="Q17" s="375">
        <v>4857.3969999999999</v>
      </c>
    </row>
    <row r="18" spans="1:17" ht="12.6" customHeight="1">
      <c r="A18" s="373">
        <v>46126</v>
      </c>
      <c r="B18" s="374">
        <f t="shared" si="0"/>
        <v>46126</v>
      </c>
      <c r="C18" s="375">
        <v>197419.08549999999</v>
      </c>
      <c r="D18" s="375">
        <v>9476.8739999999998</v>
      </c>
      <c r="E18" s="375">
        <v>6621.1370000000024</v>
      </c>
      <c r="G18" s="373">
        <v>46156</v>
      </c>
      <c r="H18" s="374">
        <f t="shared" si="1"/>
        <v>46156</v>
      </c>
      <c r="I18" s="375">
        <v>186651.636</v>
      </c>
      <c r="J18" s="375">
        <v>9161.4529999999995</v>
      </c>
      <c r="K18" s="375">
        <v>6154.0849999999982</v>
      </c>
      <c r="M18" s="373">
        <v>46187</v>
      </c>
      <c r="N18" s="374">
        <f t="shared" si="2"/>
        <v>46187</v>
      </c>
      <c r="O18" s="375">
        <v>144214.43774999998</v>
      </c>
      <c r="P18" s="375">
        <v>7289.6409999999996</v>
      </c>
      <c r="Q18" s="375">
        <v>4708.9160000000011</v>
      </c>
    </row>
    <row r="19" spans="1:17" ht="12.6" customHeight="1">
      <c r="A19" s="373">
        <v>46127</v>
      </c>
      <c r="B19" s="374">
        <f t="shared" si="0"/>
        <v>46127</v>
      </c>
      <c r="C19" s="375">
        <v>197257.55999999997</v>
      </c>
      <c r="D19" s="375">
        <v>9583.4370000000017</v>
      </c>
      <c r="E19" s="375">
        <v>6598.9080000000013</v>
      </c>
      <c r="G19" s="373">
        <v>46157</v>
      </c>
      <c r="H19" s="374">
        <f t="shared" si="1"/>
        <v>46157</v>
      </c>
      <c r="I19" s="375">
        <v>181975.28250000006</v>
      </c>
      <c r="J19" s="375">
        <v>8962.5569999999989</v>
      </c>
      <c r="K19" s="375">
        <v>5784.8719999999994</v>
      </c>
      <c r="M19" s="373">
        <v>46188</v>
      </c>
      <c r="N19" s="374">
        <f t="shared" si="2"/>
        <v>46188</v>
      </c>
      <c r="O19" s="375">
        <v>172202.88575000002</v>
      </c>
      <c r="P19" s="375">
        <v>8756.4369999999981</v>
      </c>
      <c r="Q19" s="375">
        <v>5361.0710000000008</v>
      </c>
    </row>
    <row r="20" spans="1:17" ht="12.6" customHeight="1">
      <c r="A20" s="373">
        <v>46128</v>
      </c>
      <c r="B20" s="374">
        <f t="shared" si="0"/>
        <v>46128</v>
      </c>
      <c r="C20" s="375">
        <v>192746.79500000001</v>
      </c>
      <c r="D20" s="375">
        <v>9392.5560000000005</v>
      </c>
      <c r="E20" s="375">
        <v>6545.3359999999984</v>
      </c>
      <c r="G20" s="373">
        <v>46158</v>
      </c>
      <c r="H20" s="374">
        <f t="shared" si="1"/>
        <v>46158</v>
      </c>
      <c r="I20" s="375">
        <v>159101.65750000003</v>
      </c>
      <c r="J20" s="375">
        <v>7952.2800000000007</v>
      </c>
      <c r="K20" s="375">
        <v>5437.5290000000005</v>
      </c>
      <c r="M20" s="373">
        <v>46189</v>
      </c>
      <c r="N20" s="374">
        <f t="shared" si="2"/>
        <v>46189</v>
      </c>
      <c r="O20" s="375">
        <v>179612.27900000001</v>
      </c>
      <c r="P20" s="375">
        <v>8824.1440000000002</v>
      </c>
      <c r="Q20" s="375">
        <v>5876.9740000000011</v>
      </c>
    </row>
    <row r="21" spans="1:17" ht="12.6" customHeight="1">
      <c r="A21" s="373">
        <v>46129</v>
      </c>
      <c r="B21" s="374">
        <f t="shared" si="0"/>
        <v>46129</v>
      </c>
      <c r="C21" s="375">
        <v>186172.13174999997</v>
      </c>
      <c r="D21" s="375">
        <v>9267.0439999999981</v>
      </c>
      <c r="E21" s="375">
        <v>5906.1179999999986</v>
      </c>
      <c r="G21" s="373">
        <v>46159</v>
      </c>
      <c r="H21" s="374">
        <f t="shared" si="1"/>
        <v>46159</v>
      </c>
      <c r="I21" s="375">
        <v>156904.80075000002</v>
      </c>
      <c r="J21" s="375">
        <v>7747.4400000000005</v>
      </c>
      <c r="K21" s="375">
        <v>5347.4809999999998</v>
      </c>
      <c r="M21" s="373">
        <v>46190</v>
      </c>
      <c r="N21" s="374">
        <f t="shared" si="2"/>
        <v>46190</v>
      </c>
      <c r="O21" s="375">
        <v>181078.48275000002</v>
      </c>
      <c r="P21" s="375">
        <v>8955.6570000000011</v>
      </c>
      <c r="Q21" s="375">
        <v>5886.34</v>
      </c>
    </row>
    <row r="22" spans="1:17" ht="12.6" customHeight="1">
      <c r="A22" s="373">
        <v>46130</v>
      </c>
      <c r="B22" s="374">
        <f t="shared" si="0"/>
        <v>46130</v>
      </c>
      <c r="C22" s="375">
        <v>159560.65374999997</v>
      </c>
      <c r="D22" s="375">
        <v>7944.1649999999991</v>
      </c>
      <c r="E22" s="375">
        <v>5436.3689999999997</v>
      </c>
      <c r="G22" s="373">
        <v>46160</v>
      </c>
      <c r="H22" s="374">
        <f t="shared" si="1"/>
        <v>46160</v>
      </c>
      <c r="I22" s="375">
        <v>184984.97824999999</v>
      </c>
      <c r="J22" s="375">
        <v>9078.9320000000007</v>
      </c>
      <c r="K22" s="375">
        <v>6053.192</v>
      </c>
      <c r="M22" s="373">
        <v>46191</v>
      </c>
      <c r="N22" s="374">
        <f t="shared" si="2"/>
        <v>46191</v>
      </c>
      <c r="O22" s="375">
        <v>182562.66299999988</v>
      </c>
      <c r="P22" s="375">
        <v>9092.0579999999991</v>
      </c>
      <c r="Q22" s="375">
        <v>5885.4159999999993</v>
      </c>
    </row>
    <row r="23" spans="1:17" ht="12.6" customHeight="1">
      <c r="A23" s="373">
        <v>46131</v>
      </c>
      <c r="B23" s="374">
        <f t="shared" si="0"/>
        <v>46131</v>
      </c>
      <c r="C23" s="375">
        <v>159054.38450000004</v>
      </c>
      <c r="D23" s="375">
        <v>7767.7560000000003</v>
      </c>
      <c r="E23" s="375">
        <v>5396.3639999999996</v>
      </c>
      <c r="G23" s="373">
        <v>46161</v>
      </c>
      <c r="H23" s="374">
        <f t="shared" si="1"/>
        <v>46161</v>
      </c>
      <c r="I23" s="375">
        <v>183820.75400000002</v>
      </c>
      <c r="J23" s="375">
        <v>8965.6099999999988</v>
      </c>
      <c r="K23" s="375">
        <v>6154.5690000000004</v>
      </c>
      <c r="M23" s="373">
        <v>46192</v>
      </c>
      <c r="N23" s="374">
        <f t="shared" si="2"/>
        <v>46192</v>
      </c>
      <c r="O23" s="375">
        <v>181205.70625000002</v>
      </c>
      <c r="P23" s="375">
        <v>9159.0879999999997</v>
      </c>
      <c r="Q23" s="375">
        <v>5720.9</v>
      </c>
    </row>
    <row r="24" spans="1:17" ht="12.6" customHeight="1">
      <c r="A24" s="373">
        <v>46132</v>
      </c>
      <c r="B24" s="374">
        <f t="shared" si="0"/>
        <v>46132</v>
      </c>
      <c r="C24" s="375">
        <v>190924.94399999996</v>
      </c>
      <c r="D24" s="375">
        <v>9185.4029999999984</v>
      </c>
      <c r="E24" s="375">
        <v>6124.3439999999991</v>
      </c>
      <c r="G24" s="373">
        <v>46162</v>
      </c>
      <c r="H24" s="374">
        <f t="shared" si="1"/>
        <v>46162</v>
      </c>
      <c r="I24" s="375">
        <v>182350.16575000004</v>
      </c>
      <c r="J24" s="375">
        <v>8903.982</v>
      </c>
      <c r="K24" s="375">
        <v>6041.4629999999997</v>
      </c>
      <c r="M24" s="373">
        <v>46193</v>
      </c>
      <c r="N24" s="374">
        <f t="shared" si="2"/>
        <v>46193</v>
      </c>
      <c r="O24" s="375">
        <v>155467.38349999994</v>
      </c>
      <c r="P24" s="375">
        <v>7867.4250000000002</v>
      </c>
      <c r="Q24" s="375">
        <v>5280.7880000000005</v>
      </c>
    </row>
    <row r="25" spans="1:17" ht="12.6" customHeight="1">
      <c r="A25" s="373">
        <v>46133</v>
      </c>
      <c r="B25" s="374">
        <f t="shared" si="0"/>
        <v>46133</v>
      </c>
      <c r="C25" s="375">
        <v>195139.05499999996</v>
      </c>
      <c r="D25" s="375">
        <v>9422.4369999999999</v>
      </c>
      <c r="E25" s="375">
        <v>6489.101999999999</v>
      </c>
      <c r="G25" s="373">
        <v>46163</v>
      </c>
      <c r="H25" s="374">
        <f t="shared" si="1"/>
        <v>46163</v>
      </c>
      <c r="I25" s="375">
        <v>180901.3397499999</v>
      </c>
      <c r="J25" s="375">
        <v>8879.0580000000009</v>
      </c>
      <c r="K25" s="375">
        <v>5953.6270000000004</v>
      </c>
      <c r="M25" s="373">
        <v>46194</v>
      </c>
      <c r="N25" s="374">
        <f t="shared" si="2"/>
        <v>46194</v>
      </c>
      <c r="O25" s="375">
        <v>153094.31125000003</v>
      </c>
      <c r="P25" s="375">
        <v>7678.0950000000003</v>
      </c>
      <c r="Q25" s="375">
        <v>4949.2980000000007</v>
      </c>
    </row>
    <row r="26" spans="1:17" ht="12.6" customHeight="1">
      <c r="A26" s="373">
        <v>46134</v>
      </c>
      <c r="B26" s="374">
        <f t="shared" si="0"/>
        <v>46134</v>
      </c>
      <c r="C26" s="375">
        <v>194644.46474999996</v>
      </c>
      <c r="D26" s="375">
        <v>9596.4670000000006</v>
      </c>
      <c r="E26" s="375">
        <v>6705.7030000000004</v>
      </c>
      <c r="G26" s="373">
        <v>46164</v>
      </c>
      <c r="H26" s="374">
        <f t="shared" si="1"/>
        <v>46164</v>
      </c>
      <c r="I26" s="375">
        <v>175697.24900000004</v>
      </c>
      <c r="J26" s="375">
        <v>8804.9009999999998</v>
      </c>
      <c r="K26" s="375">
        <v>5458.63</v>
      </c>
      <c r="M26" s="373">
        <v>46195</v>
      </c>
      <c r="N26" s="374">
        <f t="shared" si="2"/>
        <v>46195</v>
      </c>
      <c r="O26" s="375">
        <v>183143.02149999994</v>
      </c>
      <c r="P26" s="375">
        <v>9238.0380000000005</v>
      </c>
      <c r="Q26" s="375">
        <v>5628.9180000000006</v>
      </c>
    </row>
    <row r="27" spans="1:17" ht="12.6" customHeight="1">
      <c r="A27" s="373">
        <v>46135</v>
      </c>
      <c r="B27" s="374">
        <f t="shared" si="0"/>
        <v>46135</v>
      </c>
      <c r="C27" s="375">
        <v>191258.10574999987</v>
      </c>
      <c r="D27" s="375">
        <v>9371.18</v>
      </c>
      <c r="E27" s="375">
        <v>6561.9620000000004</v>
      </c>
      <c r="G27" s="373">
        <v>46165</v>
      </c>
      <c r="H27" s="374">
        <f t="shared" si="1"/>
        <v>46165</v>
      </c>
      <c r="I27" s="375">
        <v>149222.88774999999</v>
      </c>
      <c r="J27" s="375">
        <v>7567.1170000000002</v>
      </c>
      <c r="K27" s="375">
        <v>5025.6769999999997</v>
      </c>
      <c r="M27" s="373">
        <v>46196</v>
      </c>
      <c r="N27" s="374">
        <f t="shared" si="2"/>
        <v>46196</v>
      </c>
      <c r="O27" s="375">
        <v>184660.50199999995</v>
      </c>
      <c r="P27" s="375">
        <v>9226.0639999999985</v>
      </c>
      <c r="Q27" s="375">
        <v>5901.8010000000013</v>
      </c>
    </row>
    <row r="28" spans="1:17" ht="12.6" customHeight="1">
      <c r="A28" s="373">
        <v>46136</v>
      </c>
      <c r="B28" s="374">
        <f t="shared" si="0"/>
        <v>46136</v>
      </c>
      <c r="C28" s="375">
        <v>184831.44774999999</v>
      </c>
      <c r="D28" s="375">
        <v>9212.3949999999986</v>
      </c>
      <c r="E28" s="375">
        <v>5936.4299999999994</v>
      </c>
      <c r="G28" s="373">
        <v>46166</v>
      </c>
      <c r="H28" s="374">
        <f t="shared" si="1"/>
        <v>46166</v>
      </c>
      <c r="I28" s="375">
        <v>148460.82324999999</v>
      </c>
      <c r="J28" s="375">
        <v>7449.2140000000009</v>
      </c>
      <c r="K28" s="375">
        <v>4840.6350000000011</v>
      </c>
      <c r="M28" s="373">
        <v>46197</v>
      </c>
      <c r="N28" s="374">
        <f t="shared" si="2"/>
        <v>46197</v>
      </c>
      <c r="O28" s="375">
        <v>184846.58374999996</v>
      </c>
      <c r="P28" s="375">
        <v>9189.5740000000005</v>
      </c>
      <c r="Q28" s="375">
        <v>5893.6130000000003</v>
      </c>
    </row>
    <row r="29" spans="1:17" ht="12.6" customHeight="1">
      <c r="A29" s="373">
        <v>46137</v>
      </c>
      <c r="B29" s="374">
        <f t="shared" si="0"/>
        <v>46137</v>
      </c>
      <c r="C29" s="375">
        <v>157675.82874999999</v>
      </c>
      <c r="D29" s="375">
        <v>7896.893</v>
      </c>
      <c r="E29" s="375">
        <v>5313.5919999999996</v>
      </c>
      <c r="G29" s="373">
        <v>46167</v>
      </c>
      <c r="H29" s="374">
        <f t="shared" si="1"/>
        <v>46167</v>
      </c>
      <c r="I29" s="375">
        <v>175571.75475000002</v>
      </c>
      <c r="J29" s="375">
        <v>8784.3960000000006</v>
      </c>
      <c r="K29" s="375">
        <v>5393.3170000000009</v>
      </c>
      <c r="M29" s="373">
        <v>46198</v>
      </c>
      <c r="N29" s="374">
        <f t="shared" si="2"/>
        <v>46198</v>
      </c>
      <c r="O29" s="375">
        <v>188448.76075000002</v>
      </c>
      <c r="P29" s="375">
        <v>9388.7710000000006</v>
      </c>
      <c r="Q29" s="375">
        <v>6017.141999999998</v>
      </c>
    </row>
    <row r="30" spans="1:17" ht="12.6" customHeight="1">
      <c r="A30" s="373">
        <v>46138</v>
      </c>
      <c r="B30" s="374">
        <f t="shared" si="0"/>
        <v>46138</v>
      </c>
      <c r="C30" s="375">
        <v>157944.18125000002</v>
      </c>
      <c r="D30" s="375">
        <v>7869.5709999999999</v>
      </c>
      <c r="E30" s="375">
        <v>5234.9500000000016</v>
      </c>
      <c r="G30" s="373">
        <v>46168</v>
      </c>
      <c r="H30" s="374">
        <f t="shared" si="1"/>
        <v>46168</v>
      </c>
      <c r="I30" s="375">
        <v>179883.45824999997</v>
      </c>
      <c r="J30" s="375">
        <v>8962.351999999999</v>
      </c>
      <c r="K30" s="375">
        <v>5742.1090000000004</v>
      </c>
      <c r="M30" s="373">
        <v>46199</v>
      </c>
      <c r="N30" s="374">
        <f t="shared" si="2"/>
        <v>46199</v>
      </c>
      <c r="O30" s="375">
        <v>186202.69600000005</v>
      </c>
      <c r="P30" s="375">
        <v>9403.5840000000007</v>
      </c>
      <c r="Q30" s="375">
        <v>5855.8459999999995</v>
      </c>
    </row>
    <row r="31" spans="1:17" ht="12.6" customHeight="1">
      <c r="A31" s="373">
        <v>46139</v>
      </c>
      <c r="B31" s="374">
        <f t="shared" si="0"/>
        <v>46139</v>
      </c>
      <c r="C31" s="375">
        <v>188106.35574999996</v>
      </c>
      <c r="D31" s="375">
        <v>9356.7959999999985</v>
      </c>
      <c r="E31" s="375">
        <v>6288.0020000000004</v>
      </c>
      <c r="G31" s="373">
        <v>46169</v>
      </c>
      <c r="H31" s="374">
        <f t="shared" si="1"/>
        <v>46169</v>
      </c>
      <c r="I31" s="375">
        <v>180051.82799999998</v>
      </c>
      <c r="J31" s="375">
        <v>9014.6020000000008</v>
      </c>
      <c r="K31" s="375">
        <v>5813.7959999999994</v>
      </c>
      <c r="M31" s="373">
        <v>46200</v>
      </c>
      <c r="N31" s="374">
        <f t="shared" si="2"/>
        <v>46200</v>
      </c>
      <c r="O31" s="375">
        <v>162356.16325000007</v>
      </c>
      <c r="P31" s="375">
        <v>8096.0850000000019</v>
      </c>
      <c r="Q31" s="375">
        <v>5573.3960000000006</v>
      </c>
    </row>
    <row r="32" spans="1:17" ht="12.6" customHeight="1">
      <c r="A32" s="373">
        <v>46140</v>
      </c>
      <c r="B32" s="374">
        <f t="shared" si="0"/>
        <v>46140</v>
      </c>
      <c r="C32" s="375">
        <v>188296.14724999995</v>
      </c>
      <c r="D32" s="375">
        <v>9151.6010000000006</v>
      </c>
      <c r="E32" s="375">
        <v>6361.857</v>
      </c>
      <c r="G32" s="373">
        <v>46170</v>
      </c>
      <c r="H32" s="374">
        <f t="shared" si="1"/>
        <v>46170</v>
      </c>
      <c r="I32" s="375">
        <v>176282.13899999997</v>
      </c>
      <c r="J32" s="375">
        <v>8720.9039999999986</v>
      </c>
      <c r="K32" s="375">
        <v>5738.62</v>
      </c>
      <c r="M32" s="373">
        <v>46201</v>
      </c>
      <c r="N32" s="374">
        <f t="shared" si="2"/>
        <v>46201</v>
      </c>
      <c r="O32" s="375">
        <v>162631.44400000005</v>
      </c>
      <c r="P32" s="375">
        <v>7932.9080000000013</v>
      </c>
      <c r="Q32" s="375">
        <v>5317.3229999999985</v>
      </c>
    </row>
    <row r="33" spans="1:17" ht="12.6" customHeight="1">
      <c r="A33" s="373">
        <v>46141</v>
      </c>
      <c r="B33" s="374">
        <f t="shared" si="0"/>
        <v>46141</v>
      </c>
      <c r="C33" s="375">
        <v>190946.25850000008</v>
      </c>
      <c r="D33" s="375">
        <v>9194.478000000001</v>
      </c>
      <c r="E33" s="375">
        <v>6475.7720000000008</v>
      </c>
      <c r="G33" s="373">
        <v>46171</v>
      </c>
      <c r="H33" s="374">
        <f t="shared" si="1"/>
        <v>46171</v>
      </c>
      <c r="I33" s="375">
        <v>172401.5385</v>
      </c>
      <c r="J33" s="375">
        <v>8736.5750000000007</v>
      </c>
      <c r="K33" s="375">
        <v>5366.0199999999995</v>
      </c>
      <c r="M33" s="373">
        <v>46202</v>
      </c>
      <c r="N33" s="374">
        <f t="shared" si="2"/>
        <v>46202</v>
      </c>
      <c r="O33" s="375">
        <v>190985.8075</v>
      </c>
      <c r="P33" s="375">
        <v>9795.8839999999982</v>
      </c>
      <c r="Q33" s="375">
        <v>6011.6720000000014</v>
      </c>
    </row>
    <row r="34" spans="1:17" ht="12.6" customHeight="1">
      <c r="A34" s="373">
        <v>46142</v>
      </c>
      <c r="B34" s="374">
        <f t="shared" si="0"/>
        <v>46142</v>
      </c>
      <c r="C34" s="375">
        <v>185682.11074999999</v>
      </c>
      <c r="D34" s="375">
        <v>9218.9579999999987</v>
      </c>
      <c r="E34" s="375">
        <v>5884.5370000000003</v>
      </c>
      <c r="G34" s="373">
        <v>46172</v>
      </c>
      <c r="H34" s="374">
        <f t="shared" si="1"/>
        <v>46172</v>
      </c>
      <c r="I34" s="375">
        <v>148314.82575000002</v>
      </c>
      <c r="J34" s="375">
        <v>7724.2429999999995</v>
      </c>
      <c r="K34" s="375">
        <v>5096.4320000000007</v>
      </c>
      <c r="M34" s="373">
        <v>46203</v>
      </c>
      <c r="N34" s="374">
        <f t="shared" si="2"/>
        <v>46203</v>
      </c>
      <c r="O34" s="375">
        <v>185452.89424999998</v>
      </c>
      <c r="P34" s="375">
        <v>9622.0779999999977</v>
      </c>
      <c r="Q34" s="375">
        <v>6217.5770000000011</v>
      </c>
    </row>
    <row r="35" spans="1:17" ht="12.6" customHeight="1">
      <c r="A35" s="376"/>
      <c r="B35" s="377"/>
      <c r="C35" s="367"/>
      <c r="D35" s="367"/>
      <c r="E35" s="367"/>
      <c r="G35" s="376">
        <v>46173</v>
      </c>
      <c r="H35" s="377">
        <f t="shared" si="1"/>
        <v>46173</v>
      </c>
      <c r="I35" s="367">
        <v>147352.29525000002</v>
      </c>
      <c r="J35" s="367">
        <v>7405.5260000000007</v>
      </c>
      <c r="K35" s="367">
        <v>4823.7150000000001</v>
      </c>
      <c r="M35" s="327"/>
      <c r="N35" s="328"/>
      <c r="O35" s="367"/>
      <c r="P35" s="367"/>
      <c r="Q35" s="367"/>
    </row>
    <row r="36" spans="1:17" ht="11.25" customHeight="1">
      <c r="Q36" s="280" t="s">
        <v>275</v>
      </c>
    </row>
    <row r="37" spans="1:17" ht="15" customHeight="1">
      <c r="A37" s="38"/>
      <c r="K37" s="11"/>
    </row>
    <row r="38" spans="1:17" ht="15" customHeight="1">
      <c r="A38" s="38"/>
      <c r="K38" s="11"/>
    </row>
    <row r="39" spans="1:17" ht="15" customHeight="1">
      <c r="A39" s="38"/>
      <c r="K39" s="11"/>
    </row>
    <row r="40" spans="1:17" ht="10.5" customHeight="1">
      <c r="K40" s="12"/>
    </row>
  </sheetData>
  <mergeCells count="3">
    <mergeCell ref="A3:B4"/>
    <mergeCell ref="G3:H4"/>
    <mergeCell ref="M3:N4"/>
  </mergeCells>
  <pageMargins left="0.31496062992125984" right="0.31496062992125984" top="0.35433070866141736" bottom="0.35433070866141736" header="0.31496062992125984" footer="0.19685039370078741"/>
  <pageSetup paperSize="9" fitToWidth="0" fitToHeight="0" orientation="landscape" r:id="rId1"/>
  <headerFooter differentFirst="1" scaleWithDoc="0">
    <oddFooter>&amp;C&amp;"Calibri,Obyčejné"&amp;9&amp;P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94FD4-69EB-4F7F-B5FD-0B01FCBBAC2D}">
  <dimension ref="A1:BA160"/>
  <sheetViews>
    <sheetView showGridLines="0" zoomScaleNormal="100" zoomScaleSheetLayoutView="100" workbookViewId="0"/>
  </sheetViews>
  <sheetFormatPr defaultColWidth="9.140625" defaultRowHeight="12"/>
  <cols>
    <col min="1" max="3" width="8.7109375" style="111" customWidth="1"/>
    <col min="4" max="4" width="17" style="111" customWidth="1"/>
    <col min="5" max="5" width="7.5703125" style="111" customWidth="1"/>
    <col min="6" max="6" width="5.5703125" style="111" customWidth="1"/>
    <col min="7" max="7" width="1.7109375" style="111" customWidth="1"/>
    <col min="8" max="9" width="7.28515625" style="111" customWidth="1"/>
    <col min="10" max="10" width="11.85546875" style="111" customWidth="1"/>
    <col min="11" max="11" width="10.140625" style="111" customWidth="1"/>
    <col min="12" max="12" width="7.140625" style="111" customWidth="1"/>
    <col min="13" max="13" width="12.7109375" style="111" customWidth="1"/>
    <col min="14" max="14" width="15.42578125" style="111" customWidth="1"/>
    <col min="15" max="15" width="14.140625" style="111" customWidth="1"/>
    <col min="16" max="38" width="9.140625" style="111" customWidth="1"/>
    <col min="39" max="16384" width="9.140625" style="111"/>
  </cols>
  <sheetData>
    <row r="1" spans="1:15" s="109" customFormat="1" ht="18">
      <c r="A1" s="331" t="str">
        <f>"9.3  Maxima zatížení ES ČR za "&amp;O1</f>
        <v>9.3  Maxima zatížení ES ČR za II. čtvrtletí 2026</v>
      </c>
      <c r="B1" s="108"/>
      <c r="N1" s="110"/>
      <c r="O1" s="167" t="str">
        <f>'3.1'!N1</f>
        <v>II. čtvrtletí 2026</v>
      </c>
    </row>
    <row r="2" spans="1:15" ht="6" customHeight="1">
      <c r="B2" s="112"/>
    </row>
    <row r="3" spans="1:15" s="113" customFormat="1" ht="12" customHeight="1">
      <c r="A3" s="529" t="str">
        <f>"Struktura pokrytí denního maxima zatížení - "&amp;LOWER('9.2'!A3:B4)</f>
        <v>Struktura pokrytí denního maxima zatížení - duben</v>
      </c>
      <c r="B3" s="529"/>
      <c r="C3" s="529"/>
      <c r="D3" s="529"/>
      <c r="E3" s="335" t="s">
        <v>4</v>
      </c>
      <c r="F3" s="335"/>
    </row>
    <row r="4" spans="1:15" s="113" customFormat="1">
      <c r="A4" s="528" t="s">
        <v>257</v>
      </c>
      <c r="B4" s="528"/>
      <c r="C4" s="528"/>
      <c r="D4" s="528"/>
      <c r="E4" s="338">
        <f>SUM(E5:E14)</f>
        <v>10082.18</v>
      </c>
      <c r="F4" s="339">
        <f>E4/$E$4</f>
        <v>1</v>
      </c>
    </row>
    <row r="5" spans="1:15" s="113" customFormat="1">
      <c r="A5" s="527" t="s">
        <v>272</v>
      </c>
      <c r="B5" s="527"/>
      <c r="C5" s="527"/>
      <c r="D5" s="527"/>
      <c r="E5" s="333">
        <f t="array" ref="E5:E14">TRANSPOSE(INDEX(B54:K149,MATCH(MAX(M54:M149),M54:M149,0),0))</f>
        <v>3137.9430000000002</v>
      </c>
      <c r="F5" s="334">
        <f t="shared" ref="F5:F14" si="0">E5/$E$4</f>
        <v>0.31123655796663025</v>
      </c>
    </row>
    <row r="6" spans="1:15" s="113" customFormat="1">
      <c r="A6" s="527" t="s">
        <v>273</v>
      </c>
      <c r="B6" s="527"/>
      <c r="C6" s="527"/>
      <c r="D6" s="527"/>
      <c r="E6" s="333">
        <v>4712.2039999999997</v>
      </c>
      <c r="F6" s="334">
        <f t="shared" si="0"/>
        <v>0.46737947547058273</v>
      </c>
    </row>
    <row r="7" spans="1:15" s="113" customFormat="1">
      <c r="A7" s="527" t="s">
        <v>276</v>
      </c>
      <c r="B7" s="527"/>
      <c r="C7" s="527"/>
      <c r="D7" s="527"/>
      <c r="E7" s="333">
        <v>38.302</v>
      </c>
      <c r="F7" s="334">
        <f t="shared" si="0"/>
        <v>3.7989799825037837E-3</v>
      </c>
    </row>
    <row r="8" spans="1:15" s="113" customFormat="1">
      <c r="A8" s="340" t="s">
        <v>277</v>
      </c>
      <c r="B8" s="340"/>
      <c r="C8" s="340"/>
      <c r="D8" s="340"/>
      <c r="E8" s="333">
        <v>440.14600000000002</v>
      </c>
      <c r="F8" s="334">
        <f t="shared" si="0"/>
        <v>4.3655836336982674E-2</v>
      </c>
    </row>
    <row r="9" spans="1:15" s="113" customFormat="1">
      <c r="A9" s="527" t="s">
        <v>274</v>
      </c>
      <c r="B9" s="527"/>
      <c r="C9" s="527"/>
      <c r="D9" s="527"/>
      <c r="E9" s="333">
        <v>135.30799999999999</v>
      </c>
      <c r="F9" s="334">
        <f t="shared" si="0"/>
        <v>1.3420510246791863E-2</v>
      </c>
    </row>
    <row r="10" spans="1:15" s="113" customFormat="1">
      <c r="A10" s="527" t="s">
        <v>278</v>
      </c>
      <c r="B10" s="527"/>
      <c r="C10" s="527"/>
      <c r="D10" s="527"/>
      <c r="E10" s="333">
        <v>0</v>
      </c>
      <c r="F10" s="334">
        <f t="shared" si="0"/>
        <v>0</v>
      </c>
    </row>
    <row r="11" spans="1:15" s="113" customFormat="1">
      <c r="A11" s="527" t="s">
        <v>279</v>
      </c>
      <c r="B11" s="527"/>
      <c r="C11" s="527"/>
      <c r="D11" s="527"/>
      <c r="E11" s="333">
        <v>2281.0970000000002</v>
      </c>
      <c r="F11" s="334">
        <f t="shared" si="0"/>
        <v>0.22625037442299187</v>
      </c>
    </row>
    <row r="12" spans="1:15" s="113" customFormat="1">
      <c r="A12" s="527" t="s">
        <v>280</v>
      </c>
      <c r="B12" s="527"/>
      <c r="C12" s="527"/>
      <c r="D12" s="527"/>
      <c r="E12" s="333">
        <v>53.493000000000002</v>
      </c>
      <c r="F12" s="334">
        <f t="shared" si="0"/>
        <v>5.3056977756794658E-3</v>
      </c>
    </row>
    <row r="13" spans="1:15" s="113" customFormat="1">
      <c r="A13" s="527" t="s">
        <v>269</v>
      </c>
      <c r="B13" s="527"/>
      <c r="C13" s="527"/>
      <c r="D13" s="527"/>
      <c r="E13" s="333">
        <v>182.05799999999999</v>
      </c>
      <c r="F13" s="334">
        <f t="shared" si="0"/>
        <v>1.8057404251858228E-2</v>
      </c>
    </row>
    <row r="14" spans="1:15" s="113" customFormat="1">
      <c r="A14" s="530" t="s">
        <v>92</v>
      </c>
      <c r="B14" s="530"/>
      <c r="C14" s="530"/>
      <c r="D14" s="530"/>
      <c r="E14" s="336">
        <v>-898.37099999999998</v>
      </c>
      <c r="F14" s="337">
        <f t="shared" si="0"/>
        <v>-8.9104836454020855E-2</v>
      </c>
    </row>
    <row r="15" spans="1:15" s="113" customFormat="1">
      <c r="A15" s="114"/>
      <c r="B15" s="114"/>
      <c r="C15" s="114"/>
      <c r="D15" s="114"/>
      <c r="E15" s="114"/>
      <c r="F15" s="332" t="s">
        <v>275</v>
      </c>
    </row>
    <row r="16" spans="1:15" s="113" customFormat="1"/>
    <row r="17" spans="1:6" s="113" customFormat="1"/>
    <row r="18" spans="1:6" s="113" customFormat="1">
      <c r="A18" s="528" t="str">
        <f>"Struktura pokrytí denního maxima zatížení - "&amp;LOWER('9.2'!G3)</f>
        <v>Struktura pokrytí denního maxima zatížení - květen</v>
      </c>
      <c r="B18" s="528"/>
      <c r="C18" s="528"/>
      <c r="D18" s="528"/>
      <c r="E18" s="335" t="s">
        <v>4</v>
      </c>
      <c r="F18" s="335"/>
    </row>
    <row r="19" spans="1:6" s="113" customFormat="1">
      <c r="A19" s="528" t="s">
        <v>257</v>
      </c>
      <c r="B19" s="528"/>
      <c r="C19" s="528"/>
      <c r="D19" s="528"/>
      <c r="E19" s="338">
        <f>SUM(E20:E29)</f>
        <v>9161.4529999999995</v>
      </c>
      <c r="F19" s="339">
        <f>E19/$E$19</f>
        <v>1</v>
      </c>
    </row>
    <row r="20" spans="1:6" s="113" customFormat="1">
      <c r="A20" s="527" t="s">
        <v>272</v>
      </c>
      <c r="B20" s="527"/>
      <c r="C20" s="527"/>
      <c r="D20" s="527"/>
      <c r="E20" s="333">
        <f t="array" ref="E20:E29">TRANSPOSE(INDEX(T54:AC149,MATCH(MAX(AE54:AE149),AE54:AE149,0),0))</f>
        <v>3716.22</v>
      </c>
      <c r="F20" s="334">
        <f t="shared" ref="F20:F29" si="1">E20/$E$19</f>
        <v>0.40563652948937245</v>
      </c>
    </row>
    <row r="21" spans="1:6" s="113" customFormat="1">
      <c r="A21" s="527" t="s">
        <v>273</v>
      </c>
      <c r="B21" s="527"/>
      <c r="C21" s="527"/>
      <c r="D21" s="527"/>
      <c r="E21" s="333">
        <v>1973.0440000000001</v>
      </c>
      <c r="F21" s="334">
        <f t="shared" si="1"/>
        <v>0.21536365465172394</v>
      </c>
    </row>
    <row r="22" spans="1:6" s="113" customFormat="1">
      <c r="A22" s="527" t="s">
        <v>276</v>
      </c>
      <c r="B22" s="527"/>
      <c r="C22" s="527"/>
      <c r="D22" s="527"/>
      <c r="E22" s="333">
        <v>0</v>
      </c>
      <c r="F22" s="334">
        <f t="shared" si="1"/>
        <v>0</v>
      </c>
    </row>
    <row r="23" spans="1:6" s="113" customFormat="1">
      <c r="A23" s="340" t="s">
        <v>277</v>
      </c>
      <c r="B23" s="340"/>
      <c r="C23" s="340"/>
      <c r="D23" s="340"/>
      <c r="E23" s="333">
        <v>347.97800000000001</v>
      </c>
      <c r="F23" s="334">
        <f t="shared" si="1"/>
        <v>3.7982839621618976E-2</v>
      </c>
    </row>
    <row r="24" spans="1:6" s="113" customFormat="1">
      <c r="A24" s="527" t="s">
        <v>274</v>
      </c>
      <c r="B24" s="527"/>
      <c r="C24" s="527"/>
      <c r="D24" s="527"/>
      <c r="E24" s="333">
        <v>91.311000000000007</v>
      </c>
      <c r="F24" s="334">
        <f t="shared" si="1"/>
        <v>9.9668687925376035E-3</v>
      </c>
    </row>
    <row r="25" spans="1:6" s="113" customFormat="1">
      <c r="A25" s="527" t="s">
        <v>278</v>
      </c>
      <c r="B25" s="527"/>
      <c r="C25" s="527"/>
      <c r="D25" s="527"/>
      <c r="E25" s="333">
        <v>0</v>
      </c>
      <c r="F25" s="334">
        <f t="shared" si="1"/>
        <v>0</v>
      </c>
    </row>
    <row r="26" spans="1:6" s="113" customFormat="1">
      <c r="A26" s="527" t="s">
        <v>279</v>
      </c>
      <c r="B26" s="527"/>
      <c r="C26" s="527"/>
      <c r="D26" s="527"/>
      <c r="E26" s="333">
        <v>2256.5439999999999</v>
      </c>
      <c r="F26" s="334">
        <f t="shared" si="1"/>
        <v>0.24630852769751699</v>
      </c>
    </row>
    <row r="27" spans="1:6" s="113" customFormat="1">
      <c r="A27" s="527" t="s">
        <v>280</v>
      </c>
      <c r="B27" s="527"/>
      <c r="C27" s="527"/>
      <c r="D27" s="527"/>
      <c r="E27" s="333">
        <v>170.751</v>
      </c>
      <c r="F27" s="334">
        <f t="shared" si="1"/>
        <v>1.8637982424840254E-2</v>
      </c>
    </row>
    <row r="28" spans="1:6" s="113" customFormat="1">
      <c r="A28" s="527" t="s">
        <v>269</v>
      </c>
      <c r="B28" s="527"/>
      <c r="C28" s="527"/>
      <c r="D28" s="527"/>
      <c r="E28" s="333">
        <v>1351.8219999999999</v>
      </c>
      <c r="F28" s="334">
        <f t="shared" si="1"/>
        <v>0.1475554150635276</v>
      </c>
    </row>
    <row r="29" spans="1:6" s="113" customFormat="1">
      <c r="A29" s="530" t="s">
        <v>92</v>
      </c>
      <c r="B29" s="530"/>
      <c r="C29" s="530"/>
      <c r="D29" s="530"/>
      <c r="E29" s="336">
        <v>-746.21699999999998</v>
      </c>
      <c r="F29" s="337">
        <f t="shared" si="1"/>
        <v>-8.1451817741137786E-2</v>
      </c>
    </row>
    <row r="30" spans="1:6" s="113" customFormat="1">
      <c r="A30" s="114"/>
      <c r="B30" s="114"/>
      <c r="C30" s="114"/>
      <c r="D30" s="114"/>
      <c r="E30" s="114"/>
      <c r="F30" s="332" t="s">
        <v>275</v>
      </c>
    </row>
    <row r="31" spans="1:6" s="113" customFormat="1"/>
    <row r="32" spans="1:6" s="113" customFormat="1"/>
    <row r="33" spans="1:6" s="113" customFormat="1">
      <c r="A33" s="528" t="str">
        <f>"Struktura pokrytí denního maxima zatížení - "&amp;LOWER('9.2'!M3)</f>
        <v>Struktura pokrytí denního maxima zatížení - červen</v>
      </c>
      <c r="B33" s="528"/>
      <c r="C33" s="528"/>
      <c r="D33" s="528"/>
      <c r="E33" s="335" t="s">
        <v>4</v>
      </c>
      <c r="F33" s="335"/>
    </row>
    <row r="34" spans="1:6" s="113" customFormat="1">
      <c r="A34" s="528" t="s">
        <v>257</v>
      </c>
      <c r="B34" s="528"/>
      <c r="C34" s="528"/>
      <c r="D34" s="528"/>
      <c r="E34" s="338">
        <f>SUM(E35:E44)</f>
        <v>9795.8839999999982</v>
      </c>
      <c r="F34" s="339">
        <f>E34/$E$34</f>
        <v>1</v>
      </c>
    </row>
    <row r="35" spans="1:6" s="113" customFormat="1">
      <c r="A35" s="527" t="s">
        <v>272</v>
      </c>
      <c r="B35" s="527"/>
      <c r="C35" s="527"/>
      <c r="D35" s="527"/>
      <c r="E35" s="333">
        <f t="array" ref="E35:E44">TRANSPOSE(INDEX(AL54:AU149,MATCH(MAX(AW54:AW149),AW54:AW149,0),0))</f>
        <v>4043.3989999999999</v>
      </c>
      <c r="F35" s="334">
        <f t="shared" ref="F35:F44" si="2">E35/$E$34</f>
        <v>0.41276509603421196</v>
      </c>
    </row>
    <row r="36" spans="1:6" s="113" customFormat="1">
      <c r="A36" s="527" t="s">
        <v>273</v>
      </c>
      <c r="B36" s="527"/>
      <c r="C36" s="527"/>
      <c r="D36" s="527"/>
      <c r="E36" s="333">
        <v>3173.346</v>
      </c>
      <c r="F36" s="334">
        <f t="shared" si="2"/>
        <v>0.32394687401361638</v>
      </c>
    </row>
    <row r="37" spans="1:6" s="113" customFormat="1">
      <c r="A37" s="527" t="s">
        <v>276</v>
      </c>
      <c r="B37" s="527"/>
      <c r="C37" s="527"/>
      <c r="D37" s="527"/>
      <c r="E37" s="333">
        <v>2.0110000000000001</v>
      </c>
      <c r="F37" s="334">
        <f t="shared" si="2"/>
        <v>2.0529030356014838E-4</v>
      </c>
    </row>
    <row r="38" spans="1:6" s="113" customFormat="1">
      <c r="A38" s="340" t="s">
        <v>277</v>
      </c>
      <c r="B38" s="340"/>
      <c r="C38" s="340"/>
      <c r="D38" s="340"/>
      <c r="E38" s="333">
        <v>241.28299999999999</v>
      </c>
      <c r="F38" s="334">
        <f t="shared" si="2"/>
        <v>2.4631059330633157E-2</v>
      </c>
    </row>
    <row r="39" spans="1:6" s="113" customFormat="1">
      <c r="A39" s="527" t="s">
        <v>274</v>
      </c>
      <c r="B39" s="527"/>
      <c r="C39" s="527"/>
      <c r="D39" s="527"/>
      <c r="E39" s="333">
        <v>62.851999999999997</v>
      </c>
      <c r="F39" s="334">
        <f t="shared" si="2"/>
        <v>6.416164176709321E-3</v>
      </c>
    </row>
    <row r="40" spans="1:6" s="113" customFormat="1">
      <c r="A40" s="527" t="s">
        <v>278</v>
      </c>
      <c r="B40" s="527"/>
      <c r="C40" s="527"/>
      <c r="D40" s="527"/>
      <c r="E40" s="333">
        <v>0</v>
      </c>
      <c r="F40" s="334">
        <f t="shared" si="2"/>
        <v>0</v>
      </c>
    </row>
    <row r="41" spans="1:6" s="113" customFormat="1">
      <c r="A41" s="527" t="s">
        <v>279</v>
      </c>
      <c r="B41" s="527"/>
      <c r="C41" s="527"/>
      <c r="D41" s="527"/>
      <c r="E41" s="333">
        <v>3011.636</v>
      </c>
      <c r="F41" s="334">
        <f t="shared" si="2"/>
        <v>0.30743892026487862</v>
      </c>
    </row>
    <row r="42" spans="1:6" s="113" customFormat="1">
      <c r="A42" s="527" t="s">
        <v>280</v>
      </c>
      <c r="B42" s="527"/>
      <c r="C42" s="527"/>
      <c r="D42" s="527"/>
      <c r="E42" s="333">
        <v>101.961</v>
      </c>
      <c r="F42" s="334">
        <f t="shared" si="2"/>
        <v>1.0408555266681396E-2</v>
      </c>
    </row>
    <row r="43" spans="1:6" s="113" customFormat="1">
      <c r="A43" s="527" t="s">
        <v>269</v>
      </c>
      <c r="B43" s="527"/>
      <c r="C43" s="527"/>
      <c r="D43" s="527"/>
      <c r="E43" s="333">
        <v>-352.12</v>
      </c>
      <c r="F43" s="334">
        <f t="shared" si="2"/>
        <v>-3.5945709442863967E-2</v>
      </c>
    </row>
    <row r="44" spans="1:6" s="113" customFormat="1">
      <c r="A44" s="530" t="s">
        <v>92</v>
      </c>
      <c r="B44" s="530"/>
      <c r="C44" s="530"/>
      <c r="D44" s="530"/>
      <c r="E44" s="336">
        <v>-488.48399999999998</v>
      </c>
      <c r="F44" s="337">
        <f t="shared" si="2"/>
        <v>-4.9866249947426909E-2</v>
      </c>
    </row>
    <row r="45" spans="1:6" s="113" customFormat="1">
      <c r="A45" s="114"/>
      <c r="B45" s="114"/>
      <c r="C45" s="114"/>
      <c r="D45" s="114"/>
      <c r="E45" s="114"/>
      <c r="F45" s="332" t="s">
        <v>275</v>
      </c>
    </row>
    <row r="46" spans="1:6" s="113" customFormat="1"/>
    <row r="47" spans="1:6" s="365" customFormat="1"/>
    <row r="48" spans="1:6" s="365" customFormat="1"/>
    <row r="49" spans="1:53" s="366" customFormat="1"/>
    <row r="50" spans="1:53" s="366" customFormat="1"/>
    <row r="51" spans="1:53" s="366" customFormat="1">
      <c r="A51" s="366" t="str">
        <f>A3</f>
        <v>Struktura pokrytí denního maxima zatížení - duben</v>
      </c>
      <c r="S51" s="366" t="str">
        <f>A18</f>
        <v>Struktura pokrytí denního maxima zatížení - květen</v>
      </c>
      <c r="AK51" s="366" t="str">
        <f>A33</f>
        <v>Struktura pokrytí denního maxima zatížení - červen</v>
      </c>
    </row>
    <row r="52" spans="1:53" s="366" customFormat="1" ht="37.5">
      <c r="A52" s="368" t="s">
        <v>55</v>
      </c>
      <c r="B52" s="368" t="s">
        <v>7</v>
      </c>
      <c r="C52" s="368" t="s">
        <v>20</v>
      </c>
      <c r="D52" s="368" t="s">
        <v>21</v>
      </c>
      <c r="E52" s="368" t="s">
        <v>22</v>
      </c>
      <c r="F52" s="368" t="s">
        <v>43</v>
      </c>
      <c r="G52" s="368" t="s">
        <v>44</v>
      </c>
      <c r="H52" s="368" t="s">
        <v>46</v>
      </c>
      <c r="I52" s="368" t="s">
        <v>45</v>
      </c>
      <c r="J52" s="368" t="s">
        <v>269</v>
      </c>
      <c r="K52" s="368" t="s">
        <v>92</v>
      </c>
      <c r="L52" s="368" t="s">
        <v>421</v>
      </c>
      <c r="M52" s="368" t="s">
        <v>257</v>
      </c>
      <c r="N52" s="368" t="s">
        <v>422</v>
      </c>
      <c r="O52" s="368" t="s">
        <v>268</v>
      </c>
      <c r="S52" s="368" t="s">
        <v>55</v>
      </c>
      <c r="T52" s="368" t="s">
        <v>7</v>
      </c>
      <c r="U52" s="368" t="s">
        <v>20</v>
      </c>
      <c r="V52" s="368" t="s">
        <v>21</v>
      </c>
      <c r="W52" s="368" t="s">
        <v>22</v>
      </c>
      <c r="X52" s="368" t="s">
        <v>43</v>
      </c>
      <c r="Y52" s="368" t="s">
        <v>44</v>
      </c>
      <c r="Z52" s="368" t="s">
        <v>46</v>
      </c>
      <c r="AA52" s="368" t="s">
        <v>45</v>
      </c>
      <c r="AB52" s="368" t="s">
        <v>269</v>
      </c>
      <c r="AC52" s="368" t="s">
        <v>92</v>
      </c>
      <c r="AD52" s="368" t="s">
        <v>421</v>
      </c>
      <c r="AE52" s="368" t="s">
        <v>257</v>
      </c>
      <c r="AF52" s="368" t="s">
        <v>422</v>
      </c>
      <c r="AG52" s="368" t="s">
        <v>268</v>
      </c>
      <c r="AK52" s="368" t="s">
        <v>55</v>
      </c>
      <c r="AL52" s="368" t="s">
        <v>7</v>
      </c>
      <c r="AM52" s="368" t="s">
        <v>20</v>
      </c>
      <c r="AN52" s="368" t="s">
        <v>21</v>
      </c>
      <c r="AO52" s="368" t="s">
        <v>22</v>
      </c>
      <c r="AP52" s="368" t="s">
        <v>43</v>
      </c>
      <c r="AQ52" s="368" t="s">
        <v>44</v>
      </c>
      <c r="AR52" s="368" t="s">
        <v>46</v>
      </c>
      <c r="AS52" s="368" t="s">
        <v>45</v>
      </c>
      <c r="AT52" s="368" t="s">
        <v>269</v>
      </c>
      <c r="AU52" s="368" t="s">
        <v>92</v>
      </c>
      <c r="AV52" s="368" t="s">
        <v>421</v>
      </c>
      <c r="AW52" s="368" t="s">
        <v>257</v>
      </c>
      <c r="AX52" s="368" t="s">
        <v>422</v>
      </c>
      <c r="AY52" s="368" t="s">
        <v>268</v>
      </c>
    </row>
    <row r="53" spans="1:53" s="366" customFormat="1">
      <c r="A53" s="369" t="s">
        <v>302</v>
      </c>
      <c r="B53" s="370" t="s">
        <v>4</v>
      </c>
      <c r="C53" s="370" t="s">
        <v>4</v>
      </c>
      <c r="D53" s="370" t="s">
        <v>4</v>
      </c>
      <c r="E53" s="370" t="s">
        <v>4</v>
      </c>
      <c r="F53" s="370" t="s">
        <v>4</v>
      </c>
      <c r="G53" s="370" t="s">
        <v>4</v>
      </c>
      <c r="H53" s="370" t="s">
        <v>4</v>
      </c>
      <c r="I53" s="370" t="s">
        <v>4</v>
      </c>
      <c r="J53" s="370" t="s">
        <v>4</v>
      </c>
      <c r="K53" s="370" t="s">
        <v>4</v>
      </c>
      <c r="L53" s="370" t="s">
        <v>4</v>
      </c>
      <c r="M53" s="370" t="s">
        <v>4</v>
      </c>
      <c r="N53" s="370" t="s">
        <v>4</v>
      </c>
      <c r="O53" s="370" t="s">
        <v>5</v>
      </c>
      <c r="P53" s="370" t="s">
        <v>270</v>
      </c>
      <c r="Q53" s="370" t="s">
        <v>271</v>
      </c>
      <c r="S53" s="369" t="s">
        <v>302</v>
      </c>
      <c r="T53" s="370" t="s">
        <v>4</v>
      </c>
      <c r="U53" s="370" t="s">
        <v>4</v>
      </c>
      <c r="V53" s="370" t="s">
        <v>4</v>
      </c>
      <c r="W53" s="370" t="s">
        <v>4</v>
      </c>
      <c r="X53" s="370" t="s">
        <v>4</v>
      </c>
      <c r="Y53" s="370" t="s">
        <v>4</v>
      </c>
      <c r="Z53" s="370" t="s">
        <v>4</v>
      </c>
      <c r="AA53" s="370" t="s">
        <v>4</v>
      </c>
      <c r="AB53" s="370" t="s">
        <v>4</v>
      </c>
      <c r="AC53" s="370" t="s">
        <v>4</v>
      </c>
      <c r="AD53" s="370" t="s">
        <v>4</v>
      </c>
      <c r="AE53" s="370" t="s">
        <v>4</v>
      </c>
      <c r="AF53" s="370" t="s">
        <v>4</v>
      </c>
      <c r="AG53" s="370" t="s">
        <v>5</v>
      </c>
      <c r="AH53" s="370" t="s">
        <v>270</v>
      </c>
      <c r="AI53" s="370" t="s">
        <v>271</v>
      </c>
      <c r="AK53" s="369" t="s">
        <v>302</v>
      </c>
      <c r="AL53" s="370" t="s">
        <v>4</v>
      </c>
      <c r="AM53" s="370" t="s">
        <v>4</v>
      </c>
      <c r="AN53" s="370" t="s">
        <v>4</v>
      </c>
      <c r="AO53" s="370" t="s">
        <v>4</v>
      </c>
      <c r="AP53" s="370" t="s">
        <v>4</v>
      </c>
      <c r="AQ53" s="370" t="s">
        <v>4</v>
      </c>
      <c r="AR53" s="370" t="s">
        <v>4</v>
      </c>
      <c r="AS53" s="370" t="s">
        <v>4</v>
      </c>
      <c r="AT53" s="370" t="s">
        <v>4</v>
      </c>
      <c r="AU53" s="370" t="s">
        <v>4</v>
      </c>
      <c r="AV53" s="370" t="s">
        <v>4</v>
      </c>
      <c r="AW53" s="370" t="s">
        <v>4</v>
      </c>
      <c r="AX53" s="370" t="s">
        <v>4</v>
      </c>
      <c r="AY53" s="370" t="s">
        <v>5</v>
      </c>
      <c r="AZ53" s="370" t="s">
        <v>270</v>
      </c>
      <c r="BA53" s="370" t="s">
        <v>271</v>
      </c>
    </row>
    <row r="54" spans="1:53" s="366" customFormat="1">
      <c r="A54" s="371">
        <v>0</v>
      </c>
      <c r="B54" s="372">
        <v>3137.8429999999998</v>
      </c>
      <c r="C54" s="372">
        <v>4680.3239999999996</v>
      </c>
      <c r="D54" s="372">
        <v>907.33500000000004</v>
      </c>
      <c r="E54" s="372">
        <v>436.399</v>
      </c>
      <c r="F54" s="372">
        <v>142.93100000000001</v>
      </c>
      <c r="G54" s="372">
        <v>0</v>
      </c>
      <c r="H54" s="372">
        <v>0</v>
      </c>
      <c r="I54" s="372">
        <v>59.67</v>
      </c>
      <c r="J54" s="372">
        <v>-1910.175</v>
      </c>
      <c r="K54" s="372">
        <v>0</v>
      </c>
      <c r="L54" s="372">
        <v>-629.62</v>
      </c>
      <c r="M54" s="372">
        <v>7454.3270000000002</v>
      </c>
      <c r="N54" s="372">
        <v>6824.7070000000003</v>
      </c>
      <c r="O54" s="372">
        <f>M54</f>
        <v>7454.3270000000002</v>
      </c>
      <c r="P54" s="372">
        <f>IF(J54&lt;0,0,J54)</f>
        <v>0</v>
      </c>
      <c r="Q54" s="372">
        <f>IF(J54&lt;0,J54,0)</f>
        <v>-1910.175</v>
      </c>
      <c r="S54" s="371">
        <v>0</v>
      </c>
      <c r="T54" s="372">
        <v>3724.1060000000002</v>
      </c>
      <c r="U54" s="372">
        <v>3277.4540000000002</v>
      </c>
      <c r="V54" s="372">
        <v>0</v>
      </c>
      <c r="W54" s="372">
        <v>371.40899999999999</v>
      </c>
      <c r="X54" s="372">
        <v>92.792000000000002</v>
      </c>
      <c r="Y54" s="372">
        <v>26.469000000000001</v>
      </c>
      <c r="Z54" s="372">
        <v>0</v>
      </c>
      <c r="AA54" s="372">
        <v>127.218</v>
      </c>
      <c r="AB54" s="372">
        <v>-1161.8330000000001</v>
      </c>
      <c r="AC54" s="372">
        <v>0</v>
      </c>
      <c r="AD54" s="372">
        <v>-555.88599999999997</v>
      </c>
      <c r="AE54" s="372">
        <v>6457.6149999999998</v>
      </c>
      <c r="AF54" s="372">
        <v>5901.7289999999994</v>
      </c>
      <c r="AG54" s="372">
        <f>AE54</f>
        <v>6457.6149999999998</v>
      </c>
      <c r="AH54" s="372">
        <f>IF(AB54&lt;0,0,AB54)</f>
        <v>0</v>
      </c>
      <c r="AI54" s="372">
        <f>IF(AB54&lt;0,AB54,0)</f>
        <v>-1161.8330000000001</v>
      </c>
      <c r="AK54" s="371">
        <v>0</v>
      </c>
      <c r="AL54" s="372">
        <v>4060.78</v>
      </c>
      <c r="AM54" s="372">
        <v>3635.4560000000001</v>
      </c>
      <c r="AN54" s="372">
        <v>772.43799999999999</v>
      </c>
      <c r="AO54" s="372">
        <v>266.47000000000003</v>
      </c>
      <c r="AP54" s="372">
        <v>107.19199999999999</v>
      </c>
      <c r="AQ54" s="372">
        <v>61.18</v>
      </c>
      <c r="AR54" s="372">
        <v>0</v>
      </c>
      <c r="AS54" s="372">
        <v>114.41800000000001</v>
      </c>
      <c r="AT54" s="372">
        <v>-2565.9810000000002</v>
      </c>
      <c r="AU54" s="372">
        <v>0</v>
      </c>
      <c r="AV54" s="372">
        <v>-588.32899999999995</v>
      </c>
      <c r="AW54" s="372">
        <v>6451.9529999999995</v>
      </c>
      <c r="AX54" s="372">
        <v>5863.6239999999998</v>
      </c>
      <c r="AY54" s="372">
        <f>AW54</f>
        <v>6451.9529999999995</v>
      </c>
      <c r="AZ54" s="372">
        <f>IF(AT54&lt;0,0,AT54)</f>
        <v>0</v>
      </c>
      <c r="BA54" s="372">
        <f>IF(AT54&lt;0,AT54,0)</f>
        <v>-2565.9810000000002</v>
      </c>
    </row>
    <row r="55" spans="1:53" s="366" customFormat="1">
      <c r="A55" s="371">
        <v>1.0416666666666666E-2</v>
      </c>
      <c r="B55" s="372">
        <v>3136.57</v>
      </c>
      <c r="C55" s="372">
        <v>4676.8580000000002</v>
      </c>
      <c r="D55" s="372">
        <v>908.92600000000004</v>
      </c>
      <c r="E55" s="372">
        <v>434.78500000000003</v>
      </c>
      <c r="F55" s="372">
        <v>142.95400000000001</v>
      </c>
      <c r="G55" s="372">
        <v>0</v>
      </c>
      <c r="H55" s="372">
        <v>0</v>
      </c>
      <c r="I55" s="372">
        <v>57.707999999999998</v>
      </c>
      <c r="J55" s="372">
        <v>-1980.643</v>
      </c>
      <c r="K55" s="372">
        <v>0</v>
      </c>
      <c r="L55" s="372">
        <v>-629.15499999999997</v>
      </c>
      <c r="M55" s="372">
        <v>7377.1579999999994</v>
      </c>
      <c r="N55" s="372">
        <v>6748.0029999999997</v>
      </c>
      <c r="O55" s="372">
        <f t="shared" ref="O55:O118" si="3">M55</f>
        <v>7377.1579999999994</v>
      </c>
      <c r="P55" s="372">
        <f t="shared" ref="P55:P118" si="4">IF(J55&lt;0,0,J55)</f>
        <v>0</v>
      </c>
      <c r="Q55" s="372">
        <f t="shared" ref="Q55:Q118" si="5">IF(J55&lt;0,J55,0)</f>
        <v>-1980.643</v>
      </c>
      <c r="S55" s="371">
        <v>1.0416666666666666E-2</v>
      </c>
      <c r="T55" s="372">
        <v>3724.317</v>
      </c>
      <c r="U55" s="372">
        <v>3313.2089999999998</v>
      </c>
      <c r="V55" s="372">
        <v>0</v>
      </c>
      <c r="W55" s="372">
        <v>372.80700000000002</v>
      </c>
      <c r="X55" s="372">
        <v>90.906000000000006</v>
      </c>
      <c r="Y55" s="372">
        <v>0</v>
      </c>
      <c r="Z55" s="372">
        <v>0</v>
      </c>
      <c r="AA55" s="372">
        <v>107.82599999999999</v>
      </c>
      <c r="AB55" s="372">
        <v>-1204.376</v>
      </c>
      <c r="AC55" s="372">
        <v>0</v>
      </c>
      <c r="AD55" s="372">
        <v>-559.05399999999997</v>
      </c>
      <c r="AE55" s="372">
        <v>6404.6889999999994</v>
      </c>
      <c r="AF55" s="372">
        <v>5845.6349999999993</v>
      </c>
      <c r="AG55" s="372">
        <f t="shared" ref="AG55:AG118" si="6">AE55</f>
        <v>6404.6889999999994</v>
      </c>
      <c r="AH55" s="372">
        <f t="shared" ref="AH55:AH118" si="7">IF(AB55&lt;0,0,AB55)</f>
        <v>0</v>
      </c>
      <c r="AI55" s="372">
        <f t="shared" ref="AI55:AI118" si="8">IF(AB55&lt;0,AB55,0)</f>
        <v>-1204.376</v>
      </c>
      <c r="AK55" s="371">
        <v>1.0416666666666666E-2</v>
      </c>
      <c r="AL55" s="372">
        <v>4062.3319999999999</v>
      </c>
      <c r="AM55" s="372">
        <v>3632.9360000000001</v>
      </c>
      <c r="AN55" s="372">
        <v>772.24900000000002</v>
      </c>
      <c r="AO55" s="372">
        <v>279.35300000000001</v>
      </c>
      <c r="AP55" s="372">
        <v>110.351</v>
      </c>
      <c r="AQ55" s="372">
        <v>70.570999999999998</v>
      </c>
      <c r="AR55" s="372">
        <v>0</v>
      </c>
      <c r="AS55" s="372">
        <v>107.143</v>
      </c>
      <c r="AT55" s="372">
        <v>-2662.348</v>
      </c>
      <c r="AU55" s="372">
        <v>0</v>
      </c>
      <c r="AV55" s="372">
        <v>-589.07000000000005</v>
      </c>
      <c r="AW55" s="372">
        <v>6372.5869999999995</v>
      </c>
      <c r="AX55" s="372">
        <v>5783.5169999999998</v>
      </c>
      <c r="AY55" s="372">
        <f t="shared" ref="AY55:AY118" si="9">AW55</f>
        <v>6372.5869999999995</v>
      </c>
      <c r="AZ55" s="372">
        <f t="shared" ref="AZ55:AZ118" si="10">IF(AT55&lt;0,0,AT55)</f>
        <v>0</v>
      </c>
      <c r="BA55" s="372">
        <f t="shared" ref="BA55:BA118" si="11">IF(AT55&lt;0,AT55,0)</f>
        <v>-2662.348</v>
      </c>
    </row>
    <row r="56" spans="1:53" s="366" customFormat="1">
      <c r="A56" s="371">
        <v>2.0833333333333332E-2</v>
      </c>
      <c r="B56" s="372">
        <v>3137.8209999999999</v>
      </c>
      <c r="C56" s="372">
        <v>4825.9440000000004</v>
      </c>
      <c r="D56" s="372">
        <v>915.399</v>
      </c>
      <c r="E56" s="372">
        <v>434.11799999999999</v>
      </c>
      <c r="F56" s="372">
        <v>142.94499999999999</v>
      </c>
      <c r="G56" s="372">
        <v>0</v>
      </c>
      <c r="H56" s="372">
        <v>0</v>
      </c>
      <c r="I56" s="372">
        <v>56.726999999999997</v>
      </c>
      <c r="J56" s="372">
        <v>-2139.078</v>
      </c>
      <c r="K56" s="372">
        <v>0</v>
      </c>
      <c r="L56" s="372">
        <v>-642.66499999999996</v>
      </c>
      <c r="M56" s="372">
        <v>7373.876000000002</v>
      </c>
      <c r="N56" s="372">
        <v>6731.2110000000021</v>
      </c>
      <c r="O56" s="372">
        <f t="shared" si="3"/>
        <v>7373.876000000002</v>
      </c>
      <c r="P56" s="372">
        <f t="shared" si="4"/>
        <v>0</v>
      </c>
      <c r="Q56" s="372">
        <f t="shared" si="5"/>
        <v>-2139.078</v>
      </c>
      <c r="S56" s="371">
        <v>2.0833333333333332E-2</v>
      </c>
      <c r="T56" s="372">
        <v>3723.0970000000002</v>
      </c>
      <c r="U56" s="372">
        <v>3182.221</v>
      </c>
      <c r="V56" s="372">
        <v>0</v>
      </c>
      <c r="W56" s="372">
        <v>374.95600000000002</v>
      </c>
      <c r="X56" s="372">
        <v>90.908000000000001</v>
      </c>
      <c r="Y56" s="372">
        <v>134.54</v>
      </c>
      <c r="Z56" s="372">
        <v>0</v>
      </c>
      <c r="AA56" s="372">
        <v>117.203</v>
      </c>
      <c r="AB56" s="372">
        <v>-1181.828</v>
      </c>
      <c r="AC56" s="372">
        <v>0</v>
      </c>
      <c r="AD56" s="372">
        <v>-547.44899999999996</v>
      </c>
      <c r="AE56" s="372">
        <v>6441.0970000000016</v>
      </c>
      <c r="AF56" s="372">
        <v>5893.648000000002</v>
      </c>
      <c r="AG56" s="372">
        <f t="shared" si="6"/>
        <v>6441.0970000000016</v>
      </c>
      <c r="AH56" s="372">
        <f t="shared" si="7"/>
        <v>0</v>
      </c>
      <c r="AI56" s="372">
        <f t="shared" si="8"/>
        <v>-1181.828</v>
      </c>
      <c r="AK56" s="371">
        <v>2.0833333333333332E-2</v>
      </c>
      <c r="AL56" s="372">
        <v>4063.759</v>
      </c>
      <c r="AM56" s="372">
        <v>3619.962</v>
      </c>
      <c r="AN56" s="372">
        <v>771.76099999999997</v>
      </c>
      <c r="AO56" s="372">
        <v>264.46699999999998</v>
      </c>
      <c r="AP56" s="372">
        <v>110.401</v>
      </c>
      <c r="AQ56" s="372">
        <v>58.908000000000001</v>
      </c>
      <c r="AR56" s="372">
        <v>0</v>
      </c>
      <c r="AS56" s="372">
        <v>120.289</v>
      </c>
      <c r="AT56" s="372">
        <v>-2624.9639999999999</v>
      </c>
      <c r="AU56" s="372">
        <v>0</v>
      </c>
      <c r="AV56" s="372">
        <v>-587.00199999999995</v>
      </c>
      <c r="AW56" s="372">
        <v>6384.5830000000005</v>
      </c>
      <c r="AX56" s="372">
        <v>5797.5810000000001</v>
      </c>
      <c r="AY56" s="372">
        <f t="shared" si="9"/>
        <v>6384.5830000000005</v>
      </c>
      <c r="AZ56" s="372">
        <f t="shared" si="10"/>
        <v>0</v>
      </c>
      <c r="BA56" s="372">
        <f t="shared" si="11"/>
        <v>-2624.9639999999999</v>
      </c>
    </row>
    <row r="57" spans="1:53" s="366" customFormat="1">
      <c r="A57" s="371">
        <v>3.125E-2</v>
      </c>
      <c r="B57" s="372">
        <v>3138.326</v>
      </c>
      <c r="C57" s="372">
        <v>4830.2629999999999</v>
      </c>
      <c r="D57" s="372">
        <v>921.43299999999999</v>
      </c>
      <c r="E57" s="372">
        <v>435.291</v>
      </c>
      <c r="F57" s="372">
        <v>142.89599999999999</v>
      </c>
      <c r="G57" s="372">
        <v>0</v>
      </c>
      <c r="H57" s="372">
        <v>0</v>
      </c>
      <c r="I57" s="372">
        <v>55.405000000000001</v>
      </c>
      <c r="J57" s="372">
        <v>-2116.0160000000001</v>
      </c>
      <c r="K57" s="372">
        <v>0</v>
      </c>
      <c r="L57" s="372">
        <v>-643.21400000000006</v>
      </c>
      <c r="M57" s="372">
        <v>7407.5980000000018</v>
      </c>
      <c r="N57" s="372">
        <v>6764.3840000000018</v>
      </c>
      <c r="O57" s="372">
        <f t="shared" si="3"/>
        <v>7407.5980000000018</v>
      </c>
      <c r="P57" s="372">
        <f t="shared" si="4"/>
        <v>0</v>
      </c>
      <c r="Q57" s="372">
        <f t="shared" si="5"/>
        <v>-2116.0160000000001</v>
      </c>
      <c r="S57" s="371">
        <v>3.125E-2</v>
      </c>
      <c r="T57" s="372">
        <v>3722.3910000000001</v>
      </c>
      <c r="U57" s="372">
        <v>3126.6570000000002</v>
      </c>
      <c r="V57" s="372">
        <v>0</v>
      </c>
      <c r="W57" s="372">
        <v>369.72199999999998</v>
      </c>
      <c r="X57" s="372">
        <v>89.977000000000004</v>
      </c>
      <c r="Y57" s="372">
        <v>163.58600000000001</v>
      </c>
      <c r="Z57" s="372">
        <v>0</v>
      </c>
      <c r="AA57" s="372">
        <v>125.267</v>
      </c>
      <c r="AB57" s="372">
        <v>-1154.3140000000001</v>
      </c>
      <c r="AC57" s="372">
        <v>0</v>
      </c>
      <c r="AD57" s="372">
        <v>-541.87300000000005</v>
      </c>
      <c r="AE57" s="372">
        <v>6443.2860000000001</v>
      </c>
      <c r="AF57" s="372">
        <v>5901.4130000000005</v>
      </c>
      <c r="AG57" s="372">
        <f t="shared" si="6"/>
        <v>6443.2860000000001</v>
      </c>
      <c r="AH57" s="372">
        <f t="shared" si="7"/>
        <v>0</v>
      </c>
      <c r="AI57" s="372">
        <f t="shared" si="8"/>
        <v>-1154.3140000000001</v>
      </c>
      <c r="AK57" s="371">
        <v>3.125E-2</v>
      </c>
      <c r="AL57" s="372">
        <v>4064.0279999999998</v>
      </c>
      <c r="AM57" s="372">
        <v>3615.02</v>
      </c>
      <c r="AN57" s="372">
        <v>773.01800000000003</v>
      </c>
      <c r="AO57" s="372">
        <v>248.29400000000001</v>
      </c>
      <c r="AP57" s="372">
        <v>108.27500000000001</v>
      </c>
      <c r="AQ57" s="372">
        <v>78.527000000000001</v>
      </c>
      <c r="AR57" s="372">
        <v>0</v>
      </c>
      <c r="AS57" s="372">
        <v>120.803</v>
      </c>
      <c r="AT57" s="372">
        <v>-2604.7930000000001</v>
      </c>
      <c r="AU57" s="372">
        <v>0</v>
      </c>
      <c r="AV57" s="372">
        <v>-585.74099999999999</v>
      </c>
      <c r="AW57" s="372">
        <v>6403.1719999999987</v>
      </c>
      <c r="AX57" s="372">
        <v>5817.4309999999987</v>
      </c>
      <c r="AY57" s="372">
        <f t="shared" si="9"/>
        <v>6403.1719999999987</v>
      </c>
      <c r="AZ57" s="372">
        <f t="shared" si="10"/>
        <v>0</v>
      </c>
      <c r="BA57" s="372">
        <f t="shared" si="11"/>
        <v>-2604.7930000000001</v>
      </c>
    </row>
    <row r="58" spans="1:53" s="366" customFormat="1">
      <c r="A58" s="371">
        <v>4.1666666666666699E-2</v>
      </c>
      <c r="B58" s="372">
        <v>3142.6860000000001</v>
      </c>
      <c r="C58" s="372">
        <v>4853.2969999999996</v>
      </c>
      <c r="D58" s="372">
        <v>934.54600000000005</v>
      </c>
      <c r="E58" s="372">
        <v>440.786</v>
      </c>
      <c r="F58" s="372">
        <v>137.35499999999999</v>
      </c>
      <c r="G58" s="372">
        <v>0</v>
      </c>
      <c r="H58" s="372">
        <v>0</v>
      </c>
      <c r="I58" s="372">
        <v>59.609000000000002</v>
      </c>
      <c r="J58" s="372">
        <v>-2103.9949999999999</v>
      </c>
      <c r="K58" s="372">
        <v>0</v>
      </c>
      <c r="L58" s="372">
        <v>-693.01</v>
      </c>
      <c r="M58" s="372">
        <v>7464.2840000000006</v>
      </c>
      <c r="N58" s="372">
        <v>6771.2740000000003</v>
      </c>
      <c r="O58" s="372">
        <f t="shared" si="3"/>
        <v>7464.2840000000006</v>
      </c>
      <c r="P58" s="372">
        <f t="shared" si="4"/>
        <v>0</v>
      </c>
      <c r="Q58" s="372">
        <f t="shared" si="5"/>
        <v>-2103.9949999999999</v>
      </c>
      <c r="S58" s="371">
        <v>4.1666666666666699E-2</v>
      </c>
      <c r="T58" s="372">
        <v>3720.6979999999999</v>
      </c>
      <c r="U58" s="372">
        <v>3128.1320000000001</v>
      </c>
      <c r="V58" s="372">
        <v>0</v>
      </c>
      <c r="W58" s="372">
        <v>363.858</v>
      </c>
      <c r="X58" s="372">
        <v>90.787999999999997</v>
      </c>
      <c r="Y58" s="372">
        <v>161.22200000000001</v>
      </c>
      <c r="Z58" s="372">
        <v>0</v>
      </c>
      <c r="AA58" s="372">
        <v>118.655</v>
      </c>
      <c r="AB58" s="372">
        <v>-1136.1559999999999</v>
      </c>
      <c r="AC58" s="372">
        <v>0</v>
      </c>
      <c r="AD58" s="372">
        <v>-541.47</v>
      </c>
      <c r="AE58" s="372">
        <v>6447.1969999999992</v>
      </c>
      <c r="AF58" s="372">
        <v>5905.726999999999</v>
      </c>
      <c r="AG58" s="372">
        <f t="shared" si="6"/>
        <v>6447.1969999999992</v>
      </c>
      <c r="AH58" s="372">
        <f t="shared" si="7"/>
        <v>0</v>
      </c>
      <c r="AI58" s="372">
        <f t="shared" si="8"/>
        <v>-1136.1559999999999</v>
      </c>
      <c r="AK58" s="371">
        <v>4.1666666666666699E-2</v>
      </c>
      <c r="AL58" s="372">
        <v>4064.3449999999998</v>
      </c>
      <c r="AM58" s="372">
        <v>3607.4969999999998</v>
      </c>
      <c r="AN58" s="372">
        <v>752.12599999999998</v>
      </c>
      <c r="AO58" s="372">
        <v>249.471</v>
      </c>
      <c r="AP58" s="372">
        <v>76.049000000000007</v>
      </c>
      <c r="AQ58" s="372">
        <v>0</v>
      </c>
      <c r="AR58" s="372">
        <v>0</v>
      </c>
      <c r="AS58" s="372">
        <v>120.89100000000001</v>
      </c>
      <c r="AT58" s="372">
        <v>-2502.2190000000001</v>
      </c>
      <c r="AU58" s="372">
        <v>0</v>
      </c>
      <c r="AV58" s="372">
        <v>-583.57500000000005</v>
      </c>
      <c r="AW58" s="372">
        <v>6368.1599999999989</v>
      </c>
      <c r="AX58" s="372">
        <v>5784.5849999999991</v>
      </c>
      <c r="AY58" s="372">
        <f t="shared" si="9"/>
        <v>6368.1599999999989</v>
      </c>
      <c r="AZ58" s="372">
        <f t="shared" si="10"/>
        <v>0</v>
      </c>
      <c r="BA58" s="372">
        <f t="shared" si="11"/>
        <v>-2502.2190000000001</v>
      </c>
    </row>
    <row r="59" spans="1:53" s="366" customFormat="1">
      <c r="A59" s="371">
        <v>5.2083333333333301E-2</v>
      </c>
      <c r="B59" s="372">
        <v>3142.721</v>
      </c>
      <c r="C59" s="372">
        <v>4836.4939999999997</v>
      </c>
      <c r="D59" s="372">
        <v>934.81500000000005</v>
      </c>
      <c r="E59" s="372">
        <v>442.37799999999999</v>
      </c>
      <c r="F59" s="372">
        <v>137.33500000000001</v>
      </c>
      <c r="G59" s="372">
        <v>0</v>
      </c>
      <c r="H59" s="372">
        <v>0</v>
      </c>
      <c r="I59" s="372">
        <v>56.6</v>
      </c>
      <c r="J59" s="372">
        <v>-1988.7840000000001</v>
      </c>
      <c r="K59" s="372">
        <v>-111.947</v>
      </c>
      <c r="L59" s="372">
        <v>-691.41600000000005</v>
      </c>
      <c r="M59" s="372">
        <v>7449.612000000001</v>
      </c>
      <c r="N59" s="372">
        <v>6758.1960000000008</v>
      </c>
      <c r="O59" s="372">
        <f t="shared" si="3"/>
        <v>7449.612000000001</v>
      </c>
      <c r="P59" s="372">
        <f t="shared" si="4"/>
        <v>0</v>
      </c>
      <c r="Q59" s="372">
        <f t="shared" si="5"/>
        <v>-1988.7840000000001</v>
      </c>
      <c r="S59" s="371">
        <v>5.2083333333333301E-2</v>
      </c>
      <c r="T59" s="372">
        <v>3722.7139999999999</v>
      </c>
      <c r="U59" s="372">
        <v>3144.83</v>
      </c>
      <c r="V59" s="372">
        <v>0</v>
      </c>
      <c r="W59" s="372">
        <v>363.82100000000003</v>
      </c>
      <c r="X59" s="372">
        <v>90.790999999999997</v>
      </c>
      <c r="Y59" s="372">
        <v>158.357</v>
      </c>
      <c r="Z59" s="372">
        <v>0</v>
      </c>
      <c r="AA59" s="372">
        <v>122.249</v>
      </c>
      <c r="AB59" s="372">
        <v>-1181.492</v>
      </c>
      <c r="AC59" s="372">
        <v>0</v>
      </c>
      <c r="AD59" s="372">
        <v>-543.28</v>
      </c>
      <c r="AE59" s="372">
        <v>6421.2699999999995</v>
      </c>
      <c r="AF59" s="372">
        <v>5877.99</v>
      </c>
      <c r="AG59" s="372">
        <f t="shared" si="6"/>
        <v>6421.2699999999995</v>
      </c>
      <c r="AH59" s="372">
        <f t="shared" si="7"/>
        <v>0</v>
      </c>
      <c r="AI59" s="372">
        <f t="shared" si="8"/>
        <v>-1181.492</v>
      </c>
      <c r="AK59" s="371">
        <v>5.2083333333333301E-2</v>
      </c>
      <c r="AL59" s="372">
        <v>4066.1350000000002</v>
      </c>
      <c r="AM59" s="372">
        <v>3599.3519999999999</v>
      </c>
      <c r="AN59" s="372">
        <v>758.67899999999997</v>
      </c>
      <c r="AO59" s="372">
        <v>248.601</v>
      </c>
      <c r="AP59" s="372">
        <v>74.263000000000005</v>
      </c>
      <c r="AQ59" s="372">
        <v>0</v>
      </c>
      <c r="AR59" s="372">
        <v>0</v>
      </c>
      <c r="AS59" s="372">
        <v>130.38499999999999</v>
      </c>
      <c r="AT59" s="372">
        <v>-2505.6030000000001</v>
      </c>
      <c r="AU59" s="372">
        <v>0</v>
      </c>
      <c r="AV59" s="372">
        <v>-583.07100000000003</v>
      </c>
      <c r="AW59" s="372">
        <v>6371.8120000000008</v>
      </c>
      <c r="AX59" s="372">
        <v>5788.7410000000009</v>
      </c>
      <c r="AY59" s="372">
        <f t="shared" si="9"/>
        <v>6371.8120000000008</v>
      </c>
      <c r="AZ59" s="372">
        <f t="shared" si="10"/>
        <v>0</v>
      </c>
      <c r="BA59" s="372">
        <f t="shared" si="11"/>
        <v>-2505.6030000000001</v>
      </c>
    </row>
    <row r="60" spans="1:53" s="366" customFormat="1">
      <c r="A60" s="371">
        <v>6.25E-2</v>
      </c>
      <c r="B60" s="372">
        <v>3141.3939999999998</v>
      </c>
      <c r="C60" s="372">
        <v>4828.9979999999996</v>
      </c>
      <c r="D60" s="372">
        <v>935.16099999999994</v>
      </c>
      <c r="E60" s="372">
        <v>441.54599999999999</v>
      </c>
      <c r="F60" s="372">
        <v>137.33600000000001</v>
      </c>
      <c r="G60" s="372">
        <v>0</v>
      </c>
      <c r="H60" s="372">
        <v>0</v>
      </c>
      <c r="I60" s="372">
        <v>56.814999999999998</v>
      </c>
      <c r="J60" s="372">
        <v>-2044.575</v>
      </c>
      <c r="K60" s="372">
        <v>-112.17700000000001</v>
      </c>
      <c r="L60" s="372">
        <v>-690.56600000000003</v>
      </c>
      <c r="M60" s="372">
        <v>7384.4980000000005</v>
      </c>
      <c r="N60" s="372">
        <v>6693.9320000000007</v>
      </c>
      <c r="O60" s="372">
        <f t="shared" si="3"/>
        <v>7384.4980000000005</v>
      </c>
      <c r="P60" s="372">
        <f t="shared" si="4"/>
        <v>0</v>
      </c>
      <c r="Q60" s="372">
        <f t="shared" si="5"/>
        <v>-2044.575</v>
      </c>
      <c r="S60" s="371">
        <v>6.25E-2</v>
      </c>
      <c r="T60" s="372">
        <v>3723.0929999999998</v>
      </c>
      <c r="U60" s="372">
        <v>3136.779</v>
      </c>
      <c r="V60" s="372">
        <v>0</v>
      </c>
      <c r="W60" s="372">
        <v>364.32499999999999</v>
      </c>
      <c r="X60" s="372">
        <v>90.795000000000002</v>
      </c>
      <c r="Y60" s="372">
        <v>161.30600000000001</v>
      </c>
      <c r="Z60" s="372">
        <v>0</v>
      </c>
      <c r="AA60" s="372">
        <v>137.33799999999999</v>
      </c>
      <c r="AB60" s="372">
        <v>-1226.08</v>
      </c>
      <c r="AC60" s="372">
        <v>0</v>
      </c>
      <c r="AD60" s="372">
        <v>-542.73699999999997</v>
      </c>
      <c r="AE60" s="372">
        <v>6387.5559999999987</v>
      </c>
      <c r="AF60" s="372">
        <v>5844.8189999999986</v>
      </c>
      <c r="AG60" s="372">
        <f t="shared" si="6"/>
        <v>6387.5559999999987</v>
      </c>
      <c r="AH60" s="372">
        <f t="shared" si="7"/>
        <v>0</v>
      </c>
      <c r="AI60" s="372">
        <f t="shared" si="8"/>
        <v>-1226.08</v>
      </c>
      <c r="AK60" s="371">
        <v>6.25E-2</v>
      </c>
      <c r="AL60" s="372">
        <v>4066.3789999999999</v>
      </c>
      <c r="AM60" s="372">
        <v>3601.2510000000002</v>
      </c>
      <c r="AN60" s="372">
        <v>758.16899999999998</v>
      </c>
      <c r="AO60" s="372">
        <v>244.55699999999999</v>
      </c>
      <c r="AP60" s="372">
        <v>74.269000000000005</v>
      </c>
      <c r="AQ60" s="372">
        <v>0</v>
      </c>
      <c r="AR60" s="372">
        <v>0</v>
      </c>
      <c r="AS60" s="372">
        <v>117.681</v>
      </c>
      <c r="AT60" s="372">
        <v>-2565.54</v>
      </c>
      <c r="AU60" s="372">
        <v>0</v>
      </c>
      <c r="AV60" s="372">
        <v>-582.81700000000001</v>
      </c>
      <c r="AW60" s="372">
        <v>6296.7660000000024</v>
      </c>
      <c r="AX60" s="372">
        <v>5713.9490000000023</v>
      </c>
      <c r="AY60" s="372">
        <f t="shared" si="9"/>
        <v>6296.7660000000024</v>
      </c>
      <c r="AZ60" s="372">
        <f t="shared" si="10"/>
        <v>0</v>
      </c>
      <c r="BA60" s="372">
        <f t="shared" si="11"/>
        <v>-2565.54</v>
      </c>
    </row>
    <row r="61" spans="1:53" s="366" customFormat="1">
      <c r="A61" s="371">
        <v>7.2916666666666699E-2</v>
      </c>
      <c r="B61" s="372">
        <v>3140.2069999999999</v>
      </c>
      <c r="C61" s="372">
        <v>4835.2259999999997</v>
      </c>
      <c r="D61" s="372">
        <v>934.11</v>
      </c>
      <c r="E61" s="372">
        <v>441.89800000000002</v>
      </c>
      <c r="F61" s="372">
        <v>137.33799999999999</v>
      </c>
      <c r="G61" s="372">
        <v>0</v>
      </c>
      <c r="H61" s="372">
        <v>0</v>
      </c>
      <c r="I61" s="372">
        <v>58.499000000000002</v>
      </c>
      <c r="J61" s="372">
        <v>-2036.453</v>
      </c>
      <c r="K61" s="372">
        <v>-156.971</v>
      </c>
      <c r="L61" s="372">
        <v>-691.13499999999999</v>
      </c>
      <c r="M61" s="372">
        <v>7353.8539999999994</v>
      </c>
      <c r="N61" s="372">
        <v>6662.7189999999991</v>
      </c>
      <c r="O61" s="372">
        <f t="shared" si="3"/>
        <v>7353.8539999999994</v>
      </c>
      <c r="P61" s="372">
        <f t="shared" si="4"/>
        <v>0</v>
      </c>
      <c r="Q61" s="372">
        <f t="shared" si="5"/>
        <v>-2036.453</v>
      </c>
      <c r="S61" s="371">
        <v>7.2916666666666699E-2</v>
      </c>
      <c r="T61" s="372">
        <v>3722.8589999999999</v>
      </c>
      <c r="U61" s="372">
        <v>3115.8440000000001</v>
      </c>
      <c r="V61" s="372">
        <v>0</v>
      </c>
      <c r="W61" s="372">
        <v>364.28</v>
      </c>
      <c r="X61" s="372">
        <v>90.786000000000001</v>
      </c>
      <c r="Y61" s="372">
        <v>172.19200000000001</v>
      </c>
      <c r="Z61" s="372">
        <v>0</v>
      </c>
      <c r="AA61" s="372">
        <v>133.858</v>
      </c>
      <c r="AB61" s="372">
        <v>-1268.5940000000001</v>
      </c>
      <c r="AC61" s="372">
        <v>0</v>
      </c>
      <c r="AD61" s="372">
        <v>-540.67700000000002</v>
      </c>
      <c r="AE61" s="372">
        <v>6331.2249999999995</v>
      </c>
      <c r="AF61" s="372">
        <v>5790.5479999999998</v>
      </c>
      <c r="AG61" s="372">
        <f t="shared" si="6"/>
        <v>6331.2249999999995</v>
      </c>
      <c r="AH61" s="372">
        <f t="shared" si="7"/>
        <v>0</v>
      </c>
      <c r="AI61" s="372">
        <f t="shared" si="8"/>
        <v>-1268.5940000000001</v>
      </c>
      <c r="AK61" s="371">
        <v>7.2916666666666699E-2</v>
      </c>
      <c r="AL61" s="372">
        <v>4067.65</v>
      </c>
      <c r="AM61" s="372">
        <v>3570.5529999999999</v>
      </c>
      <c r="AN61" s="372">
        <v>749.42499999999995</v>
      </c>
      <c r="AO61" s="372">
        <v>244.91</v>
      </c>
      <c r="AP61" s="372">
        <v>74.162999999999997</v>
      </c>
      <c r="AQ61" s="372">
        <v>0</v>
      </c>
      <c r="AR61" s="372">
        <v>0</v>
      </c>
      <c r="AS61" s="372">
        <v>115.651</v>
      </c>
      <c r="AT61" s="372">
        <v>-2615.585</v>
      </c>
      <c r="AU61" s="372">
        <v>0</v>
      </c>
      <c r="AV61" s="372">
        <v>-579.91999999999996</v>
      </c>
      <c r="AW61" s="372">
        <v>6206.7669999999989</v>
      </c>
      <c r="AX61" s="372">
        <v>5626.8469999999988</v>
      </c>
      <c r="AY61" s="372">
        <f t="shared" si="9"/>
        <v>6206.7669999999989</v>
      </c>
      <c r="AZ61" s="372">
        <f t="shared" si="10"/>
        <v>0</v>
      </c>
      <c r="BA61" s="372">
        <f t="shared" si="11"/>
        <v>-2615.585</v>
      </c>
    </row>
    <row r="62" spans="1:53" s="366" customFormat="1">
      <c r="A62" s="371">
        <v>8.3333333333333301E-2</v>
      </c>
      <c r="B62" s="372">
        <v>3140.5039999999999</v>
      </c>
      <c r="C62" s="372">
        <v>4867.9030000000002</v>
      </c>
      <c r="D62" s="372">
        <v>934.83699999999999</v>
      </c>
      <c r="E62" s="372">
        <v>431.63600000000002</v>
      </c>
      <c r="F62" s="372">
        <v>137.328</v>
      </c>
      <c r="G62" s="372">
        <v>0</v>
      </c>
      <c r="H62" s="372">
        <v>0</v>
      </c>
      <c r="I62" s="372">
        <v>58.993000000000002</v>
      </c>
      <c r="J62" s="372">
        <v>-2111.0120000000002</v>
      </c>
      <c r="K62" s="372">
        <v>-163.16</v>
      </c>
      <c r="L62" s="372">
        <v>-693.81700000000001</v>
      </c>
      <c r="M62" s="372">
        <v>7297.0290000000005</v>
      </c>
      <c r="N62" s="372">
        <v>6603.2120000000004</v>
      </c>
      <c r="O62" s="372">
        <f t="shared" si="3"/>
        <v>7297.0290000000005</v>
      </c>
      <c r="P62" s="372">
        <f t="shared" si="4"/>
        <v>0</v>
      </c>
      <c r="Q62" s="372">
        <f t="shared" si="5"/>
        <v>-2111.0120000000002</v>
      </c>
      <c r="S62" s="371">
        <v>8.3333333333333301E-2</v>
      </c>
      <c r="T62" s="372">
        <v>3723.1089999999999</v>
      </c>
      <c r="U62" s="372">
        <v>3125.4789999999998</v>
      </c>
      <c r="V62" s="372">
        <v>0</v>
      </c>
      <c r="W62" s="372">
        <v>361.71499999999997</v>
      </c>
      <c r="X62" s="372">
        <v>95.754999999999995</v>
      </c>
      <c r="Y62" s="372">
        <v>186.036</v>
      </c>
      <c r="Z62" s="372">
        <v>0</v>
      </c>
      <c r="AA62" s="372">
        <v>139.89400000000001</v>
      </c>
      <c r="AB62" s="372">
        <v>-1376.511</v>
      </c>
      <c r="AC62" s="372">
        <v>0</v>
      </c>
      <c r="AD62" s="372">
        <v>-541.78300000000002</v>
      </c>
      <c r="AE62" s="372">
        <v>6255.4770000000008</v>
      </c>
      <c r="AF62" s="372">
        <v>5713.6940000000004</v>
      </c>
      <c r="AG62" s="372">
        <f t="shared" si="6"/>
        <v>6255.4770000000008</v>
      </c>
      <c r="AH62" s="372">
        <f t="shared" si="7"/>
        <v>0</v>
      </c>
      <c r="AI62" s="372">
        <f t="shared" si="8"/>
        <v>-1376.511</v>
      </c>
      <c r="AK62" s="371">
        <v>8.3333333333333301E-2</v>
      </c>
      <c r="AL62" s="372">
        <v>4069.4969999999998</v>
      </c>
      <c r="AM62" s="372">
        <v>3559.6950000000002</v>
      </c>
      <c r="AN62" s="372">
        <v>756.31899999999996</v>
      </c>
      <c r="AO62" s="372">
        <v>250.006</v>
      </c>
      <c r="AP62" s="372">
        <v>71.867000000000004</v>
      </c>
      <c r="AQ62" s="372">
        <v>0</v>
      </c>
      <c r="AR62" s="372">
        <v>0</v>
      </c>
      <c r="AS62" s="372">
        <v>98.100999999999999</v>
      </c>
      <c r="AT62" s="372">
        <v>-2666.7620000000002</v>
      </c>
      <c r="AU62" s="372">
        <v>0</v>
      </c>
      <c r="AV62" s="372">
        <v>-579.20000000000005</v>
      </c>
      <c r="AW62" s="372">
        <v>6138.723</v>
      </c>
      <c r="AX62" s="372">
        <v>5559.5230000000001</v>
      </c>
      <c r="AY62" s="372">
        <f t="shared" si="9"/>
        <v>6138.723</v>
      </c>
      <c r="AZ62" s="372">
        <f t="shared" si="10"/>
        <v>0</v>
      </c>
      <c r="BA62" s="372">
        <f t="shared" si="11"/>
        <v>-2666.7620000000002</v>
      </c>
    </row>
    <row r="63" spans="1:53" s="366" customFormat="1">
      <c r="A63" s="371">
        <v>9.375E-2</v>
      </c>
      <c r="B63" s="372">
        <v>3141.9850000000001</v>
      </c>
      <c r="C63" s="372">
        <v>4869.0140000000001</v>
      </c>
      <c r="D63" s="372">
        <v>934.67499999999995</v>
      </c>
      <c r="E63" s="372">
        <v>431.29</v>
      </c>
      <c r="F63" s="372">
        <v>137.29400000000001</v>
      </c>
      <c r="G63" s="372">
        <v>0</v>
      </c>
      <c r="H63" s="372">
        <v>0</v>
      </c>
      <c r="I63" s="372">
        <v>55.526000000000003</v>
      </c>
      <c r="J63" s="372">
        <v>-2141.2080000000001</v>
      </c>
      <c r="K63" s="372">
        <v>-163.11799999999999</v>
      </c>
      <c r="L63" s="372">
        <v>-693.94799999999998</v>
      </c>
      <c r="M63" s="372">
        <v>7265.4579999999987</v>
      </c>
      <c r="N63" s="372">
        <v>6571.5099999999984</v>
      </c>
      <c r="O63" s="372">
        <f t="shared" si="3"/>
        <v>7265.4579999999987</v>
      </c>
      <c r="P63" s="372">
        <f t="shared" si="4"/>
        <v>0</v>
      </c>
      <c r="Q63" s="372">
        <f t="shared" si="5"/>
        <v>-2141.2080000000001</v>
      </c>
      <c r="S63" s="371">
        <v>9.375E-2</v>
      </c>
      <c r="T63" s="372">
        <v>3723.9270000000001</v>
      </c>
      <c r="U63" s="372">
        <v>3125.7190000000001</v>
      </c>
      <c r="V63" s="372">
        <v>0</v>
      </c>
      <c r="W63" s="372">
        <v>361.52800000000002</v>
      </c>
      <c r="X63" s="372">
        <v>96.105000000000004</v>
      </c>
      <c r="Y63" s="372">
        <v>171.76400000000001</v>
      </c>
      <c r="Z63" s="372">
        <v>0</v>
      </c>
      <c r="AA63" s="372">
        <v>138.636</v>
      </c>
      <c r="AB63" s="372">
        <v>-1389.68</v>
      </c>
      <c r="AC63" s="372">
        <v>0</v>
      </c>
      <c r="AD63" s="372">
        <v>-541.66899999999998</v>
      </c>
      <c r="AE63" s="372">
        <v>6227.9990000000007</v>
      </c>
      <c r="AF63" s="372">
        <v>5686.3300000000008</v>
      </c>
      <c r="AG63" s="372">
        <f t="shared" si="6"/>
        <v>6227.9990000000007</v>
      </c>
      <c r="AH63" s="372">
        <f t="shared" si="7"/>
        <v>0</v>
      </c>
      <c r="AI63" s="372">
        <f t="shared" si="8"/>
        <v>-1389.68</v>
      </c>
      <c r="AK63" s="371">
        <v>9.375E-2</v>
      </c>
      <c r="AL63" s="372">
        <v>4074.4879999999998</v>
      </c>
      <c r="AM63" s="372">
        <v>3556.3609999999999</v>
      </c>
      <c r="AN63" s="372">
        <v>759.91</v>
      </c>
      <c r="AO63" s="372">
        <v>245.70500000000001</v>
      </c>
      <c r="AP63" s="372">
        <v>71.561999999999998</v>
      </c>
      <c r="AQ63" s="372">
        <v>0</v>
      </c>
      <c r="AR63" s="372">
        <v>0</v>
      </c>
      <c r="AS63" s="372">
        <v>83.778999999999996</v>
      </c>
      <c r="AT63" s="372">
        <v>-2676.4920000000002</v>
      </c>
      <c r="AU63" s="372">
        <v>0</v>
      </c>
      <c r="AV63" s="372">
        <v>-578.74099999999999</v>
      </c>
      <c r="AW63" s="372">
        <v>6115.3130000000001</v>
      </c>
      <c r="AX63" s="372">
        <v>5536.5720000000001</v>
      </c>
      <c r="AY63" s="372">
        <f t="shared" si="9"/>
        <v>6115.3130000000001</v>
      </c>
      <c r="AZ63" s="372">
        <f t="shared" si="10"/>
        <v>0</v>
      </c>
      <c r="BA63" s="372">
        <f t="shared" si="11"/>
        <v>-2676.4920000000002</v>
      </c>
    </row>
    <row r="64" spans="1:53" s="366" customFormat="1">
      <c r="A64" s="371">
        <v>0.104166666666667</v>
      </c>
      <c r="B64" s="372">
        <v>3143.6210000000001</v>
      </c>
      <c r="C64" s="372">
        <v>4875.5339999999997</v>
      </c>
      <c r="D64" s="372">
        <v>934.93499999999995</v>
      </c>
      <c r="E64" s="372">
        <v>429.66399999999999</v>
      </c>
      <c r="F64" s="372">
        <v>137.25299999999999</v>
      </c>
      <c r="G64" s="372">
        <v>0</v>
      </c>
      <c r="H64" s="372">
        <v>0</v>
      </c>
      <c r="I64" s="372">
        <v>54.350999999999999</v>
      </c>
      <c r="J64" s="372">
        <v>-2156.683</v>
      </c>
      <c r="K64" s="372">
        <v>-163.25</v>
      </c>
      <c r="L64" s="372">
        <v>-694.58</v>
      </c>
      <c r="M64" s="372">
        <v>7255.425000000002</v>
      </c>
      <c r="N64" s="372">
        <v>6560.8450000000021</v>
      </c>
      <c r="O64" s="372">
        <f t="shared" si="3"/>
        <v>7255.425000000002</v>
      </c>
      <c r="P64" s="372">
        <f t="shared" si="4"/>
        <v>0</v>
      </c>
      <c r="Q64" s="372">
        <f t="shared" si="5"/>
        <v>-2156.683</v>
      </c>
      <c r="S64" s="371">
        <v>0.104166666666667</v>
      </c>
      <c r="T64" s="372">
        <v>3723.721</v>
      </c>
      <c r="U64" s="372">
        <v>3118.7829999999999</v>
      </c>
      <c r="V64" s="372">
        <v>0</v>
      </c>
      <c r="W64" s="372">
        <v>362.77300000000002</v>
      </c>
      <c r="X64" s="372">
        <v>96.058999999999997</v>
      </c>
      <c r="Y64" s="372">
        <v>181.83</v>
      </c>
      <c r="Z64" s="372">
        <v>0</v>
      </c>
      <c r="AA64" s="372">
        <v>137.053</v>
      </c>
      <c r="AB64" s="372">
        <v>-1388.8119999999999</v>
      </c>
      <c r="AC64" s="372">
        <v>0</v>
      </c>
      <c r="AD64" s="372">
        <v>-541.12300000000005</v>
      </c>
      <c r="AE64" s="372">
        <v>6231.4070000000002</v>
      </c>
      <c r="AF64" s="372">
        <v>5690.2839999999997</v>
      </c>
      <c r="AG64" s="372">
        <f t="shared" si="6"/>
        <v>6231.4070000000002</v>
      </c>
      <c r="AH64" s="372">
        <f t="shared" si="7"/>
        <v>0</v>
      </c>
      <c r="AI64" s="372">
        <f t="shared" si="8"/>
        <v>-1388.8119999999999</v>
      </c>
      <c r="AK64" s="371">
        <v>0.104166666666667</v>
      </c>
      <c r="AL64" s="372">
        <v>4079.489</v>
      </c>
      <c r="AM64" s="372">
        <v>3543.34</v>
      </c>
      <c r="AN64" s="372">
        <v>740.36599999999999</v>
      </c>
      <c r="AO64" s="372">
        <v>244.589</v>
      </c>
      <c r="AP64" s="372">
        <v>71.563999999999993</v>
      </c>
      <c r="AQ64" s="372">
        <v>0</v>
      </c>
      <c r="AR64" s="372">
        <v>0</v>
      </c>
      <c r="AS64" s="372">
        <v>88.427000000000007</v>
      </c>
      <c r="AT64" s="372">
        <v>-2661.4749999999999</v>
      </c>
      <c r="AU64" s="372">
        <v>0</v>
      </c>
      <c r="AV64" s="372">
        <v>-577.50900000000001</v>
      </c>
      <c r="AW64" s="372">
        <v>6106.2999999999993</v>
      </c>
      <c r="AX64" s="372">
        <v>5528.7909999999993</v>
      </c>
      <c r="AY64" s="372">
        <f t="shared" si="9"/>
        <v>6106.2999999999993</v>
      </c>
      <c r="AZ64" s="372">
        <f t="shared" si="10"/>
        <v>0</v>
      </c>
      <c r="BA64" s="372">
        <f t="shared" si="11"/>
        <v>-2661.4749999999999</v>
      </c>
    </row>
    <row r="65" spans="1:53" s="366" customFormat="1">
      <c r="A65" s="371">
        <v>0.114583333333333</v>
      </c>
      <c r="B65" s="372">
        <v>3144.8719999999998</v>
      </c>
      <c r="C65" s="372">
        <v>4886.0169999999998</v>
      </c>
      <c r="D65" s="372">
        <v>935.01099999999997</v>
      </c>
      <c r="E65" s="372">
        <v>430.21100000000001</v>
      </c>
      <c r="F65" s="372">
        <v>137.23699999999999</v>
      </c>
      <c r="G65" s="372">
        <v>0</v>
      </c>
      <c r="H65" s="372">
        <v>0</v>
      </c>
      <c r="I65" s="372">
        <v>59.856999999999999</v>
      </c>
      <c r="J65" s="372">
        <v>-2189.665</v>
      </c>
      <c r="K65" s="372">
        <v>-162.96299999999999</v>
      </c>
      <c r="L65" s="372">
        <v>-695.77599999999995</v>
      </c>
      <c r="M65" s="372">
        <v>7240.5769999999984</v>
      </c>
      <c r="N65" s="372">
        <v>6544.8009999999986</v>
      </c>
      <c r="O65" s="372">
        <f t="shared" si="3"/>
        <v>7240.5769999999984</v>
      </c>
      <c r="P65" s="372">
        <f t="shared" si="4"/>
        <v>0</v>
      </c>
      <c r="Q65" s="372">
        <f t="shared" si="5"/>
        <v>-2189.665</v>
      </c>
      <c r="S65" s="371">
        <v>0.114583333333333</v>
      </c>
      <c r="T65" s="372">
        <v>3724.28</v>
      </c>
      <c r="U65" s="372">
        <v>3101.5039999999999</v>
      </c>
      <c r="V65" s="372">
        <v>0</v>
      </c>
      <c r="W65" s="372">
        <v>364.44099999999997</v>
      </c>
      <c r="X65" s="372">
        <v>96.085999999999999</v>
      </c>
      <c r="Y65" s="372">
        <v>181.84899999999999</v>
      </c>
      <c r="Z65" s="372">
        <v>0</v>
      </c>
      <c r="AA65" s="372">
        <v>137.23599999999999</v>
      </c>
      <c r="AB65" s="372">
        <v>-1394.96</v>
      </c>
      <c r="AC65" s="372">
        <v>0</v>
      </c>
      <c r="AD65" s="372">
        <v>-539.50699999999995</v>
      </c>
      <c r="AE65" s="372">
        <v>6210.4359999999997</v>
      </c>
      <c r="AF65" s="372">
        <v>5670.9290000000001</v>
      </c>
      <c r="AG65" s="372">
        <f t="shared" si="6"/>
        <v>6210.4359999999997</v>
      </c>
      <c r="AH65" s="372">
        <f t="shared" si="7"/>
        <v>0</v>
      </c>
      <c r="AI65" s="372">
        <f t="shared" si="8"/>
        <v>-1394.96</v>
      </c>
      <c r="AK65" s="371">
        <v>0.114583333333333</v>
      </c>
      <c r="AL65" s="372">
        <v>4082.1480000000001</v>
      </c>
      <c r="AM65" s="372">
        <v>3537.1320000000001</v>
      </c>
      <c r="AN65" s="372">
        <v>743.84100000000001</v>
      </c>
      <c r="AO65" s="372">
        <v>245.018</v>
      </c>
      <c r="AP65" s="372">
        <v>71.548000000000002</v>
      </c>
      <c r="AQ65" s="372">
        <v>0</v>
      </c>
      <c r="AR65" s="372">
        <v>0</v>
      </c>
      <c r="AS65" s="372">
        <v>86.68</v>
      </c>
      <c r="AT65" s="372">
        <v>-2686.8809999999999</v>
      </c>
      <c r="AU65" s="372">
        <v>0</v>
      </c>
      <c r="AV65" s="372">
        <v>-577.13800000000003</v>
      </c>
      <c r="AW65" s="372">
        <v>6079.4860000000026</v>
      </c>
      <c r="AX65" s="372">
        <v>5502.3480000000027</v>
      </c>
      <c r="AY65" s="372">
        <f t="shared" si="9"/>
        <v>6079.4860000000026</v>
      </c>
      <c r="AZ65" s="372">
        <f t="shared" si="10"/>
        <v>0</v>
      </c>
      <c r="BA65" s="372">
        <f t="shared" si="11"/>
        <v>-2686.8809999999999</v>
      </c>
    </row>
    <row r="66" spans="1:53" s="366" customFormat="1">
      <c r="A66" s="371">
        <v>0.125</v>
      </c>
      <c r="B66" s="372">
        <v>3145.5410000000002</v>
      </c>
      <c r="C66" s="372">
        <v>4900.7669999999998</v>
      </c>
      <c r="D66" s="372">
        <v>934.98199999999997</v>
      </c>
      <c r="E66" s="372">
        <v>437.9</v>
      </c>
      <c r="F66" s="372">
        <v>137.22300000000001</v>
      </c>
      <c r="G66" s="372">
        <v>0</v>
      </c>
      <c r="H66" s="372">
        <v>0</v>
      </c>
      <c r="I66" s="372">
        <v>62.076999999999998</v>
      </c>
      <c r="J66" s="372">
        <v>-2250.6689999999999</v>
      </c>
      <c r="K66" s="372">
        <v>-133.14400000000001</v>
      </c>
      <c r="L66" s="372">
        <v>-697.71400000000006</v>
      </c>
      <c r="M66" s="372">
        <v>7234.6769999999997</v>
      </c>
      <c r="N66" s="372">
        <v>6536.9629999999997</v>
      </c>
      <c r="O66" s="372">
        <f t="shared" si="3"/>
        <v>7234.6769999999997</v>
      </c>
      <c r="P66" s="372">
        <f t="shared" si="4"/>
        <v>0</v>
      </c>
      <c r="Q66" s="372">
        <f t="shared" si="5"/>
        <v>-2250.6689999999999</v>
      </c>
      <c r="S66" s="371">
        <v>0.125</v>
      </c>
      <c r="T66" s="372">
        <v>3724.3589999999999</v>
      </c>
      <c r="U66" s="372">
        <v>3098.0309999999999</v>
      </c>
      <c r="V66" s="372">
        <v>0</v>
      </c>
      <c r="W66" s="372">
        <v>367.40899999999999</v>
      </c>
      <c r="X66" s="372">
        <v>91.075000000000003</v>
      </c>
      <c r="Y66" s="372">
        <v>7.4829999999999997</v>
      </c>
      <c r="Z66" s="372">
        <v>0</v>
      </c>
      <c r="AA66" s="372">
        <v>140.666</v>
      </c>
      <c r="AB66" s="372">
        <v>-1204.5450000000001</v>
      </c>
      <c r="AC66" s="372">
        <v>0</v>
      </c>
      <c r="AD66" s="372">
        <v>-537.41899999999998</v>
      </c>
      <c r="AE66" s="372">
        <v>6224.4779999999992</v>
      </c>
      <c r="AF66" s="372">
        <v>5687.0589999999993</v>
      </c>
      <c r="AG66" s="372">
        <f t="shared" si="6"/>
        <v>6224.4779999999992</v>
      </c>
      <c r="AH66" s="372">
        <f t="shared" si="7"/>
        <v>0</v>
      </c>
      <c r="AI66" s="372">
        <f t="shared" si="8"/>
        <v>-1204.5450000000001</v>
      </c>
      <c r="AK66" s="371">
        <v>0.125</v>
      </c>
      <c r="AL66" s="372">
        <v>4080.4380000000001</v>
      </c>
      <c r="AM66" s="372">
        <v>3549.9009999999998</v>
      </c>
      <c r="AN66" s="372">
        <v>744.71699999999998</v>
      </c>
      <c r="AO66" s="372">
        <v>243.22300000000001</v>
      </c>
      <c r="AP66" s="372">
        <v>72.941000000000003</v>
      </c>
      <c r="AQ66" s="372">
        <v>0</v>
      </c>
      <c r="AR66" s="372">
        <v>0</v>
      </c>
      <c r="AS66" s="372">
        <v>88.406000000000006</v>
      </c>
      <c r="AT66" s="372">
        <v>-2713.5059999999999</v>
      </c>
      <c r="AU66" s="372">
        <v>0</v>
      </c>
      <c r="AV66" s="372">
        <v>-578.154</v>
      </c>
      <c r="AW66" s="372">
        <v>6066.1200000000026</v>
      </c>
      <c r="AX66" s="372">
        <v>5487.9660000000022</v>
      </c>
      <c r="AY66" s="372">
        <f t="shared" si="9"/>
        <v>6066.1200000000026</v>
      </c>
      <c r="AZ66" s="372">
        <f t="shared" si="10"/>
        <v>0</v>
      </c>
      <c r="BA66" s="372">
        <f t="shared" si="11"/>
        <v>-2713.5059999999999</v>
      </c>
    </row>
    <row r="67" spans="1:53" s="366" customFormat="1">
      <c r="A67" s="371">
        <v>0.13541666666666699</v>
      </c>
      <c r="B67" s="372">
        <v>3145.123</v>
      </c>
      <c r="C67" s="372">
        <v>4871.4840000000004</v>
      </c>
      <c r="D67" s="372">
        <v>923.11400000000003</v>
      </c>
      <c r="E67" s="372">
        <v>439.38499999999999</v>
      </c>
      <c r="F67" s="372">
        <v>137.202</v>
      </c>
      <c r="G67" s="372">
        <v>0</v>
      </c>
      <c r="H67" s="372">
        <v>0</v>
      </c>
      <c r="I67" s="372">
        <v>59.158999999999999</v>
      </c>
      <c r="J67" s="372">
        <v>-2323.4969999999998</v>
      </c>
      <c r="K67" s="372">
        <v>-51.231000000000002</v>
      </c>
      <c r="L67" s="372">
        <v>-694.67100000000005</v>
      </c>
      <c r="M67" s="372">
        <v>7200.7389999999996</v>
      </c>
      <c r="N67" s="372">
        <v>6506.0679999999993</v>
      </c>
      <c r="O67" s="372">
        <f t="shared" si="3"/>
        <v>7200.7389999999996</v>
      </c>
      <c r="P67" s="372">
        <f t="shared" si="4"/>
        <v>0</v>
      </c>
      <c r="Q67" s="372">
        <f t="shared" si="5"/>
        <v>-2323.4969999999998</v>
      </c>
      <c r="S67" s="371">
        <v>0.13541666666666699</v>
      </c>
      <c r="T67" s="372">
        <v>3724.069</v>
      </c>
      <c r="U67" s="372">
        <v>3093.8420000000001</v>
      </c>
      <c r="V67" s="372">
        <v>0</v>
      </c>
      <c r="W67" s="372">
        <v>369.40899999999999</v>
      </c>
      <c r="X67" s="372">
        <v>90.725999999999999</v>
      </c>
      <c r="Y67" s="372">
        <v>0</v>
      </c>
      <c r="Z67" s="372">
        <v>0</v>
      </c>
      <c r="AA67" s="372">
        <v>143.71</v>
      </c>
      <c r="AB67" s="372">
        <v>-1237.8889999999999</v>
      </c>
      <c r="AC67" s="372">
        <v>0</v>
      </c>
      <c r="AD67" s="372">
        <v>-537.05399999999997</v>
      </c>
      <c r="AE67" s="372">
        <v>6183.8669999999993</v>
      </c>
      <c r="AF67" s="372">
        <v>5646.8129999999992</v>
      </c>
      <c r="AG67" s="372">
        <f t="shared" si="6"/>
        <v>6183.8669999999993</v>
      </c>
      <c r="AH67" s="372">
        <f t="shared" si="7"/>
        <v>0</v>
      </c>
      <c r="AI67" s="372">
        <f t="shared" si="8"/>
        <v>-1237.8889999999999</v>
      </c>
      <c r="AK67" s="371">
        <v>0.13541666666666699</v>
      </c>
      <c r="AL67" s="372">
        <v>4087.828</v>
      </c>
      <c r="AM67" s="372">
        <v>3545.8829999999998</v>
      </c>
      <c r="AN67" s="372">
        <v>744.27200000000005</v>
      </c>
      <c r="AO67" s="372">
        <v>245.03</v>
      </c>
      <c r="AP67" s="372">
        <v>72.885000000000005</v>
      </c>
      <c r="AQ67" s="372">
        <v>0</v>
      </c>
      <c r="AR67" s="372">
        <v>0</v>
      </c>
      <c r="AS67" s="372">
        <v>76.53</v>
      </c>
      <c r="AT67" s="372">
        <v>-2731.7860000000001</v>
      </c>
      <c r="AU67" s="372">
        <v>0</v>
      </c>
      <c r="AV67" s="372">
        <v>-578.13800000000003</v>
      </c>
      <c r="AW67" s="372">
        <v>6040.6420000000016</v>
      </c>
      <c r="AX67" s="372">
        <v>5462.5040000000017</v>
      </c>
      <c r="AY67" s="372">
        <f t="shared" si="9"/>
        <v>6040.6420000000016</v>
      </c>
      <c r="AZ67" s="372">
        <f t="shared" si="10"/>
        <v>0</v>
      </c>
      <c r="BA67" s="372">
        <f t="shared" si="11"/>
        <v>-2731.7860000000001</v>
      </c>
    </row>
    <row r="68" spans="1:53" s="366" customFormat="1">
      <c r="A68" s="371">
        <v>0.14583333333333301</v>
      </c>
      <c r="B68" s="372">
        <v>3143.3310000000001</v>
      </c>
      <c r="C68" s="372">
        <v>4920.241</v>
      </c>
      <c r="D68" s="372">
        <v>934.99</v>
      </c>
      <c r="E68" s="372">
        <v>439.15800000000002</v>
      </c>
      <c r="F68" s="372">
        <v>137.16200000000001</v>
      </c>
      <c r="G68" s="372">
        <v>0</v>
      </c>
      <c r="H68" s="372">
        <v>0</v>
      </c>
      <c r="I68" s="372">
        <v>61.018000000000001</v>
      </c>
      <c r="J68" s="372">
        <v>-2397.5329999999999</v>
      </c>
      <c r="K68" s="372">
        <v>-51.116</v>
      </c>
      <c r="L68" s="372">
        <v>-699.56600000000003</v>
      </c>
      <c r="M68" s="372">
        <v>7187.2510000000002</v>
      </c>
      <c r="N68" s="372">
        <v>6487.6850000000004</v>
      </c>
      <c r="O68" s="372">
        <f t="shared" si="3"/>
        <v>7187.2510000000002</v>
      </c>
      <c r="P68" s="372">
        <f t="shared" si="4"/>
        <v>0</v>
      </c>
      <c r="Q68" s="372">
        <f t="shared" si="5"/>
        <v>-2397.5329999999999</v>
      </c>
      <c r="S68" s="371">
        <v>0.14583333333333301</v>
      </c>
      <c r="T68" s="372">
        <v>3721.27</v>
      </c>
      <c r="U68" s="372">
        <v>3099.5740000000001</v>
      </c>
      <c r="V68" s="372">
        <v>0</v>
      </c>
      <c r="W68" s="372">
        <v>369.84899999999999</v>
      </c>
      <c r="X68" s="372">
        <v>90.700999999999993</v>
      </c>
      <c r="Y68" s="372">
        <v>0</v>
      </c>
      <c r="Z68" s="372">
        <v>0</v>
      </c>
      <c r="AA68" s="372">
        <v>144.12799999999999</v>
      </c>
      <c r="AB68" s="372">
        <v>-1259.114</v>
      </c>
      <c r="AC68" s="372">
        <v>0</v>
      </c>
      <c r="AD68" s="372">
        <v>-537.51800000000003</v>
      </c>
      <c r="AE68" s="372">
        <v>6166.4079999999994</v>
      </c>
      <c r="AF68" s="372">
        <v>5628.8899999999994</v>
      </c>
      <c r="AG68" s="372">
        <f t="shared" si="6"/>
        <v>6166.4079999999994</v>
      </c>
      <c r="AH68" s="372">
        <f t="shared" si="7"/>
        <v>0</v>
      </c>
      <c r="AI68" s="372">
        <f t="shared" si="8"/>
        <v>-1259.114</v>
      </c>
      <c r="AK68" s="371">
        <v>0.14583333333333301</v>
      </c>
      <c r="AL68" s="372">
        <v>4081.0709999999999</v>
      </c>
      <c r="AM68" s="372">
        <v>3551.5479999999998</v>
      </c>
      <c r="AN68" s="372">
        <v>747.11300000000006</v>
      </c>
      <c r="AO68" s="372">
        <v>247.32499999999999</v>
      </c>
      <c r="AP68" s="372">
        <v>72.885999999999996</v>
      </c>
      <c r="AQ68" s="372">
        <v>0</v>
      </c>
      <c r="AR68" s="372">
        <v>0</v>
      </c>
      <c r="AS68" s="372">
        <v>96.287999999999997</v>
      </c>
      <c r="AT68" s="372">
        <v>-2784.5590000000002</v>
      </c>
      <c r="AU68" s="372">
        <v>0</v>
      </c>
      <c r="AV68" s="372">
        <v>-578.75</v>
      </c>
      <c r="AW68" s="372">
        <v>6011.6720000000014</v>
      </c>
      <c r="AX68" s="372">
        <v>5432.9220000000014</v>
      </c>
      <c r="AY68" s="372">
        <f t="shared" si="9"/>
        <v>6011.6720000000014</v>
      </c>
      <c r="AZ68" s="372">
        <f t="shared" si="10"/>
        <v>0</v>
      </c>
      <c r="BA68" s="372">
        <f t="shared" si="11"/>
        <v>-2784.5590000000002</v>
      </c>
    </row>
    <row r="69" spans="1:53" s="366" customFormat="1">
      <c r="A69" s="371">
        <v>0.15625</v>
      </c>
      <c r="B69" s="372">
        <v>3144.364</v>
      </c>
      <c r="C69" s="372">
        <v>4923.5889999999999</v>
      </c>
      <c r="D69" s="372">
        <v>935.07899999999995</v>
      </c>
      <c r="E69" s="372">
        <v>440.94299999999998</v>
      </c>
      <c r="F69" s="372">
        <v>137.12700000000001</v>
      </c>
      <c r="G69" s="372">
        <v>0</v>
      </c>
      <c r="H69" s="372">
        <v>0</v>
      </c>
      <c r="I69" s="372">
        <v>61.945999999999998</v>
      </c>
      <c r="J69" s="372">
        <v>-2415.9769999999999</v>
      </c>
      <c r="K69" s="372">
        <v>0</v>
      </c>
      <c r="L69" s="372">
        <v>-700.06299999999999</v>
      </c>
      <c r="M69" s="372">
        <v>7227.070999999999</v>
      </c>
      <c r="N69" s="372">
        <v>6527.0079999999989</v>
      </c>
      <c r="O69" s="372">
        <f t="shared" si="3"/>
        <v>7227.070999999999</v>
      </c>
      <c r="P69" s="372">
        <f t="shared" si="4"/>
        <v>0</v>
      </c>
      <c r="Q69" s="372">
        <f t="shared" si="5"/>
        <v>-2415.9769999999999</v>
      </c>
      <c r="S69" s="371">
        <v>0.15625</v>
      </c>
      <c r="T69" s="372">
        <v>3721.2579999999998</v>
      </c>
      <c r="U69" s="372">
        <v>3117.1219999999998</v>
      </c>
      <c r="V69" s="372">
        <v>0</v>
      </c>
      <c r="W69" s="372">
        <v>369.71699999999998</v>
      </c>
      <c r="X69" s="372">
        <v>90.686000000000007</v>
      </c>
      <c r="Y69" s="372">
        <v>0</v>
      </c>
      <c r="Z69" s="372">
        <v>0</v>
      </c>
      <c r="AA69" s="372">
        <v>125.86</v>
      </c>
      <c r="AB69" s="372">
        <v>-1270.558</v>
      </c>
      <c r="AC69" s="372">
        <v>0</v>
      </c>
      <c r="AD69" s="372">
        <v>-539.05799999999999</v>
      </c>
      <c r="AE69" s="372">
        <v>6154.0849999999982</v>
      </c>
      <c r="AF69" s="372">
        <v>5615.0269999999982</v>
      </c>
      <c r="AG69" s="372">
        <f t="shared" si="6"/>
        <v>6154.0849999999982</v>
      </c>
      <c r="AH69" s="372">
        <f t="shared" si="7"/>
        <v>0</v>
      </c>
      <c r="AI69" s="372">
        <f t="shared" si="8"/>
        <v>-1270.558</v>
      </c>
      <c r="AK69" s="371">
        <v>0.15625</v>
      </c>
      <c r="AL69" s="372">
        <v>4082.192</v>
      </c>
      <c r="AM69" s="372">
        <v>3575.4160000000002</v>
      </c>
      <c r="AN69" s="372">
        <v>750.61599999999999</v>
      </c>
      <c r="AO69" s="372">
        <v>248.06800000000001</v>
      </c>
      <c r="AP69" s="372">
        <v>72.899000000000001</v>
      </c>
      <c r="AQ69" s="372">
        <v>0</v>
      </c>
      <c r="AR69" s="372">
        <v>21.044</v>
      </c>
      <c r="AS69" s="372">
        <v>114.786</v>
      </c>
      <c r="AT69" s="372">
        <v>-2833.1289999999999</v>
      </c>
      <c r="AU69" s="372">
        <v>0</v>
      </c>
      <c r="AV69" s="372">
        <v>-581.51900000000001</v>
      </c>
      <c r="AW69" s="372">
        <v>6031.8919999999989</v>
      </c>
      <c r="AX69" s="372">
        <v>5450.3729999999987</v>
      </c>
      <c r="AY69" s="372">
        <f t="shared" si="9"/>
        <v>6031.8919999999989</v>
      </c>
      <c r="AZ69" s="372">
        <f t="shared" si="10"/>
        <v>0</v>
      </c>
      <c r="BA69" s="372">
        <f t="shared" si="11"/>
        <v>-2833.1289999999999</v>
      </c>
    </row>
    <row r="70" spans="1:53" s="366" customFormat="1">
      <c r="A70" s="371">
        <v>0.16666666666666699</v>
      </c>
      <c r="B70" s="372">
        <v>3145.0419999999999</v>
      </c>
      <c r="C70" s="372">
        <v>4937.2299999999996</v>
      </c>
      <c r="D70" s="372">
        <v>934.822</v>
      </c>
      <c r="E70" s="372">
        <v>457.74400000000003</v>
      </c>
      <c r="F70" s="372">
        <v>136.27500000000001</v>
      </c>
      <c r="G70" s="372">
        <v>0</v>
      </c>
      <c r="H70" s="372">
        <v>0</v>
      </c>
      <c r="I70" s="372">
        <v>62.244</v>
      </c>
      <c r="J70" s="372">
        <v>-2345.913</v>
      </c>
      <c r="K70" s="372">
        <v>0</v>
      </c>
      <c r="L70" s="372">
        <v>-702.36400000000003</v>
      </c>
      <c r="M70" s="372">
        <v>7327.4439999999995</v>
      </c>
      <c r="N70" s="372">
        <v>6625.08</v>
      </c>
      <c r="O70" s="372">
        <f t="shared" si="3"/>
        <v>7327.4439999999995</v>
      </c>
      <c r="P70" s="372">
        <f t="shared" si="4"/>
        <v>0</v>
      </c>
      <c r="Q70" s="372">
        <f t="shared" si="5"/>
        <v>-2345.913</v>
      </c>
      <c r="S70" s="371">
        <v>0.16666666666666699</v>
      </c>
      <c r="T70" s="372">
        <v>3722.8429999999998</v>
      </c>
      <c r="U70" s="372">
        <v>3107.2040000000002</v>
      </c>
      <c r="V70" s="372">
        <v>0</v>
      </c>
      <c r="W70" s="372">
        <v>372.48500000000001</v>
      </c>
      <c r="X70" s="372">
        <v>91.492000000000004</v>
      </c>
      <c r="Y70" s="372">
        <v>0</v>
      </c>
      <c r="Z70" s="372">
        <v>0</v>
      </c>
      <c r="AA70" s="372">
        <v>133.96100000000001</v>
      </c>
      <c r="AB70" s="372">
        <v>-1225.9949999999999</v>
      </c>
      <c r="AC70" s="372">
        <v>0</v>
      </c>
      <c r="AD70" s="372">
        <v>-538.41700000000003</v>
      </c>
      <c r="AE70" s="372">
        <v>6201.9900000000007</v>
      </c>
      <c r="AF70" s="372">
        <v>5663.5730000000003</v>
      </c>
      <c r="AG70" s="372">
        <f t="shared" si="6"/>
        <v>6201.9900000000007</v>
      </c>
      <c r="AH70" s="372">
        <f t="shared" si="7"/>
        <v>0</v>
      </c>
      <c r="AI70" s="372">
        <f t="shared" si="8"/>
        <v>-1225.9949999999999</v>
      </c>
      <c r="AK70" s="371">
        <v>0.16666666666666699</v>
      </c>
      <c r="AL70" s="372">
        <v>4085.386</v>
      </c>
      <c r="AM70" s="372">
        <v>3611.6759999999999</v>
      </c>
      <c r="AN70" s="372">
        <v>761.32899999999995</v>
      </c>
      <c r="AO70" s="372">
        <v>253.24600000000001</v>
      </c>
      <c r="AP70" s="372">
        <v>71.504000000000005</v>
      </c>
      <c r="AQ70" s="372">
        <v>0</v>
      </c>
      <c r="AR70" s="372">
        <v>79.242000000000004</v>
      </c>
      <c r="AS70" s="372">
        <v>123.63500000000001</v>
      </c>
      <c r="AT70" s="372">
        <v>-2835.0059999999999</v>
      </c>
      <c r="AU70" s="372">
        <v>0</v>
      </c>
      <c r="AV70" s="372">
        <v>-586.08100000000002</v>
      </c>
      <c r="AW70" s="372">
        <v>6151.0120000000006</v>
      </c>
      <c r="AX70" s="372">
        <v>5564.9310000000005</v>
      </c>
      <c r="AY70" s="372">
        <f t="shared" si="9"/>
        <v>6151.0120000000006</v>
      </c>
      <c r="AZ70" s="372">
        <f t="shared" si="10"/>
        <v>0</v>
      </c>
      <c r="BA70" s="372">
        <f t="shared" si="11"/>
        <v>-2835.0059999999999</v>
      </c>
    </row>
    <row r="71" spans="1:53" s="366" customFormat="1">
      <c r="A71" s="371">
        <v>0.17708333333333301</v>
      </c>
      <c r="B71" s="372">
        <v>3144.848</v>
      </c>
      <c r="C71" s="372">
        <v>4959.902</v>
      </c>
      <c r="D71" s="372">
        <v>935.01599999999996</v>
      </c>
      <c r="E71" s="372">
        <v>463.06799999999998</v>
      </c>
      <c r="F71" s="372">
        <v>136.273</v>
      </c>
      <c r="G71" s="372">
        <v>0</v>
      </c>
      <c r="H71" s="372">
        <v>0</v>
      </c>
      <c r="I71" s="372">
        <v>61.237000000000002</v>
      </c>
      <c r="J71" s="372">
        <v>-2314.9090000000001</v>
      </c>
      <c r="K71" s="372">
        <v>0</v>
      </c>
      <c r="L71" s="372">
        <v>-704.87099999999998</v>
      </c>
      <c r="M71" s="372">
        <v>7385.4349999999977</v>
      </c>
      <c r="N71" s="372">
        <v>6680.5639999999976</v>
      </c>
      <c r="O71" s="372">
        <f t="shared" si="3"/>
        <v>7385.4349999999977</v>
      </c>
      <c r="P71" s="372">
        <f t="shared" si="4"/>
        <v>0</v>
      </c>
      <c r="Q71" s="372">
        <f t="shared" si="5"/>
        <v>-2314.9090000000001</v>
      </c>
      <c r="S71" s="371">
        <v>0.17708333333333301</v>
      </c>
      <c r="T71" s="372">
        <v>3722.498</v>
      </c>
      <c r="U71" s="372">
        <v>3108.6439999999998</v>
      </c>
      <c r="V71" s="372">
        <v>0</v>
      </c>
      <c r="W71" s="372">
        <v>372.363</v>
      </c>
      <c r="X71" s="372">
        <v>91.507000000000005</v>
      </c>
      <c r="Y71" s="372">
        <v>0</v>
      </c>
      <c r="Z71" s="372">
        <v>21.698</v>
      </c>
      <c r="AA71" s="372">
        <v>138.76300000000001</v>
      </c>
      <c r="AB71" s="372">
        <v>-1168.366</v>
      </c>
      <c r="AC71" s="372">
        <v>0</v>
      </c>
      <c r="AD71" s="372">
        <v>-538.72400000000005</v>
      </c>
      <c r="AE71" s="372">
        <v>6287.107</v>
      </c>
      <c r="AF71" s="372">
        <v>5748.3829999999998</v>
      </c>
      <c r="AG71" s="372">
        <f t="shared" si="6"/>
        <v>6287.107</v>
      </c>
      <c r="AH71" s="372">
        <f t="shared" si="7"/>
        <v>0</v>
      </c>
      <c r="AI71" s="372">
        <f t="shared" si="8"/>
        <v>-1168.366</v>
      </c>
      <c r="AK71" s="371">
        <v>0.17708333333333301</v>
      </c>
      <c r="AL71" s="372">
        <v>4086.221</v>
      </c>
      <c r="AM71" s="372">
        <v>3619.011</v>
      </c>
      <c r="AN71" s="372">
        <v>760.79899999999998</v>
      </c>
      <c r="AO71" s="372">
        <v>254.30099999999999</v>
      </c>
      <c r="AP71" s="372">
        <v>71.465999999999994</v>
      </c>
      <c r="AQ71" s="372">
        <v>0</v>
      </c>
      <c r="AR71" s="372">
        <v>79.265000000000001</v>
      </c>
      <c r="AS71" s="372">
        <v>110.97</v>
      </c>
      <c r="AT71" s="372">
        <v>-2792.1909999999998</v>
      </c>
      <c r="AU71" s="372">
        <v>0</v>
      </c>
      <c r="AV71" s="372">
        <v>-586.69500000000005</v>
      </c>
      <c r="AW71" s="372">
        <v>6189.8419999999978</v>
      </c>
      <c r="AX71" s="372">
        <v>5603.1469999999981</v>
      </c>
      <c r="AY71" s="372">
        <f t="shared" si="9"/>
        <v>6189.8419999999978</v>
      </c>
      <c r="AZ71" s="372">
        <f t="shared" si="10"/>
        <v>0</v>
      </c>
      <c r="BA71" s="372">
        <f t="shared" si="11"/>
        <v>-2792.1909999999998</v>
      </c>
    </row>
    <row r="72" spans="1:53" s="366" customFormat="1">
      <c r="A72" s="371">
        <v>0.1875</v>
      </c>
      <c r="B72" s="372">
        <v>3143.9769999999999</v>
      </c>
      <c r="C72" s="372">
        <v>4973.9870000000001</v>
      </c>
      <c r="D72" s="372">
        <v>934.995</v>
      </c>
      <c r="E72" s="372">
        <v>462.20499999999998</v>
      </c>
      <c r="F72" s="372">
        <v>136.286</v>
      </c>
      <c r="G72" s="372">
        <v>0</v>
      </c>
      <c r="H72" s="372">
        <v>0</v>
      </c>
      <c r="I72" s="372">
        <v>59.923999999999999</v>
      </c>
      <c r="J72" s="372">
        <v>-2256.9839999999999</v>
      </c>
      <c r="K72" s="372">
        <v>0</v>
      </c>
      <c r="L72" s="372">
        <v>-706.14599999999996</v>
      </c>
      <c r="M72" s="372">
        <v>7454.3900000000012</v>
      </c>
      <c r="N72" s="372">
        <v>6748.2440000000015</v>
      </c>
      <c r="O72" s="372">
        <f t="shared" si="3"/>
        <v>7454.3900000000012</v>
      </c>
      <c r="P72" s="372">
        <f t="shared" si="4"/>
        <v>0</v>
      </c>
      <c r="Q72" s="372">
        <f t="shared" si="5"/>
        <v>-2256.9839999999999</v>
      </c>
      <c r="S72" s="371">
        <v>0.1875</v>
      </c>
      <c r="T72" s="372">
        <v>3723.27</v>
      </c>
      <c r="U72" s="372">
        <v>3111.7330000000002</v>
      </c>
      <c r="V72" s="372">
        <v>0</v>
      </c>
      <c r="W72" s="372">
        <v>374.40600000000001</v>
      </c>
      <c r="X72" s="372">
        <v>91.483999999999995</v>
      </c>
      <c r="Y72" s="372">
        <v>0</v>
      </c>
      <c r="Z72" s="372">
        <v>46.453000000000003</v>
      </c>
      <c r="AA72" s="372">
        <v>150.30600000000001</v>
      </c>
      <c r="AB72" s="372">
        <v>-1111.501</v>
      </c>
      <c r="AC72" s="372">
        <v>0</v>
      </c>
      <c r="AD72" s="372">
        <v>-539.49300000000005</v>
      </c>
      <c r="AE72" s="372">
        <v>6386.1510000000007</v>
      </c>
      <c r="AF72" s="372">
        <v>5846.6580000000004</v>
      </c>
      <c r="AG72" s="372">
        <f t="shared" si="6"/>
        <v>6386.1510000000007</v>
      </c>
      <c r="AH72" s="372">
        <f t="shared" si="7"/>
        <v>0</v>
      </c>
      <c r="AI72" s="372">
        <f t="shared" si="8"/>
        <v>-1111.501</v>
      </c>
      <c r="AK72" s="371">
        <v>0.1875</v>
      </c>
      <c r="AL72" s="372">
        <v>4086.2510000000002</v>
      </c>
      <c r="AM72" s="372">
        <v>3630.3440000000001</v>
      </c>
      <c r="AN72" s="372">
        <v>757.096</v>
      </c>
      <c r="AO72" s="372">
        <v>257.90899999999999</v>
      </c>
      <c r="AP72" s="372">
        <v>71.463999999999999</v>
      </c>
      <c r="AQ72" s="372">
        <v>0</v>
      </c>
      <c r="AR72" s="372">
        <v>79.052000000000007</v>
      </c>
      <c r="AS72" s="372">
        <v>100.011</v>
      </c>
      <c r="AT72" s="372">
        <v>-2790.366</v>
      </c>
      <c r="AU72" s="372">
        <v>0</v>
      </c>
      <c r="AV72" s="372">
        <v>-587.77499999999998</v>
      </c>
      <c r="AW72" s="372">
        <v>6191.7610000000004</v>
      </c>
      <c r="AX72" s="372">
        <v>5603.9860000000008</v>
      </c>
      <c r="AY72" s="372">
        <f t="shared" si="9"/>
        <v>6191.7610000000004</v>
      </c>
      <c r="AZ72" s="372">
        <f t="shared" si="10"/>
        <v>0</v>
      </c>
      <c r="BA72" s="372">
        <f t="shared" si="11"/>
        <v>-2790.366</v>
      </c>
    </row>
    <row r="73" spans="1:53" s="366" customFormat="1">
      <c r="A73" s="371">
        <v>0.19791666666666699</v>
      </c>
      <c r="B73" s="372">
        <v>3142.712</v>
      </c>
      <c r="C73" s="372">
        <v>4974.5240000000003</v>
      </c>
      <c r="D73" s="372">
        <v>935.04600000000005</v>
      </c>
      <c r="E73" s="372">
        <v>467.36500000000001</v>
      </c>
      <c r="F73" s="372">
        <v>136.274</v>
      </c>
      <c r="G73" s="372">
        <v>0</v>
      </c>
      <c r="H73" s="372">
        <v>0</v>
      </c>
      <c r="I73" s="372">
        <v>58.554000000000002</v>
      </c>
      <c r="J73" s="372">
        <v>-2170.0390000000002</v>
      </c>
      <c r="K73" s="372">
        <v>0</v>
      </c>
      <c r="L73" s="372">
        <v>-706.399</v>
      </c>
      <c r="M73" s="372">
        <v>7544.4359999999997</v>
      </c>
      <c r="N73" s="372">
        <v>6838.0369999999994</v>
      </c>
      <c r="O73" s="372">
        <f t="shared" si="3"/>
        <v>7544.4359999999997</v>
      </c>
      <c r="P73" s="372">
        <f t="shared" si="4"/>
        <v>0</v>
      </c>
      <c r="Q73" s="372">
        <f t="shared" si="5"/>
        <v>-2170.0390000000002</v>
      </c>
      <c r="S73" s="371">
        <v>0.19791666666666699</v>
      </c>
      <c r="T73" s="372">
        <v>3723.4180000000001</v>
      </c>
      <c r="U73" s="372">
        <v>3124.8980000000001</v>
      </c>
      <c r="V73" s="372">
        <v>0</v>
      </c>
      <c r="W73" s="372">
        <v>375.78500000000003</v>
      </c>
      <c r="X73" s="372">
        <v>91.486999999999995</v>
      </c>
      <c r="Y73" s="372">
        <v>0</v>
      </c>
      <c r="Z73" s="372">
        <v>46.417999999999999</v>
      </c>
      <c r="AA73" s="372">
        <v>155.01900000000001</v>
      </c>
      <c r="AB73" s="372">
        <v>-1038.932</v>
      </c>
      <c r="AC73" s="372">
        <v>0</v>
      </c>
      <c r="AD73" s="372">
        <v>-540.97799999999995</v>
      </c>
      <c r="AE73" s="372">
        <v>6478.0930000000008</v>
      </c>
      <c r="AF73" s="372">
        <v>5937.1150000000007</v>
      </c>
      <c r="AG73" s="372">
        <f t="shared" si="6"/>
        <v>6478.0930000000008</v>
      </c>
      <c r="AH73" s="372">
        <f t="shared" si="7"/>
        <v>0</v>
      </c>
      <c r="AI73" s="372">
        <f t="shared" si="8"/>
        <v>-1038.932</v>
      </c>
      <c r="AK73" s="371">
        <v>0.19791666666666699</v>
      </c>
      <c r="AL73" s="372">
        <v>4087.16</v>
      </c>
      <c r="AM73" s="372">
        <v>3624.9430000000002</v>
      </c>
      <c r="AN73" s="372">
        <v>758.16800000000001</v>
      </c>
      <c r="AO73" s="372">
        <v>254.20699999999999</v>
      </c>
      <c r="AP73" s="372">
        <v>71.453999999999994</v>
      </c>
      <c r="AQ73" s="372">
        <v>0</v>
      </c>
      <c r="AR73" s="372">
        <v>79.83</v>
      </c>
      <c r="AS73" s="372">
        <v>98.748000000000005</v>
      </c>
      <c r="AT73" s="372">
        <v>-2748.1819999999998</v>
      </c>
      <c r="AU73" s="372">
        <v>0</v>
      </c>
      <c r="AV73" s="372">
        <v>-587.08900000000006</v>
      </c>
      <c r="AW73" s="372">
        <v>6226.3280000000004</v>
      </c>
      <c r="AX73" s="372">
        <v>5639.2390000000005</v>
      </c>
      <c r="AY73" s="372">
        <f t="shared" si="9"/>
        <v>6226.3280000000004</v>
      </c>
      <c r="AZ73" s="372">
        <f t="shared" si="10"/>
        <v>0</v>
      </c>
      <c r="BA73" s="372">
        <f t="shared" si="11"/>
        <v>-2748.1819999999998</v>
      </c>
    </row>
    <row r="74" spans="1:53" s="366" customFormat="1">
      <c r="A74" s="371">
        <v>0.20833333333333301</v>
      </c>
      <c r="B74" s="372">
        <v>3142.6350000000002</v>
      </c>
      <c r="C74" s="372">
        <v>5005.3270000000002</v>
      </c>
      <c r="D74" s="372">
        <v>935.15899999999999</v>
      </c>
      <c r="E74" s="372">
        <v>485.37099999999998</v>
      </c>
      <c r="F74" s="372">
        <v>139.785</v>
      </c>
      <c r="G74" s="372">
        <v>0</v>
      </c>
      <c r="H74" s="372">
        <v>0</v>
      </c>
      <c r="I74" s="372">
        <v>58.779000000000003</v>
      </c>
      <c r="J74" s="372">
        <v>-2034.345</v>
      </c>
      <c r="K74" s="372">
        <v>0</v>
      </c>
      <c r="L74" s="372">
        <v>-710.45799999999997</v>
      </c>
      <c r="M74" s="372">
        <v>7732.7110000000002</v>
      </c>
      <c r="N74" s="372">
        <v>7022.2530000000006</v>
      </c>
      <c r="O74" s="372">
        <f t="shared" si="3"/>
        <v>7732.7110000000002</v>
      </c>
      <c r="P74" s="372">
        <f t="shared" si="4"/>
        <v>0</v>
      </c>
      <c r="Q74" s="372">
        <f t="shared" si="5"/>
        <v>-2034.345</v>
      </c>
      <c r="S74" s="371">
        <v>0.20833333333333301</v>
      </c>
      <c r="T74" s="372">
        <v>3723.395</v>
      </c>
      <c r="U74" s="372">
        <v>3197.4360000000001</v>
      </c>
      <c r="V74" s="372">
        <v>0</v>
      </c>
      <c r="W74" s="372">
        <v>398.34300000000002</v>
      </c>
      <c r="X74" s="372">
        <v>88.381</v>
      </c>
      <c r="Y74" s="372">
        <v>0</v>
      </c>
      <c r="Z74" s="372">
        <v>46.362000000000002</v>
      </c>
      <c r="AA74" s="372">
        <v>155.43299999999999</v>
      </c>
      <c r="AB74" s="372">
        <v>-1010.119</v>
      </c>
      <c r="AC74" s="372">
        <v>0</v>
      </c>
      <c r="AD74" s="372">
        <v>-549.69000000000005</v>
      </c>
      <c r="AE74" s="372">
        <v>6599.2310000000007</v>
      </c>
      <c r="AF74" s="372">
        <v>6049.5410000000011</v>
      </c>
      <c r="AG74" s="372">
        <f t="shared" si="6"/>
        <v>6599.2310000000007</v>
      </c>
      <c r="AH74" s="372">
        <f t="shared" si="7"/>
        <v>0</v>
      </c>
      <c r="AI74" s="372">
        <f t="shared" si="8"/>
        <v>-1010.119</v>
      </c>
      <c r="AK74" s="371">
        <v>0.20833333333333301</v>
      </c>
      <c r="AL74" s="372">
        <v>4089.0459999999998</v>
      </c>
      <c r="AM74" s="372">
        <v>3632.02</v>
      </c>
      <c r="AN74" s="372">
        <v>742.84</v>
      </c>
      <c r="AO74" s="372">
        <v>261.41399999999999</v>
      </c>
      <c r="AP74" s="372">
        <v>69.212999999999994</v>
      </c>
      <c r="AQ74" s="372">
        <v>0</v>
      </c>
      <c r="AR74" s="372">
        <v>86.671000000000006</v>
      </c>
      <c r="AS74" s="372">
        <v>96.753</v>
      </c>
      <c r="AT74" s="372">
        <v>-2630.5369999999998</v>
      </c>
      <c r="AU74" s="372">
        <v>0</v>
      </c>
      <c r="AV74" s="372">
        <v>-588.09199999999998</v>
      </c>
      <c r="AW74" s="372">
        <v>6347.42</v>
      </c>
      <c r="AX74" s="372">
        <v>5759.3280000000004</v>
      </c>
      <c r="AY74" s="372">
        <f t="shared" si="9"/>
        <v>6347.42</v>
      </c>
      <c r="AZ74" s="372">
        <f t="shared" si="10"/>
        <v>0</v>
      </c>
      <c r="BA74" s="372">
        <f t="shared" si="11"/>
        <v>-2630.5369999999998</v>
      </c>
    </row>
    <row r="75" spans="1:53" s="366" customFormat="1">
      <c r="A75" s="371">
        <v>0.21875</v>
      </c>
      <c r="B75" s="372">
        <v>3142.125</v>
      </c>
      <c r="C75" s="372">
        <v>5020.3819999999996</v>
      </c>
      <c r="D75" s="372">
        <v>934.82399999999996</v>
      </c>
      <c r="E75" s="372">
        <v>485.47399999999999</v>
      </c>
      <c r="F75" s="372">
        <v>140.76499999999999</v>
      </c>
      <c r="G75" s="372">
        <v>0</v>
      </c>
      <c r="H75" s="372">
        <v>0</v>
      </c>
      <c r="I75" s="372">
        <v>56.351999999999997</v>
      </c>
      <c r="J75" s="372">
        <v>-1947.6310000000001</v>
      </c>
      <c r="K75" s="372">
        <v>0</v>
      </c>
      <c r="L75" s="372">
        <v>-711.89300000000003</v>
      </c>
      <c r="M75" s="372">
        <v>7832.2910000000002</v>
      </c>
      <c r="N75" s="372">
        <v>7120.3980000000001</v>
      </c>
      <c r="O75" s="372">
        <f t="shared" si="3"/>
        <v>7832.2910000000002</v>
      </c>
      <c r="P75" s="372">
        <f t="shared" si="4"/>
        <v>0</v>
      </c>
      <c r="Q75" s="372">
        <f t="shared" si="5"/>
        <v>-1947.6310000000001</v>
      </c>
      <c r="S75" s="371">
        <v>0.21875</v>
      </c>
      <c r="T75" s="372">
        <v>3722.7159999999999</v>
      </c>
      <c r="U75" s="372">
        <v>3218.7440000000001</v>
      </c>
      <c r="V75" s="372">
        <v>0</v>
      </c>
      <c r="W75" s="372">
        <v>404.988</v>
      </c>
      <c r="X75" s="372">
        <v>88.144999999999996</v>
      </c>
      <c r="Y75" s="372">
        <v>0</v>
      </c>
      <c r="Z75" s="372">
        <v>46.878999999999998</v>
      </c>
      <c r="AA75" s="372">
        <v>150.80500000000001</v>
      </c>
      <c r="AB75" s="372">
        <v>-962.59100000000001</v>
      </c>
      <c r="AC75" s="372">
        <v>0</v>
      </c>
      <c r="AD75" s="372">
        <v>-552.16499999999996</v>
      </c>
      <c r="AE75" s="372">
        <v>6669.6860000000006</v>
      </c>
      <c r="AF75" s="372">
        <v>6117.5210000000006</v>
      </c>
      <c r="AG75" s="372">
        <f t="shared" si="6"/>
        <v>6669.6860000000006</v>
      </c>
      <c r="AH75" s="372">
        <f t="shared" si="7"/>
        <v>0</v>
      </c>
      <c r="AI75" s="372">
        <f t="shared" si="8"/>
        <v>-962.59100000000001</v>
      </c>
      <c r="AK75" s="371">
        <v>0.21875</v>
      </c>
      <c r="AL75" s="372">
        <v>4092.9090000000001</v>
      </c>
      <c r="AM75" s="372">
        <v>3637.125</v>
      </c>
      <c r="AN75" s="372">
        <v>733.93200000000002</v>
      </c>
      <c r="AO75" s="372">
        <v>268.76400000000001</v>
      </c>
      <c r="AP75" s="372">
        <v>69.207999999999998</v>
      </c>
      <c r="AQ75" s="372">
        <v>0</v>
      </c>
      <c r="AR75" s="372">
        <v>121.42100000000001</v>
      </c>
      <c r="AS75" s="372">
        <v>115.408</v>
      </c>
      <c r="AT75" s="372">
        <v>-2589.712</v>
      </c>
      <c r="AU75" s="372">
        <v>0</v>
      </c>
      <c r="AV75" s="372">
        <v>-589.63400000000001</v>
      </c>
      <c r="AW75" s="372">
        <v>6449.0550000000003</v>
      </c>
      <c r="AX75" s="372">
        <v>5859.4210000000003</v>
      </c>
      <c r="AY75" s="372">
        <f t="shared" si="9"/>
        <v>6449.0550000000003</v>
      </c>
      <c r="AZ75" s="372">
        <f t="shared" si="10"/>
        <v>0</v>
      </c>
      <c r="BA75" s="372">
        <f t="shared" si="11"/>
        <v>-2589.712</v>
      </c>
    </row>
    <row r="76" spans="1:53" s="366" customFormat="1">
      <c r="A76" s="371">
        <v>0.22916666666666699</v>
      </c>
      <c r="B76" s="372">
        <v>3141.68</v>
      </c>
      <c r="C76" s="372">
        <v>5014.5810000000001</v>
      </c>
      <c r="D76" s="372">
        <v>934.82399999999996</v>
      </c>
      <c r="E76" s="372">
        <v>487.90499999999997</v>
      </c>
      <c r="F76" s="372">
        <v>140.92500000000001</v>
      </c>
      <c r="G76" s="372">
        <v>0</v>
      </c>
      <c r="H76" s="372">
        <v>0</v>
      </c>
      <c r="I76" s="372">
        <v>54.348999999999997</v>
      </c>
      <c r="J76" s="372">
        <v>-1788.672</v>
      </c>
      <c r="K76" s="372">
        <v>0</v>
      </c>
      <c r="L76" s="372">
        <v>-711.41</v>
      </c>
      <c r="M76" s="372">
        <v>7985.5920000000006</v>
      </c>
      <c r="N76" s="372">
        <v>7274.1820000000007</v>
      </c>
      <c r="O76" s="372">
        <f t="shared" si="3"/>
        <v>7985.5920000000006</v>
      </c>
      <c r="P76" s="372">
        <f t="shared" si="4"/>
        <v>0</v>
      </c>
      <c r="Q76" s="372">
        <f t="shared" si="5"/>
        <v>-1788.672</v>
      </c>
      <c r="S76" s="371">
        <v>0.22916666666666699</v>
      </c>
      <c r="T76" s="372">
        <v>3720.9259999999999</v>
      </c>
      <c r="U76" s="372">
        <v>3241.431</v>
      </c>
      <c r="V76" s="372">
        <v>0</v>
      </c>
      <c r="W76" s="372">
        <v>405.38900000000001</v>
      </c>
      <c r="X76" s="372">
        <v>88.137</v>
      </c>
      <c r="Y76" s="372">
        <v>0</v>
      </c>
      <c r="Z76" s="372">
        <v>53.167999999999999</v>
      </c>
      <c r="AA76" s="372">
        <v>148.76300000000001</v>
      </c>
      <c r="AB76" s="372">
        <v>-843.70299999999997</v>
      </c>
      <c r="AC76" s="372">
        <v>0</v>
      </c>
      <c r="AD76" s="372">
        <v>-554.404</v>
      </c>
      <c r="AE76" s="372">
        <v>6814.110999999999</v>
      </c>
      <c r="AF76" s="372">
        <v>6259.7069999999985</v>
      </c>
      <c r="AG76" s="372">
        <f t="shared" si="6"/>
        <v>6814.110999999999</v>
      </c>
      <c r="AH76" s="372">
        <f t="shared" si="7"/>
        <v>0</v>
      </c>
      <c r="AI76" s="372">
        <f t="shared" si="8"/>
        <v>-843.70299999999997</v>
      </c>
      <c r="AK76" s="371">
        <v>0.22916666666666699</v>
      </c>
      <c r="AL76" s="372">
        <v>4095.7460000000001</v>
      </c>
      <c r="AM76" s="372">
        <v>3620.8110000000001</v>
      </c>
      <c r="AN76" s="372">
        <v>728.63400000000001</v>
      </c>
      <c r="AO76" s="372">
        <v>267.13</v>
      </c>
      <c r="AP76" s="372">
        <v>69.186000000000007</v>
      </c>
      <c r="AQ76" s="372">
        <v>0</v>
      </c>
      <c r="AR76" s="372">
        <v>159.73599999999999</v>
      </c>
      <c r="AS76" s="372">
        <v>129.768</v>
      </c>
      <c r="AT76" s="372">
        <v>-2479.7269999999999</v>
      </c>
      <c r="AU76" s="372">
        <v>0</v>
      </c>
      <c r="AV76" s="372">
        <v>-588.57899999999995</v>
      </c>
      <c r="AW76" s="372">
        <v>6591.2840000000006</v>
      </c>
      <c r="AX76" s="372">
        <v>6002.7050000000008</v>
      </c>
      <c r="AY76" s="372">
        <f t="shared" si="9"/>
        <v>6591.2840000000006</v>
      </c>
      <c r="AZ76" s="372">
        <f t="shared" si="10"/>
        <v>0</v>
      </c>
      <c r="BA76" s="372">
        <f t="shared" si="11"/>
        <v>-2479.7269999999999</v>
      </c>
    </row>
    <row r="77" spans="1:53" s="366" customFormat="1">
      <c r="A77" s="371">
        <v>0.23958333333333301</v>
      </c>
      <c r="B77" s="372">
        <v>3141.567</v>
      </c>
      <c r="C77" s="372">
        <v>5000.6459999999997</v>
      </c>
      <c r="D77" s="372">
        <v>929.92100000000005</v>
      </c>
      <c r="E77" s="372">
        <v>500.94099999999997</v>
      </c>
      <c r="F77" s="372">
        <v>159.08099999999999</v>
      </c>
      <c r="G77" s="372">
        <v>0</v>
      </c>
      <c r="H77" s="372">
        <v>18.709</v>
      </c>
      <c r="I77" s="372">
        <v>52.621000000000002</v>
      </c>
      <c r="J77" s="372">
        <v>-1627.4770000000001</v>
      </c>
      <c r="K77" s="372">
        <v>0</v>
      </c>
      <c r="L77" s="372">
        <v>-711.01199999999994</v>
      </c>
      <c r="M77" s="372">
        <v>8176.0090000000009</v>
      </c>
      <c r="N77" s="372">
        <v>7464.9970000000012</v>
      </c>
      <c r="O77" s="372">
        <f t="shared" si="3"/>
        <v>8176.0090000000009</v>
      </c>
      <c r="P77" s="372">
        <f t="shared" si="4"/>
        <v>0</v>
      </c>
      <c r="Q77" s="372">
        <f t="shared" si="5"/>
        <v>-1627.4770000000001</v>
      </c>
      <c r="S77" s="371">
        <v>0.23958333333333301</v>
      </c>
      <c r="T77" s="372">
        <v>3720.7460000000001</v>
      </c>
      <c r="U77" s="372">
        <v>3252.9639999999999</v>
      </c>
      <c r="V77" s="372">
        <v>0</v>
      </c>
      <c r="W77" s="372">
        <v>410.22300000000001</v>
      </c>
      <c r="X77" s="372">
        <v>88.116</v>
      </c>
      <c r="Y77" s="372">
        <v>0</v>
      </c>
      <c r="Z77" s="372">
        <v>72.325000000000003</v>
      </c>
      <c r="AA77" s="372">
        <v>160.82400000000001</v>
      </c>
      <c r="AB77" s="372">
        <v>-687.29200000000003</v>
      </c>
      <c r="AC77" s="372">
        <v>0</v>
      </c>
      <c r="AD77" s="372">
        <v>-556.12300000000005</v>
      </c>
      <c r="AE77" s="372">
        <v>7017.905999999999</v>
      </c>
      <c r="AF77" s="372">
        <v>6461.7829999999994</v>
      </c>
      <c r="AG77" s="372">
        <f t="shared" si="6"/>
        <v>7017.905999999999</v>
      </c>
      <c r="AH77" s="372">
        <f t="shared" si="7"/>
        <v>0</v>
      </c>
      <c r="AI77" s="372">
        <f t="shared" si="8"/>
        <v>-687.29200000000003</v>
      </c>
      <c r="AK77" s="371">
        <v>0.23958333333333301</v>
      </c>
      <c r="AL77" s="372">
        <v>4095.674</v>
      </c>
      <c r="AM77" s="372">
        <v>3588.36</v>
      </c>
      <c r="AN77" s="372">
        <v>746.58799999999997</v>
      </c>
      <c r="AO77" s="372">
        <v>269.87900000000002</v>
      </c>
      <c r="AP77" s="372">
        <v>69.171999999999997</v>
      </c>
      <c r="AQ77" s="372">
        <v>0</v>
      </c>
      <c r="AR77" s="372">
        <v>200.72</v>
      </c>
      <c r="AS77" s="372">
        <v>120.967</v>
      </c>
      <c r="AT77" s="372">
        <v>-2347.7440000000001</v>
      </c>
      <c r="AU77" s="372">
        <v>0</v>
      </c>
      <c r="AV77" s="372">
        <v>-586.22199999999998</v>
      </c>
      <c r="AW77" s="372">
        <v>6743.616</v>
      </c>
      <c r="AX77" s="372">
        <v>6157.3940000000002</v>
      </c>
      <c r="AY77" s="372">
        <f t="shared" si="9"/>
        <v>6743.616</v>
      </c>
      <c r="AZ77" s="372">
        <f t="shared" si="10"/>
        <v>0</v>
      </c>
      <c r="BA77" s="372">
        <f t="shared" si="11"/>
        <v>-2347.7440000000001</v>
      </c>
    </row>
    <row r="78" spans="1:53" s="366" customFormat="1">
      <c r="A78" s="371">
        <v>0.25</v>
      </c>
      <c r="B78" s="372">
        <v>3140.9969999999998</v>
      </c>
      <c r="C78" s="372">
        <v>5018.4769999999999</v>
      </c>
      <c r="D78" s="372">
        <v>941.14099999999996</v>
      </c>
      <c r="E78" s="372">
        <v>592.94799999999998</v>
      </c>
      <c r="F78" s="372">
        <v>529.38300000000004</v>
      </c>
      <c r="G78" s="372">
        <v>8.36</v>
      </c>
      <c r="H78" s="372">
        <v>27.83</v>
      </c>
      <c r="I78" s="372">
        <v>54.546999999999997</v>
      </c>
      <c r="J78" s="372">
        <v>-1596.4390000000001</v>
      </c>
      <c r="K78" s="372">
        <v>0</v>
      </c>
      <c r="L78" s="372">
        <v>-721.524</v>
      </c>
      <c r="M78" s="372">
        <v>8717.2440000000006</v>
      </c>
      <c r="N78" s="372">
        <v>7995.72</v>
      </c>
      <c r="O78" s="372">
        <f t="shared" si="3"/>
        <v>8717.2440000000006</v>
      </c>
      <c r="P78" s="372">
        <f t="shared" si="4"/>
        <v>0</v>
      </c>
      <c r="Q78" s="372">
        <f t="shared" si="5"/>
        <v>-1596.4390000000001</v>
      </c>
      <c r="S78" s="371">
        <v>0.25</v>
      </c>
      <c r="T78" s="372">
        <v>3720.3110000000001</v>
      </c>
      <c r="U78" s="372">
        <v>3290.855</v>
      </c>
      <c r="V78" s="372">
        <v>0</v>
      </c>
      <c r="W78" s="372">
        <v>475.673</v>
      </c>
      <c r="X78" s="372">
        <v>90.370999999999995</v>
      </c>
      <c r="Y78" s="372">
        <v>0</v>
      </c>
      <c r="Z78" s="372">
        <v>104.386</v>
      </c>
      <c r="AA78" s="372">
        <v>165.755</v>
      </c>
      <c r="AB78" s="372">
        <v>-353.15699999999998</v>
      </c>
      <c r="AC78" s="372">
        <v>0</v>
      </c>
      <c r="AD78" s="372">
        <v>-564.23299999999995</v>
      </c>
      <c r="AE78" s="372">
        <v>7494.1940000000004</v>
      </c>
      <c r="AF78" s="372">
        <v>6929.9610000000002</v>
      </c>
      <c r="AG78" s="372">
        <f t="shared" si="6"/>
        <v>7494.1940000000004</v>
      </c>
      <c r="AH78" s="372">
        <f t="shared" si="7"/>
        <v>0</v>
      </c>
      <c r="AI78" s="372">
        <f t="shared" si="8"/>
        <v>-353.15699999999998</v>
      </c>
      <c r="AK78" s="371">
        <v>0.25</v>
      </c>
      <c r="AL78" s="372">
        <v>4098.1379999999999</v>
      </c>
      <c r="AM78" s="372">
        <v>3650.3519999999999</v>
      </c>
      <c r="AN78" s="372">
        <v>785.53300000000002</v>
      </c>
      <c r="AO78" s="372">
        <v>310.60300000000001</v>
      </c>
      <c r="AP78" s="372">
        <v>79.644999999999996</v>
      </c>
      <c r="AQ78" s="372">
        <v>186.76300000000001</v>
      </c>
      <c r="AR78" s="372">
        <v>247.81</v>
      </c>
      <c r="AS78" s="372">
        <v>113.70399999999999</v>
      </c>
      <c r="AT78" s="372">
        <v>-2350.9690000000001</v>
      </c>
      <c r="AU78" s="372">
        <v>0</v>
      </c>
      <c r="AV78" s="372">
        <v>-597.94299999999998</v>
      </c>
      <c r="AW78" s="372">
        <v>7121.5789999999988</v>
      </c>
      <c r="AX78" s="372">
        <v>6523.6359999999986</v>
      </c>
      <c r="AY78" s="372">
        <f t="shared" si="9"/>
        <v>7121.5789999999988</v>
      </c>
      <c r="AZ78" s="372">
        <f t="shared" si="10"/>
        <v>0</v>
      </c>
      <c r="BA78" s="372">
        <f t="shared" si="11"/>
        <v>-2350.9690000000001</v>
      </c>
    </row>
    <row r="79" spans="1:53" s="366" customFormat="1">
      <c r="A79" s="371">
        <v>0.26041666666666702</v>
      </c>
      <c r="B79" s="372">
        <v>3139.1849999999999</v>
      </c>
      <c r="C79" s="372">
        <v>5040.7299999999996</v>
      </c>
      <c r="D79" s="372">
        <v>941.59500000000003</v>
      </c>
      <c r="E79" s="372">
        <v>609.33100000000002</v>
      </c>
      <c r="F79" s="372">
        <v>563.00300000000004</v>
      </c>
      <c r="G79" s="372">
        <v>376.88099999999997</v>
      </c>
      <c r="H79" s="372">
        <v>28.451000000000001</v>
      </c>
      <c r="I79" s="372">
        <v>53.002000000000002</v>
      </c>
      <c r="J79" s="372">
        <v>-1767.4770000000001</v>
      </c>
      <c r="K79" s="372">
        <v>0</v>
      </c>
      <c r="L79" s="372">
        <v>-729.01099999999997</v>
      </c>
      <c r="M79" s="372">
        <v>8984.7009999999973</v>
      </c>
      <c r="N79" s="372">
        <v>8255.6899999999969</v>
      </c>
      <c r="O79" s="372">
        <f t="shared" si="3"/>
        <v>8984.7009999999973</v>
      </c>
      <c r="P79" s="372">
        <f t="shared" si="4"/>
        <v>0</v>
      </c>
      <c r="Q79" s="372">
        <f t="shared" si="5"/>
        <v>-1767.4770000000001</v>
      </c>
      <c r="S79" s="371">
        <v>0.26041666666666702</v>
      </c>
      <c r="T79" s="372">
        <v>3721.1350000000002</v>
      </c>
      <c r="U79" s="372">
        <v>3285.4960000000001</v>
      </c>
      <c r="V79" s="372">
        <v>0</v>
      </c>
      <c r="W79" s="372">
        <v>484.33</v>
      </c>
      <c r="X79" s="372">
        <v>90.611000000000004</v>
      </c>
      <c r="Y79" s="372">
        <v>0</v>
      </c>
      <c r="Z79" s="372">
        <v>145.37700000000001</v>
      </c>
      <c r="AA79" s="372">
        <v>164.76499999999999</v>
      </c>
      <c r="AB79" s="372">
        <v>-89.096999999999994</v>
      </c>
      <c r="AC79" s="372">
        <v>0</v>
      </c>
      <c r="AD79" s="372">
        <v>-564.49599999999998</v>
      </c>
      <c r="AE79" s="372">
        <v>7802.6170000000011</v>
      </c>
      <c r="AF79" s="372">
        <v>7238.121000000001</v>
      </c>
      <c r="AG79" s="372">
        <f t="shared" si="6"/>
        <v>7802.6170000000011</v>
      </c>
      <c r="AH79" s="372">
        <f t="shared" si="7"/>
        <v>0</v>
      </c>
      <c r="AI79" s="372">
        <f t="shared" si="8"/>
        <v>-89.096999999999994</v>
      </c>
      <c r="AK79" s="371">
        <v>0.26041666666666702</v>
      </c>
      <c r="AL79" s="372">
        <v>4100.8119999999999</v>
      </c>
      <c r="AM79" s="372">
        <v>3672.895</v>
      </c>
      <c r="AN79" s="372">
        <v>795.83399999999995</v>
      </c>
      <c r="AO79" s="372">
        <v>322.863</v>
      </c>
      <c r="AP79" s="372">
        <v>80.152000000000001</v>
      </c>
      <c r="AQ79" s="372">
        <v>189.21199999999999</v>
      </c>
      <c r="AR79" s="372">
        <v>306.137</v>
      </c>
      <c r="AS79" s="372">
        <v>105.455</v>
      </c>
      <c r="AT79" s="372">
        <v>-2156.38</v>
      </c>
      <c r="AU79" s="372">
        <v>0</v>
      </c>
      <c r="AV79" s="372">
        <v>-601.49099999999999</v>
      </c>
      <c r="AW79" s="372">
        <v>7416.9800000000005</v>
      </c>
      <c r="AX79" s="372">
        <v>6815.4890000000005</v>
      </c>
      <c r="AY79" s="372">
        <f t="shared" si="9"/>
        <v>7416.9800000000005</v>
      </c>
      <c r="AZ79" s="372">
        <f t="shared" si="10"/>
        <v>0</v>
      </c>
      <c r="BA79" s="372">
        <f t="shared" si="11"/>
        <v>-2156.38</v>
      </c>
    </row>
    <row r="80" spans="1:53" s="366" customFormat="1">
      <c r="A80" s="371">
        <v>0.27083333333333298</v>
      </c>
      <c r="B80" s="372">
        <v>3138.2719999999999</v>
      </c>
      <c r="C80" s="372">
        <v>5036.098</v>
      </c>
      <c r="D80" s="372">
        <v>941.58900000000006</v>
      </c>
      <c r="E80" s="372">
        <v>609.31700000000001</v>
      </c>
      <c r="F80" s="372">
        <v>563.16</v>
      </c>
      <c r="G80" s="372">
        <v>554.00300000000004</v>
      </c>
      <c r="H80" s="372">
        <v>34.277000000000001</v>
      </c>
      <c r="I80" s="372">
        <v>49.536999999999999</v>
      </c>
      <c r="J80" s="372">
        <v>-1747.0429999999999</v>
      </c>
      <c r="K80" s="372">
        <v>0</v>
      </c>
      <c r="L80" s="372">
        <v>-730.54200000000003</v>
      </c>
      <c r="M80" s="372">
        <v>9179.2100000000028</v>
      </c>
      <c r="N80" s="372">
        <v>8448.6680000000033</v>
      </c>
      <c r="O80" s="372">
        <f t="shared" si="3"/>
        <v>9179.2100000000028</v>
      </c>
      <c r="P80" s="372">
        <f t="shared" si="4"/>
        <v>0</v>
      </c>
      <c r="Q80" s="372">
        <f t="shared" si="5"/>
        <v>-1747.0429999999999</v>
      </c>
      <c r="S80" s="371">
        <v>0.27083333333333298</v>
      </c>
      <c r="T80" s="372">
        <v>3722.0169999999998</v>
      </c>
      <c r="U80" s="372">
        <v>3301.5369999999998</v>
      </c>
      <c r="V80" s="372">
        <v>0</v>
      </c>
      <c r="W80" s="372">
        <v>485.74200000000002</v>
      </c>
      <c r="X80" s="372">
        <v>90.6</v>
      </c>
      <c r="Y80" s="372">
        <v>0</v>
      </c>
      <c r="Z80" s="372">
        <v>199.279</v>
      </c>
      <c r="AA80" s="372">
        <v>153.95599999999999</v>
      </c>
      <c r="AB80" s="372">
        <v>83.391999999999996</v>
      </c>
      <c r="AC80" s="372">
        <v>0</v>
      </c>
      <c r="AD80" s="372">
        <v>-566.43399999999997</v>
      </c>
      <c r="AE80" s="372">
        <v>8036.523000000001</v>
      </c>
      <c r="AF80" s="372">
        <v>7470.0890000000009</v>
      </c>
      <c r="AG80" s="372">
        <f t="shared" si="6"/>
        <v>8036.523000000001</v>
      </c>
      <c r="AH80" s="372">
        <f t="shared" si="7"/>
        <v>83.391999999999996</v>
      </c>
      <c r="AI80" s="372">
        <f t="shared" si="8"/>
        <v>0</v>
      </c>
      <c r="AK80" s="371">
        <v>0.27083333333333298</v>
      </c>
      <c r="AL80" s="372">
        <v>4102.8190000000004</v>
      </c>
      <c r="AM80" s="372">
        <v>3681.576</v>
      </c>
      <c r="AN80" s="372">
        <v>795.57500000000005</v>
      </c>
      <c r="AO80" s="372">
        <v>328.24099999999999</v>
      </c>
      <c r="AP80" s="372">
        <v>80.066000000000003</v>
      </c>
      <c r="AQ80" s="372">
        <v>226.989</v>
      </c>
      <c r="AR80" s="372">
        <v>394.73500000000001</v>
      </c>
      <c r="AS80" s="372">
        <v>95.378</v>
      </c>
      <c r="AT80" s="372">
        <v>-2067.5500000000002</v>
      </c>
      <c r="AU80" s="372">
        <v>0</v>
      </c>
      <c r="AV80" s="372">
        <v>-603.74</v>
      </c>
      <c r="AW80" s="372">
        <v>7637.8290000000025</v>
      </c>
      <c r="AX80" s="372">
        <v>7034.0890000000027</v>
      </c>
      <c r="AY80" s="372">
        <f t="shared" si="9"/>
        <v>7637.8290000000025</v>
      </c>
      <c r="AZ80" s="372">
        <f t="shared" si="10"/>
        <v>0</v>
      </c>
      <c r="BA80" s="372">
        <f t="shared" si="11"/>
        <v>-2067.5500000000002</v>
      </c>
    </row>
    <row r="81" spans="1:53" s="366" customFormat="1">
      <c r="A81" s="371">
        <v>0.28125</v>
      </c>
      <c r="B81" s="372">
        <v>3139.6709999999998</v>
      </c>
      <c r="C81" s="372">
        <v>5053.8220000000001</v>
      </c>
      <c r="D81" s="372">
        <v>941.39800000000002</v>
      </c>
      <c r="E81" s="372">
        <v>614.83799999999997</v>
      </c>
      <c r="F81" s="372">
        <v>575.505</v>
      </c>
      <c r="G81" s="372">
        <v>542.65800000000002</v>
      </c>
      <c r="H81" s="372">
        <v>65.603999999999999</v>
      </c>
      <c r="I81" s="372">
        <v>49.624000000000002</v>
      </c>
      <c r="J81" s="372">
        <v>-1636.6690000000001</v>
      </c>
      <c r="K81" s="372">
        <v>0</v>
      </c>
      <c r="L81" s="372">
        <v>-732.97299999999996</v>
      </c>
      <c r="M81" s="372">
        <v>9346.4509999999973</v>
      </c>
      <c r="N81" s="372">
        <v>8613.4779999999973</v>
      </c>
      <c r="O81" s="372">
        <f t="shared" si="3"/>
        <v>9346.4509999999973</v>
      </c>
      <c r="P81" s="372">
        <f t="shared" si="4"/>
        <v>0</v>
      </c>
      <c r="Q81" s="372">
        <f t="shared" si="5"/>
        <v>-1636.6690000000001</v>
      </c>
      <c r="S81" s="371">
        <v>0.28125</v>
      </c>
      <c r="T81" s="372">
        <v>3721.4229999999998</v>
      </c>
      <c r="U81" s="372">
        <v>3312.2249999999999</v>
      </c>
      <c r="V81" s="372">
        <v>0</v>
      </c>
      <c r="W81" s="372">
        <v>485.64699999999999</v>
      </c>
      <c r="X81" s="372">
        <v>90.584999999999994</v>
      </c>
      <c r="Y81" s="372">
        <v>0</v>
      </c>
      <c r="Z81" s="372">
        <v>247.197</v>
      </c>
      <c r="AA81" s="372">
        <v>155.64099999999999</v>
      </c>
      <c r="AB81" s="372">
        <v>116.928</v>
      </c>
      <c r="AC81" s="372">
        <v>0</v>
      </c>
      <c r="AD81" s="372">
        <v>-567.78</v>
      </c>
      <c r="AE81" s="372">
        <v>8129.6459999999988</v>
      </c>
      <c r="AF81" s="372">
        <v>7561.8659999999991</v>
      </c>
      <c r="AG81" s="372">
        <f t="shared" si="6"/>
        <v>8129.6459999999988</v>
      </c>
      <c r="AH81" s="372">
        <f t="shared" si="7"/>
        <v>116.928</v>
      </c>
      <c r="AI81" s="372">
        <f t="shared" si="8"/>
        <v>0</v>
      </c>
      <c r="AK81" s="371">
        <v>0.28125</v>
      </c>
      <c r="AL81" s="372">
        <v>4103.7430000000004</v>
      </c>
      <c r="AM81" s="372">
        <v>3672.3629999999998</v>
      </c>
      <c r="AN81" s="372">
        <v>795.64599999999996</v>
      </c>
      <c r="AO81" s="372">
        <v>333.78100000000001</v>
      </c>
      <c r="AP81" s="372">
        <v>80.031999999999996</v>
      </c>
      <c r="AQ81" s="372">
        <v>226.01</v>
      </c>
      <c r="AR81" s="372">
        <v>504.06400000000002</v>
      </c>
      <c r="AS81" s="372">
        <v>87.138999999999996</v>
      </c>
      <c r="AT81" s="372">
        <v>-1933.194</v>
      </c>
      <c r="AU81" s="372">
        <v>0</v>
      </c>
      <c r="AV81" s="372">
        <v>-604.00900000000001</v>
      </c>
      <c r="AW81" s="372">
        <v>7869.5840000000007</v>
      </c>
      <c r="AX81" s="372">
        <v>7265.5750000000007</v>
      </c>
      <c r="AY81" s="372">
        <f t="shared" si="9"/>
        <v>7869.5840000000007</v>
      </c>
      <c r="AZ81" s="372">
        <f t="shared" si="10"/>
        <v>0</v>
      </c>
      <c r="BA81" s="372">
        <f t="shared" si="11"/>
        <v>-1933.194</v>
      </c>
    </row>
    <row r="82" spans="1:53" s="366" customFormat="1">
      <c r="A82" s="371">
        <v>0.29166666666666702</v>
      </c>
      <c r="B82" s="372">
        <v>3139.5169999999998</v>
      </c>
      <c r="C82" s="372">
        <v>5081.8630000000003</v>
      </c>
      <c r="D82" s="372">
        <v>941.65599999999995</v>
      </c>
      <c r="E82" s="372">
        <v>624.726</v>
      </c>
      <c r="F82" s="372">
        <v>677.67</v>
      </c>
      <c r="G82" s="372">
        <v>810.28800000000001</v>
      </c>
      <c r="H82" s="372">
        <v>120.495</v>
      </c>
      <c r="I82" s="372">
        <v>48.247</v>
      </c>
      <c r="J82" s="372">
        <v>-1957.829</v>
      </c>
      <c r="K82" s="372">
        <v>0</v>
      </c>
      <c r="L82" s="372">
        <v>-740.78800000000001</v>
      </c>
      <c r="M82" s="372">
        <v>9486.6330000000016</v>
      </c>
      <c r="N82" s="372">
        <v>8745.8450000000012</v>
      </c>
      <c r="O82" s="372">
        <f t="shared" si="3"/>
        <v>9486.6330000000016</v>
      </c>
      <c r="P82" s="372">
        <f t="shared" si="4"/>
        <v>0</v>
      </c>
      <c r="Q82" s="372">
        <f t="shared" si="5"/>
        <v>-1957.829</v>
      </c>
      <c r="S82" s="371">
        <v>0.29166666666666702</v>
      </c>
      <c r="T82" s="372">
        <v>3721.299</v>
      </c>
      <c r="U82" s="372">
        <v>3328.8040000000001</v>
      </c>
      <c r="V82" s="372">
        <v>0</v>
      </c>
      <c r="W82" s="372">
        <v>483.29700000000003</v>
      </c>
      <c r="X82" s="372">
        <v>99.072000000000003</v>
      </c>
      <c r="Y82" s="372">
        <v>0</v>
      </c>
      <c r="Z82" s="372">
        <v>322.00599999999997</v>
      </c>
      <c r="AA82" s="372">
        <v>164.017</v>
      </c>
      <c r="AB82" s="372">
        <v>233.07499999999999</v>
      </c>
      <c r="AC82" s="372">
        <v>0</v>
      </c>
      <c r="AD82" s="372">
        <v>-569.92700000000002</v>
      </c>
      <c r="AE82" s="372">
        <v>8351.57</v>
      </c>
      <c r="AF82" s="372">
        <v>7781.643</v>
      </c>
      <c r="AG82" s="372">
        <f t="shared" si="6"/>
        <v>8351.57</v>
      </c>
      <c r="AH82" s="372">
        <f t="shared" si="7"/>
        <v>233.07499999999999</v>
      </c>
      <c r="AI82" s="372">
        <f t="shared" si="8"/>
        <v>0</v>
      </c>
      <c r="AK82" s="371">
        <v>0.29166666666666702</v>
      </c>
      <c r="AL82" s="372">
        <v>4103.6970000000001</v>
      </c>
      <c r="AM82" s="372">
        <v>3703.9409999999998</v>
      </c>
      <c r="AN82" s="372">
        <v>800.90599999999995</v>
      </c>
      <c r="AO82" s="372">
        <v>350.654</v>
      </c>
      <c r="AP82" s="372">
        <v>81.585999999999999</v>
      </c>
      <c r="AQ82" s="372">
        <v>236.00299999999999</v>
      </c>
      <c r="AR82" s="372">
        <v>637.86900000000003</v>
      </c>
      <c r="AS82" s="372">
        <v>80.730999999999995</v>
      </c>
      <c r="AT82" s="372">
        <v>-1929.4739999999999</v>
      </c>
      <c r="AU82" s="372">
        <v>0</v>
      </c>
      <c r="AV82" s="372">
        <v>-609.16600000000005</v>
      </c>
      <c r="AW82" s="372">
        <v>8065.9130000000005</v>
      </c>
      <c r="AX82" s="372">
        <v>7456.7470000000003</v>
      </c>
      <c r="AY82" s="372">
        <f t="shared" si="9"/>
        <v>8065.9130000000005</v>
      </c>
      <c r="AZ82" s="372">
        <f t="shared" si="10"/>
        <v>0</v>
      </c>
      <c r="BA82" s="372">
        <f t="shared" si="11"/>
        <v>-1929.4739999999999</v>
      </c>
    </row>
    <row r="83" spans="1:53" s="366" customFormat="1">
      <c r="A83" s="371">
        <v>0.30208333333333298</v>
      </c>
      <c r="B83" s="372">
        <v>3140.5079999999998</v>
      </c>
      <c r="C83" s="372">
        <v>5080.482</v>
      </c>
      <c r="D83" s="372">
        <v>941.50699999999995</v>
      </c>
      <c r="E83" s="372">
        <v>630.80200000000002</v>
      </c>
      <c r="F83" s="372">
        <v>698.88699999999994</v>
      </c>
      <c r="G83" s="372">
        <v>791.64400000000001</v>
      </c>
      <c r="H83" s="372">
        <v>205.83799999999999</v>
      </c>
      <c r="I83" s="372">
        <v>46.493000000000002</v>
      </c>
      <c r="J83" s="372">
        <v>-1927.0409999999999</v>
      </c>
      <c r="K83" s="372">
        <v>0</v>
      </c>
      <c r="L83" s="372">
        <v>-741.88099999999997</v>
      </c>
      <c r="M83" s="372">
        <v>9609.1200000000008</v>
      </c>
      <c r="N83" s="372">
        <v>8867.2390000000014</v>
      </c>
      <c r="O83" s="372">
        <f t="shared" si="3"/>
        <v>9609.1200000000008</v>
      </c>
      <c r="P83" s="372">
        <f t="shared" si="4"/>
        <v>0</v>
      </c>
      <c r="Q83" s="372">
        <f t="shared" si="5"/>
        <v>-1927.0409999999999</v>
      </c>
      <c r="S83" s="371">
        <v>0.30208333333333298</v>
      </c>
      <c r="T83" s="372">
        <v>3722.1030000000001</v>
      </c>
      <c r="U83" s="372">
        <v>3347.3020000000001</v>
      </c>
      <c r="V83" s="372">
        <v>0</v>
      </c>
      <c r="W83" s="372">
        <v>490.14</v>
      </c>
      <c r="X83" s="372">
        <v>99.069000000000003</v>
      </c>
      <c r="Y83" s="372">
        <v>0</v>
      </c>
      <c r="Z83" s="372">
        <v>379.34800000000001</v>
      </c>
      <c r="AA83" s="372">
        <v>162.77600000000001</v>
      </c>
      <c r="AB83" s="372">
        <v>246.77099999999999</v>
      </c>
      <c r="AC83" s="372">
        <v>0</v>
      </c>
      <c r="AD83" s="372">
        <v>-572.58399999999995</v>
      </c>
      <c r="AE83" s="372">
        <v>8447.5090000000018</v>
      </c>
      <c r="AF83" s="372">
        <v>7874.925000000002</v>
      </c>
      <c r="AG83" s="372">
        <f t="shared" si="6"/>
        <v>8447.5090000000018</v>
      </c>
      <c r="AH83" s="372">
        <f t="shared" si="7"/>
        <v>246.77099999999999</v>
      </c>
      <c r="AI83" s="372">
        <f t="shared" si="8"/>
        <v>0</v>
      </c>
      <c r="AK83" s="371">
        <v>0.30208333333333298</v>
      </c>
      <c r="AL83" s="372">
        <v>4102.915</v>
      </c>
      <c r="AM83" s="372">
        <v>3718.2310000000002</v>
      </c>
      <c r="AN83" s="372">
        <v>801.60799999999995</v>
      </c>
      <c r="AO83" s="372">
        <v>353.20100000000002</v>
      </c>
      <c r="AP83" s="372">
        <v>81.489000000000004</v>
      </c>
      <c r="AQ83" s="372">
        <v>239.30699999999999</v>
      </c>
      <c r="AR83" s="372">
        <v>799.96799999999996</v>
      </c>
      <c r="AS83" s="372">
        <v>66.013000000000005</v>
      </c>
      <c r="AT83" s="372">
        <v>-1882.1780000000001</v>
      </c>
      <c r="AU83" s="372">
        <v>0</v>
      </c>
      <c r="AV83" s="372">
        <v>-611.68600000000004</v>
      </c>
      <c r="AW83" s="372">
        <v>8280.5540000000037</v>
      </c>
      <c r="AX83" s="372">
        <v>7668.868000000004</v>
      </c>
      <c r="AY83" s="372">
        <f t="shared" si="9"/>
        <v>8280.5540000000037</v>
      </c>
      <c r="AZ83" s="372">
        <f t="shared" si="10"/>
        <v>0</v>
      </c>
      <c r="BA83" s="372">
        <f t="shared" si="11"/>
        <v>-1882.1780000000001</v>
      </c>
    </row>
    <row r="84" spans="1:53" s="366" customFormat="1">
      <c r="A84" s="371">
        <v>0.3125</v>
      </c>
      <c r="B84" s="372">
        <v>3140.2080000000001</v>
      </c>
      <c r="C84" s="372">
        <v>5078.5339999999997</v>
      </c>
      <c r="D84" s="372">
        <v>941.68100000000004</v>
      </c>
      <c r="E84" s="372">
        <v>628.36099999999999</v>
      </c>
      <c r="F84" s="372">
        <v>699.39800000000002</v>
      </c>
      <c r="G84" s="372">
        <v>794.95100000000002</v>
      </c>
      <c r="H84" s="372">
        <v>318.19</v>
      </c>
      <c r="I84" s="372">
        <v>47.978000000000002</v>
      </c>
      <c r="J84" s="372">
        <v>-2019.5250000000001</v>
      </c>
      <c r="K84" s="372">
        <v>0</v>
      </c>
      <c r="L84" s="372">
        <v>-742.76099999999997</v>
      </c>
      <c r="M84" s="372">
        <v>9629.7760000000017</v>
      </c>
      <c r="N84" s="372">
        <v>8887.0150000000012</v>
      </c>
      <c r="O84" s="372">
        <f t="shared" si="3"/>
        <v>9629.7760000000017</v>
      </c>
      <c r="P84" s="372">
        <f t="shared" si="4"/>
        <v>0</v>
      </c>
      <c r="Q84" s="372">
        <f t="shared" si="5"/>
        <v>-2019.5250000000001</v>
      </c>
      <c r="S84" s="371">
        <v>0.3125</v>
      </c>
      <c r="T84" s="372">
        <v>3721.0450000000001</v>
      </c>
      <c r="U84" s="372">
        <v>3345.1680000000001</v>
      </c>
      <c r="V84" s="372">
        <v>0</v>
      </c>
      <c r="W84" s="372">
        <v>491.05200000000002</v>
      </c>
      <c r="X84" s="372">
        <v>99.066000000000003</v>
      </c>
      <c r="Y84" s="372">
        <v>0</v>
      </c>
      <c r="Z84" s="372">
        <v>453.28899999999999</v>
      </c>
      <c r="AA84" s="372">
        <v>163.89400000000001</v>
      </c>
      <c r="AB84" s="372">
        <v>230.227</v>
      </c>
      <c r="AC84" s="372">
        <v>0</v>
      </c>
      <c r="AD84" s="372">
        <v>-572.81299999999999</v>
      </c>
      <c r="AE84" s="372">
        <v>8503.741</v>
      </c>
      <c r="AF84" s="372">
        <v>7930.9279999999999</v>
      </c>
      <c r="AG84" s="372">
        <f t="shared" si="6"/>
        <v>8503.741</v>
      </c>
      <c r="AH84" s="372">
        <f t="shared" si="7"/>
        <v>230.227</v>
      </c>
      <c r="AI84" s="372">
        <f t="shared" si="8"/>
        <v>0</v>
      </c>
      <c r="AK84" s="371">
        <v>0.3125</v>
      </c>
      <c r="AL84" s="372">
        <v>4101.3919999999998</v>
      </c>
      <c r="AM84" s="372">
        <v>3763.973</v>
      </c>
      <c r="AN84" s="372">
        <v>803.57600000000002</v>
      </c>
      <c r="AO84" s="372">
        <v>350.14600000000002</v>
      </c>
      <c r="AP84" s="372">
        <v>81.498000000000005</v>
      </c>
      <c r="AQ84" s="372">
        <v>246.39500000000001</v>
      </c>
      <c r="AR84" s="372">
        <v>974.50800000000004</v>
      </c>
      <c r="AS84" s="372">
        <v>62.207999999999998</v>
      </c>
      <c r="AT84" s="372">
        <v>-1951.6849999999999</v>
      </c>
      <c r="AU84" s="372">
        <v>0</v>
      </c>
      <c r="AV84" s="372">
        <v>-617.00400000000002</v>
      </c>
      <c r="AW84" s="372">
        <v>8432.0110000000004</v>
      </c>
      <c r="AX84" s="372">
        <v>7815.0070000000005</v>
      </c>
      <c r="AY84" s="372">
        <f t="shared" si="9"/>
        <v>8432.0110000000004</v>
      </c>
      <c r="AZ84" s="372">
        <f t="shared" si="10"/>
        <v>0</v>
      </c>
      <c r="BA84" s="372">
        <f t="shared" si="11"/>
        <v>-1951.6849999999999</v>
      </c>
    </row>
    <row r="85" spans="1:53" s="366" customFormat="1">
      <c r="A85" s="371">
        <v>0.32291666666666702</v>
      </c>
      <c r="B85" s="372">
        <v>3137.741</v>
      </c>
      <c r="C85" s="372">
        <v>5064.625</v>
      </c>
      <c r="D85" s="372">
        <v>941.423</v>
      </c>
      <c r="E85" s="372">
        <v>627.24099999999999</v>
      </c>
      <c r="F85" s="372">
        <v>695.25400000000002</v>
      </c>
      <c r="G85" s="372">
        <v>799.072</v>
      </c>
      <c r="H85" s="372">
        <v>442.40699999999998</v>
      </c>
      <c r="I85" s="372">
        <v>48.695</v>
      </c>
      <c r="J85" s="372">
        <v>-2109.4349999999999</v>
      </c>
      <c r="K85" s="372">
        <v>0</v>
      </c>
      <c r="L85" s="372">
        <v>-742.49199999999996</v>
      </c>
      <c r="M85" s="372">
        <v>9647.023000000001</v>
      </c>
      <c r="N85" s="372">
        <v>8904.5310000000009</v>
      </c>
      <c r="O85" s="372">
        <f t="shared" si="3"/>
        <v>9647.023000000001</v>
      </c>
      <c r="P85" s="372">
        <f t="shared" si="4"/>
        <v>0</v>
      </c>
      <c r="Q85" s="372">
        <f t="shared" si="5"/>
        <v>-2109.4349999999999</v>
      </c>
      <c r="S85" s="371">
        <v>0.32291666666666702</v>
      </c>
      <c r="T85" s="372">
        <v>3719.7849999999999</v>
      </c>
      <c r="U85" s="372">
        <v>3322.7460000000001</v>
      </c>
      <c r="V85" s="372">
        <v>0</v>
      </c>
      <c r="W85" s="372">
        <v>487.59699999999998</v>
      </c>
      <c r="X85" s="372">
        <v>99.055999999999997</v>
      </c>
      <c r="Y85" s="372">
        <v>0</v>
      </c>
      <c r="Z85" s="372">
        <v>586.73500000000001</v>
      </c>
      <c r="AA85" s="372">
        <v>159.45699999999999</v>
      </c>
      <c r="AB85" s="372">
        <v>201.74299999999999</v>
      </c>
      <c r="AC85" s="372">
        <v>0</v>
      </c>
      <c r="AD85" s="372">
        <v>-570.98500000000001</v>
      </c>
      <c r="AE85" s="372">
        <v>8577.1190000000006</v>
      </c>
      <c r="AF85" s="372">
        <v>8006.1340000000009</v>
      </c>
      <c r="AG85" s="372">
        <f t="shared" si="6"/>
        <v>8577.1190000000006</v>
      </c>
      <c r="AH85" s="372">
        <f t="shared" si="7"/>
        <v>201.74299999999999</v>
      </c>
      <c r="AI85" s="372">
        <f t="shared" si="8"/>
        <v>0</v>
      </c>
      <c r="AK85" s="371">
        <v>0.32291666666666702</v>
      </c>
      <c r="AL85" s="372">
        <v>4099.9279999999999</v>
      </c>
      <c r="AM85" s="372">
        <v>3772.788</v>
      </c>
      <c r="AN85" s="372">
        <v>805.44799999999998</v>
      </c>
      <c r="AO85" s="372">
        <v>344.93200000000002</v>
      </c>
      <c r="AP85" s="372">
        <v>81.481999999999999</v>
      </c>
      <c r="AQ85" s="372">
        <v>238.94900000000001</v>
      </c>
      <c r="AR85" s="372">
        <v>1149.6990000000001</v>
      </c>
      <c r="AS85" s="372">
        <v>53.933</v>
      </c>
      <c r="AT85" s="372">
        <v>-1949.903</v>
      </c>
      <c r="AU85" s="372">
        <v>0</v>
      </c>
      <c r="AV85" s="372">
        <v>-618.54600000000005</v>
      </c>
      <c r="AW85" s="372">
        <v>8597.256000000003</v>
      </c>
      <c r="AX85" s="372">
        <v>7978.7100000000028</v>
      </c>
      <c r="AY85" s="372">
        <f t="shared" si="9"/>
        <v>8597.256000000003</v>
      </c>
      <c r="AZ85" s="372">
        <f t="shared" si="10"/>
        <v>0</v>
      </c>
      <c r="BA85" s="372">
        <f t="shared" si="11"/>
        <v>-1949.903</v>
      </c>
    </row>
    <row r="86" spans="1:53" s="366" customFormat="1">
      <c r="A86" s="371">
        <v>0.33333333333333298</v>
      </c>
      <c r="B86" s="372">
        <v>3137.5</v>
      </c>
      <c r="C86" s="372">
        <v>5061.0860000000002</v>
      </c>
      <c r="D86" s="372">
        <v>935.97</v>
      </c>
      <c r="E86" s="372">
        <v>595.56600000000003</v>
      </c>
      <c r="F86" s="372">
        <v>646.30100000000004</v>
      </c>
      <c r="G86" s="372">
        <v>810.08799999999997</v>
      </c>
      <c r="H86" s="372">
        <v>591.41600000000005</v>
      </c>
      <c r="I86" s="372">
        <v>47.908000000000001</v>
      </c>
      <c r="J86" s="372">
        <v>-2159.0430000000001</v>
      </c>
      <c r="K86" s="372">
        <v>0</v>
      </c>
      <c r="L86" s="372">
        <v>-741.51199999999994</v>
      </c>
      <c r="M86" s="372">
        <v>9666.7919999999976</v>
      </c>
      <c r="N86" s="372">
        <v>8925.279999999997</v>
      </c>
      <c r="O86" s="372">
        <f t="shared" si="3"/>
        <v>9666.7919999999976</v>
      </c>
      <c r="P86" s="372">
        <f t="shared" si="4"/>
        <v>0</v>
      </c>
      <c r="Q86" s="372">
        <f t="shared" si="5"/>
        <v>-2159.0430000000001</v>
      </c>
      <c r="S86" s="371">
        <v>0.33333333333333298</v>
      </c>
      <c r="T86" s="372">
        <v>3720.2950000000001</v>
      </c>
      <c r="U86" s="372">
        <v>3243.739</v>
      </c>
      <c r="V86" s="372">
        <v>0</v>
      </c>
      <c r="W86" s="372">
        <v>449.56900000000002</v>
      </c>
      <c r="X86" s="372">
        <v>95.209000000000003</v>
      </c>
      <c r="Y86" s="372">
        <v>0</v>
      </c>
      <c r="Z86" s="372">
        <v>694.98099999999999</v>
      </c>
      <c r="AA86" s="372">
        <v>159.20400000000001</v>
      </c>
      <c r="AB86" s="372">
        <v>279.75900000000001</v>
      </c>
      <c r="AC86" s="372">
        <v>0</v>
      </c>
      <c r="AD86" s="372">
        <v>-561.26099999999997</v>
      </c>
      <c r="AE86" s="372">
        <v>8642.7559999999994</v>
      </c>
      <c r="AF86" s="372">
        <v>8081.494999999999</v>
      </c>
      <c r="AG86" s="372">
        <f t="shared" si="6"/>
        <v>8642.7559999999994</v>
      </c>
      <c r="AH86" s="372">
        <f t="shared" si="7"/>
        <v>279.75900000000001</v>
      </c>
      <c r="AI86" s="372">
        <f t="shared" si="8"/>
        <v>0</v>
      </c>
      <c r="AK86" s="371">
        <v>0.33333333333333298</v>
      </c>
      <c r="AL86" s="372">
        <v>4095.8339999999998</v>
      </c>
      <c r="AM86" s="372">
        <v>3755.23</v>
      </c>
      <c r="AN86" s="372">
        <v>798.69299999999998</v>
      </c>
      <c r="AO86" s="372">
        <v>297.375</v>
      </c>
      <c r="AP86" s="372">
        <v>71.673000000000002</v>
      </c>
      <c r="AQ86" s="372">
        <v>35.731999999999999</v>
      </c>
      <c r="AR86" s="372">
        <v>1330.008</v>
      </c>
      <c r="AS86" s="372">
        <v>40.329000000000001</v>
      </c>
      <c r="AT86" s="372">
        <v>-1696.865</v>
      </c>
      <c r="AU86" s="372">
        <v>0</v>
      </c>
      <c r="AV86" s="372">
        <v>-612.11199999999997</v>
      </c>
      <c r="AW86" s="372">
        <v>8728.009</v>
      </c>
      <c r="AX86" s="372">
        <v>8115.8969999999999</v>
      </c>
      <c r="AY86" s="372">
        <f t="shared" si="9"/>
        <v>8728.009</v>
      </c>
      <c r="AZ86" s="372">
        <f t="shared" si="10"/>
        <v>0</v>
      </c>
      <c r="BA86" s="372">
        <f t="shared" si="11"/>
        <v>-1696.865</v>
      </c>
    </row>
    <row r="87" spans="1:53" s="366" customFormat="1">
      <c r="A87" s="371">
        <v>0.34375</v>
      </c>
      <c r="B87" s="372">
        <v>3138.8910000000001</v>
      </c>
      <c r="C87" s="372">
        <v>5043.4470000000001</v>
      </c>
      <c r="D87" s="372">
        <v>935.71199999999999</v>
      </c>
      <c r="E87" s="372">
        <v>594.59699999999998</v>
      </c>
      <c r="F87" s="372">
        <v>639.279</v>
      </c>
      <c r="G87" s="372">
        <v>815.197</v>
      </c>
      <c r="H87" s="372">
        <v>741.00599999999997</v>
      </c>
      <c r="I87" s="372">
        <v>43.908000000000001</v>
      </c>
      <c r="J87" s="372">
        <v>-2166.904</v>
      </c>
      <c r="K87" s="372">
        <v>0</v>
      </c>
      <c r="L87" s="372">
        <v>-741.29200000000003</v>
      </c>
      <c r="M87" s="372">
        <v>9785.132999999998</v>
      </c>
      <c r="N87" s="372">
        <v>9043.8409999999985</v>
      </c>
      <c r="O87" s="372">
        <f t="shared" si="3"/>
        <v>9785.132999999998</v>
      </c>
      <c r="P87" s="372">
        <f t="shared" si="4"/>
        <v>0</v>
      </c>
      <c r="Q87" s="372">
        <f t="shared" si="5"/>
        <v>-2166.904</v>
      </c>
      <c r="S87" s="371">
        <v>0.34375</v>
      </c>
      <c r="T87" s="372">
        <v>3719.8620000000001</v>
      </c>
      <c r="U87" s="372">
        <v>3166.0790000000002</v>
      </c>
      <c r="V87" s="372">
        <v>0</v>
      </c>
      <c r="W87" s="372">
        <v>442.03199999999998</v>
      </c>
      <c r="X87" s="372">
        <v>95.194000000000003</v>
      </c>
      <c r="Y87" s="372">
        <v>0</v>
      </c>
      <c r="Z87" s="372">
        <v>796.53200000000004</v>
      </c>
      <c r="AA87" s="372">
        <v>166.48400000000001</v>
      </c>
      <c r="AB87" s="372">
        <v>399.10599999999999</v>
      </c>
      <c r="AC87" s="372">
        <v>0</v>
      </c>
      <c r="AD87" s="372">
        <v>-553.59</v>
      </c>
      <c r="AE87" s="372">
        <v>8785.2890000000007</v>
      </c>
      <c r="AF87" s="372">
        <v>8231.6990000000005</v>
      </c>
      <c r="AG87" s="372">
        <f t="shared" si="6"/>
        <v>8785.2890000000007</v>
      </c>
      <c r="AH87" s="372">
        <f t="shared" si="7"/>
        <v>399.10599999999999</v>
      </c>
      <c r="AI87" s="372">
        <f t="shared" si="8"/>
        <v>0</v>
      </c>
      <c r="AK87" s="371">
        <v>0.34375</v>
      </c>
      <c r="AL87" s="372">
        <v>4091.1619999999998</v>
      </c>
      <c r="AM87" s="372">
        <v>3727.1529999999998</v>
      </c>
      <c r="AN87" s="372">
        <v>805.23</v>
      </c>
      <c r="AO87" s="372">
        <v>300.46800000000002</v>
      </c>
      <c r="AP87" s="372">
        <v>71.396000000000001</v>
      </c>
      <c r="AQ87" s="372">
        <v>0</v>
      </c>
      <c r="AR87" s="372">
        <v>1523.72</v>
      </c>
      <c r="AS87" s="372">
        <v>46.895000000000003</v>
      </c>
      <c r="AT87" s="372">
        <v>-1608.645</v>
      </c>
      <c r="AU87" s="372">
        <v>0</v>
      </c>
      <c r="AV87" s="372">
        <v>-610.68600000000004</v>
      </c>
      <c r="AW87" s="372">
        <v>8957.3790000000008</v>
      </c>
      <c r="AX87" s="372">
        <v>8346.6930000000011</v>
      </c>
      <c r="AY87" s="372">
        <f t="shared" si="9"/>
        <v>8957.3790000000008</v>
      </c>
      <c r="AZ87" s="372">
        <f t="shared" si="10"/>
        <v>0</v>
      </c>
      <c r="BA87" s="372">
        <f t="shared" si="11"/>
        <v>-1608.645</v>
      </c>
    </row>
    <row r="88" spans="1:53" s="366" customFormat="1">
      <c r="A88" s="371">
        <v>0.35416666666666702</v>
      </c>
      <c r="B88" s="372">
        <v>3140.4270000000001</v>
      </c>
      <c r="C88" s="372">
        <v>5046.6109999999999</v>
      </c>
      <c r="D88" s="372">
        <v>935.63099999999997</v>
      </c>
      <c r="E88" s="372">
        <v>595.18100000000004</v>
      </c>
      <c r="F88" s="372">
        <v>639.34299999999996</v>
      </c>
      <c r="G88" s="372">
        <v>809.82899999999995</v>
      </c>
      <c r="H88" s="372">
        <v>861.66300000000001</v>
      </c>
      <c r="I88" s="372">
        <v>46.408999999999999</v>
      </c>
      <c r="J88" s="372">
        <v>-2230.576</v>
      </c>
      <c r="K88" s="372">
        <v>0</v>
      </c>
      <c r="L88" s="372">
        <v>-742.93600000000004</v>
      </c>
      <c r="M88" s="372">
        <v>9844.518</v>
      </c>
      <c r="N88" s="372">
        <v>9101.5820000000003</v>
      </c>
      <c r="O88" s="372">
        <f t="shared" si="3"/>
        <v>9844.518</v>
      </c>
      <c r="P88" s="372">
        <f t="shared" si="4"/>
        <v>0</v>
      </c>
      <c r="Q88" s="372">
        <f t="shared" si="5"/>
        <v>-2230.576</v>
      </c>
      <c r="S88" s="371">
        <v>0.35416666666666702</v>
      </c>
      <c r="T88" s="372">
        <v>3720.4839999999999</v>
      </c>
      <c r="U88" s="372">
        <v>3103.5929999999998</v>
      </c>
      <c r="V88" s="372">
        <v>0</v>
      </c>
      <c r="W88" s="372">
        <v>441.13900000000001</v>
      </c>
      <c r="X88" s="372">
        <v>95.191000000000003</v>
      </c>
      <c r="Y88" s="372">
        <v>0</v>
      </c>
      <c r="Z88" s="372">
        <v>878.42600000000004</v>
      </c>
      <c r="AA88" s="372">
        <v>174.90799999999999</v>
      </c>
      <c r="AB88" s="372">
        <v>413.65600000000001</v>
      </c>
      <c r="AC88" s="372">
        <v>0</v>
      </c>
      <c r="AD88" s="372">
        <v>-547.82100000000003</v>
      </c>
      <c r="AE88" s="372">
        <v>8827.396999999999</v>
      </c>
      <c r="AF88" s="372">
        <v>8279.5759999999991</v>
      </c>
      <c r="AG88" s="372">
        <f t="shared" si="6"/>
        <v>8827.396999999999</v>
      </c>
      <c r="AH88" s="372">
        <f t="shared" si="7"/>
        <v>413.65600000000001</v>
      </c>
      <c r="AI88" s="372">
        <f t="shared" si="8"/>
        <v>0</v>
      </c>
      <c r="AK88" s="371">
        <v>0.35416666666666702</v>
      </c>
      <c r="AL88" s="372">
        <v>4089.877</v>
      </c>
      <c r="AM88" s="372">
        <v>3720.29</v>
      </c>
      <c r="AN88" s="372">
        <v>799.05100000000004</v>
      </c>
      <c r="AO88" s="372">
        <v>288.17200000000003</v>
      </c>
      <c r="AP88" s="372">
        <v>71.414000000000001</v>
      </c>
      <c r="AQ88" s="372">
        <v>0</v>
      </c>
      <c r="AR88" s="372">
        <v>1711.4960000000001</v>
      </c>
      <c r="AS88" s="372">
        <v>40.207999999999998</v>
      </c>
      <c r="AT88" s="372">
        <v>-1593.018</v>
      </c>
      <c r="AU88" s="372">
        <v>0</v>
      </c>
      <c r="AV88" s="372">
        <v>-610.41300000000001</v>
      </c>
      <c r="AW88" s="372">
        <v>9127.49</v>
      </c>
      <c r="AX88" s="372">
        <v>8517.0769999999993</v>
      </c>
      <c r="AY88" s="372">
        <f t="shared" si="9"/>
        <v>9127.49</v>
      </c>
      <c r="AZ88" s="372">
        <f t="shared" si="10"/>
        <v>0</v>
      </c>
      <c r="BA88" s="372">
        <f t="shared" si="11"/>
        <v>-1593.018</v>
      </c>
    </row>
    <row r="89" spans="1:53" s="366" customFormat="1">
      <c r="A89" s="371">
        <v>0.36458333333333298</v>
      </c>
      <c r="B89" s="372">
        <v>3142.24</v>
      </c>
      <c r="C89" s="372">
        <v>5043.4639999999999</v>
      </c>
      <c r="D89" s="372">
        <v>935.36099999999999</v>
      </c>
      <c r="E89" s="372">
        <v>590.73299999999995</v>
      </c>
      <c r="F89" s="372">
        <v>610.82899999999995</v>
      </c>
      <c r="G89" s="372">
        <v>804.08799999999997</v>
      </c>
      <c r="H89" s="372">
        <v>1018.133</v>
      </c>
      <c r="I89" s="372">
        <v>45.49</v>
      </c>
      <c r="J89" s="372">
        <v>-2302.6590000000001</v>
      </c>
      <c r="K89" s="372">
        <v>0</v>
      </c>
      <c r="L89" s="372">
        <v>-743.76300000000003</v>
      </c>
      <c r="M89" s="372">
        <v>9887.6790000000001</v>
      </c>
      <c r="N89" s="372">
        <v>9143.9159999999993</v>
      </c>
      <c r="O89" s="372">
        <f t="shared" si="3"/>
        <v>9887.6790000000001</v>
      </c>
      <c r="P89" s="372">
        <f t="shared" si="4"/>
        <v>0</v>
      </c>
      <c r="Q89" s="372">
        <f t="shared" si="5"/>
        <v>-2302.6590000000001</v>
      </c>
      <c r="S89" s="371">
        <v>0.36458333333333298</v>
      </c>
      <c r="T89" s="372">
        <v>3719.3209999999999</v>
      </c>
      <c r="U89" s="372">
        <v>3008.2060000000001</v>
      </c>
      <c r="V89" s="372">
        <v>0</v>
      </c>
      <c r="W89" s="372">
        <v>432.27100000000002</v>
      </c>
      <c r="X89" s="372">
        <v>95.177000000000007</v>
      </c>
      <c r="Y89" s="372">
        <v>0</v>
      </c>
      <c r="Z89" s="372">
        <v>938.40599999999995</v>
      </c>
      <c r="AA89" s="372">
        <v>190.46199999999999</v>
      </c>
      <c r="AB89" s="372">
        <v>547.96600000000001</v>
      </c>
      <c r="AC89" s="372">
        <v>-64.075999999999993</v>
      </c>
      <c r="AD89" s="372">
        <v>-538.09400000000005</v>
      </c>
      <c r="AE89" s="372">
        <v>8867.7330000000002</v>
      </c>
      <c r="AF89" s="372">
        <v>8329.6389999999992</v>
      </c>
      <c r="AG89" s="372">
        <f t="shared" si="6"/>
        <v>8867.7330000000002</v>
      </c>
      <c r="AH89" s="372">
        <f t="shared" si="7"/>
        <v>547.96600000000001</v>
      </c>
      <c r="AI89" s="372">
        <f t="shared" si="8"/>
        <v>0</v>
      </c>
      <c r="AK89" s="371">
        <v>0.36458333333333298</v>
      </c>
      <c r="AL89" s="372">
        <v>4091.538</v>
      </c>
      <c r="AM89" s="372">
        <v>3697.0729999999999</v>
      </c>
      <c r="AN89" s="372">
        <v>646.62300000000005</v>
      </c>
      <c r="AO89" s="372">
        <v>280.46499999999997</v>
      </c>
      <c r="AP89" s="372">
        <v>71.716999999999999</v>
      </c>
      <c r="AQ89" s="372">
        <v>0</v>
      </c>
      <c r="AR89" s="372">
        <v>1889.318</v>
      </c>
      <c r="AS89" s="372">
        <v>47.624000000000002</v>
      </c>
      <c r="AT89" s="372">
        <v>-1441.442</v>
      </c>
      <c r="AU89" s="372">
        <v>0</v>
      </c>
      <c r="AV89" s="372">
        <v>-607.03</v>
      </c>
      <c r="AW89" s="372">
        <v>9282.9160000000011</v>
      </c>
      <c r="AX89" s="372">
        <v>8675.8860000000004</v>
      </c>
      <c r="AY89" s="372">
        <f t="shared" si="9"/>
        <v>9282.9160000000011</v>
      </c>
      <c r="AZ89" s="372">
        <f t="shared" si="10"/>
        <v>0</v>
      </c>
      <c r="BA89" s="372">
        <f t="shared" si="11"/>
        <v>-1441.442</v>
      </c>
    </row>
    <row r="90" spans="1:53" s="366" customFormat="1">
      <c r="A90" s="371">
        <v>0.375</v>
      </c>
      <c r="B90" s="372">
        <v>3141.1759999999999</v>
      </c>
      <c r="C90" s="372">
        <v>5021.4939999999997</v>
      </c>
      <c r="D90" s="372">
        <v>918.29499999999996</v>
      </c>
      <c r="E90" s="372">
        <v>571.72400000000005</v>
      </c>
      <c r="F90" s="372">
        <v>302.88799999999998</v>
      </c>
      <c r="G90" s="372">
        <v>590.26800000000003</v>
      </c>
      <c r="H90" s="372">
        <v>1155.473</v>
      </c>
      <c r="I90" s="372">
        <v>42.496000000000002</v>
      </c>
      <c r="J90" s="372">
        <v>-1845.0509999999999</v>
      </c>
      <c r="K90" s="372">
        <v>0</v>
      </c>
      <c r="L90" s="372">
        <v>-736.42</v>
      </c>
      <c r="M90" s="372">
        <v>9898.7630000000008</v>
      </c>
      <c r="N90" s="372">
        <v>9162.3430000000008</v>
      </c>
      <c r="O90" s="372">
        <f t="shared" si="3"/>
        <v>9898.7630000000008</v>
      </c>
      <c r="P90" s="372">
        <f t="shared" si="4"/>
        <v>0</v>
      </c>
      <c r="Q90" s="372">
        <f t="shared" si="5"/>
        <v>-1845.0509999999999</v>
      </c>
      <c r="S90" s="371">
        <v>0.375</v>
      </c>
      <c r="T90" s="372">
        <v>3717.1170000000002</v>
      </c>
      <c r="U90" s="372">
        <v>2753.7020000000002</v>
      </c>
      <c r="V90" s="372">
        <v>0</v>
      </c>
      <c r="W90" s="372">
        <v>383.404</v>
      </c>
      <c r="X90" s="372">
        <v>92.971999999999994</v>
      </c>
      <c r="Y90" s="372">
        <v>0</v>
      </c>
      <c r="Z90" s="372">
        <v>1018.7380000000001</v>
      </c>
      <c r="AA90" s="372">
        <v>199.43700000000001</v>
      </c>
      <c r="AB90" s="372">
        <v>1044.18</v>
      </c>
      <c r="AC90" s="372">
        <v>-311.77300000000002</v>
      </c>
      <c r="AD90" s="372">
        <v>-509.74599999999998</v>
      </c>
      <c r="AE90" s="372">
        <v>8897.777</v>
      </c>
      <c r="AF90" s="372">
        <v>8388.0310000000009</v>
      </c>
      <c r="AG90" s="372">
        <f t="shared" si="6"/>
        <v>8897.777</v>
      </c>
      <c r="AH90" s="372">
        <f t="shared" si="7"/>
        <v>1044.18</v>
      </c>
      <c r="AI90" s="372">
        <f t="shared" si="8"/>
        <v>0</v>
      </c>
      <c r="AK90" s="371">
        <v>0.375</v>
      </c>
      <c r="AL90" s="372">
        <v>4085.2530000000002</v>
      </c>
      <c r="AM90" s="372">
        <v>3661.453</v>
      </c>
      <c r="AN90" s="372">
        <v>245.078</v>
      </c>
      <c r="AO90" s="372">
        <v>271.83699999999999</v>
      </c>
      <c r="AP90" s="372">
        <v>68.521000000000001</v>
      </c>
      <c r="AQ90" s="372">
        <v>0</v>
      </c>
      <c r="AR90" s="372">
        <v>2028.5450000000001</v>
      </c>
      <c r="AS90" s="372">
        <v>44.454999999999998</v>
      </c>
      <c r="AT90" s="372">
        <v>-1153.8489999999999</v>
      </c>
      <c r="AU90" s="372">
        <v>0</v>
      </c>
      <c r="AV90" s="372">
        <v>-597.83299999999997</v>
      </c>
      <c r="AW90" s="372">
        <v>9251.2930000000015</v>
      </c>
      <c r="AX90" s="372">
        <v>8653.4600000000009</v>
      </c>
      <c r="AY90" s="372">
        <f t="shared" si="9"/>
        <v>9251.2930000000015</v>
      </c>
      <c r="AZ90" s="372">
        <f t="shared" si="10"/>
        <v>0</v>
      </c>
      <c r="BA90" s="372">
        <f t="shared" si="11"/>
        <v>-1153.8489999999999</v>
      </c>
    </row>
    <row r="91" spans="1:53" s="366" customFormat="1">
      <c r="A91" s="371">
        <v>0.38541666666666702</v>
      </c>
      <c r="B91" s="372">
        <v>3140.1170000000002</v>
      </c>
      <c r="C91" s="372">
        <v>4991.3720000000003</v>
      </c>
      <c r="D91" s="372">
        <v>914.83299999999997</v>
      </c>
      <c r="E91" s="372">
        <v>573.91499999999996</v>
      </c>
      <c r="F91" s="372">
        <v>279.50400000000002</v>
      </c>
      <c r="G91" s="372">
        <v>273.51900000000001</v>
      </c>
      <c r="H91" s="372">
        <v>1292.7360000000001</v>
      </c>
      <c r="I91" s="372">
        <v>42.087000000000003</v>
      </c>
      <c r="J91" s="372">
        <v>-1623.308</v>
      </c>
      <c r="K91" s="372">
        <v>0</v>
      </c>
      <c r="L91" s="372">
        <v>-731.06299999999999</v>
      </c>
      <c r="M91" s="372">
        <v>9884.7750000000015</v>
      </c>
      <c r="N91" s="372">
        <v>9153.7120000000014</v>
      </c>
      <c r="O91" s="372">
        <f t="shared" si="3"/>
        <v>9884.7750000000015</v>
      </c>
      <c r="P91" s="372">
        <f t="shared" si="4"/>
        <v>0</v>
      </c>
      <c r="Q91" s="372">
        <f t="shared" si="5"/>
        <v>-1623.308</v>
      </c>
      <c r="S91" s="371">
        <v>0.38541666666666702</v>
      </c>
      <c r="T91" s="372">
        <v>3715.79</v>
      </c>
      <c r="U91" s="372">
        <v>2586.0610000000001</v>
      </c>
      <c r="V91" s="372">
        <v>0</v>
      </c>
      <c r="W91" s="372">
        <v>379.17099999999999</v>
      </c>
      <c r="X91" s="372">
        <v>93.646000000000001</v>
      </c>
      <c r="Y91" s="372">
        <v>0</v>
      </c>
      <c r="Z91" s="372">
        <v>1182.8340000000001</v>
      </c>
      <c r="AA91" s="372">
        <v>198.703</v>
      </c>
      <c r="AB91" s="372">
        <v>1101.0070000000001</v>
      </c>
      <c r="AC91" s="372">
        <v>-312.15699999999998</v>
      </c>
      <c r="AD91" s="372">
        <v>-493.38400000000001</v>
      </c>
      <c r="AE91" s="372">
        <v>8945.0550000000021</v>
      </c>
      <c r="AF91" s="372">
        <v>8451.6710000000021</v>
      </c>
      <c r="AG91" s="372">
        <f t="shared" si="6"/>
        <v>8945.0550000000021</v>
      </c>
      <c r="AH91" s="372">
        <f t="shared" si="7"/>
        <v>1101.0070000000001</v>
      </c>
      <c r="AI91" s="372">
        <f t="shared" si="8"/>
        <v>0</v>
      </c>
      <c r="AK91" s="371">
        <v>0.38541666666666702</v>
      </c>
      <c r="AL91" s="372">
        <v>4082.2860000000001</v>
      </c>
      <c r="AM91" s="372">
        <v>3688.0369999999998</v>
      </c>
      <c r="AN91" s="372">
        <v>9.1010000000000009</v>
      </c>
      <c r="AO91" s="372">
        <v>276.17899999999997</v>
      </c>
      <c r="AP91" s="372">
        <v>68.316000000000003</v>
      </c>
      <c r="AQ91" s="372">
        <v>0</v>
      </c>
      <c r="AR91" s="372">
        <v>2187.7660000000001</v>
      </c>
      <c r="AS91" s="372">
        <v>50.904000000000003</v>
      </c>
      <c r="AT91" s="372">
        <v>-1003.624</v>
      </c>
      <c r="AU91" s="372">
        <v>0</v>
      </c>
      <c r="AV91" s="372">
        <v>-598.17899999999997</v>
      </c>
      <c r="AW91" s="372">
        <v>9358.9650000000001</v>
      </c>
      <c r="AX91" s="372">
        <v>8760.7860000000001</v>
      </c>
      <c r="AY91" s="372">
        <f t="shared" si="9"/>
        <v>9358.9650000000001</v>
      </c>
      <c r="AZ91" s="372">
        <f t="shared" si="10"/>
        <v>0</v>
      </c>
      <c r="BA91" s="372">
        <f t="shared" si="11"/>
        <v>-1003.624</v>
      </c>
    </row>
    <row r="92" spans="1:53" s="366" customFormat="1">
      <c r="A92" s="371">
        <v>0.39583333333333298</v>
      </c>
      <c r="B92" s="372">
        <v>3138.88</v>
      </c>
      <c r="C92" s="372">
        <v>5001.0349999999999</v>
      </c>
      <c r="D92" s="372">
        <v>912.01099999999997</v>
      </c>
      <c r="E92" s="372">
        <v>570.73599999999999</v>
      </c>
      <c r="F92" s="372">
        <v>279.49900000000002</v>
      </c>
      <c r="G92" s="372">
        <v>1.7310000000000001</v>
      </c>
      <c r="H92" s="372">
        <v>1417.7629999999999</v>
      </c>
      <c r="I92" s="372">
        <v>41.003</v>
      </c>
      <c r="J92" s="372">
        <v>-1462.0840000000001</v>
      </c>
      <c r="K92" s="372">
        <v>0</v>
      </c>
      <c r="L92" s="372">
        <v>-729.91200000000003</v>
      </c>
      <c r="M92" s="372">
        <v>9900.5739999999987</v>
      </c>
      <c r="N92" s="372">
        <v>9170.6619999999984</v>
      </c>
      <c r="O92" s="372">
        <f t="shared" si="3"/>
        <v>9900.5739999999987</v>
      </c>
      <c r="P92" s="372">
        <f t="shared" si="4"/>
        <v>0</v>
      </c>
      <c r="Q92" s="372">
        <f t="shared" si="5"/>
        <v>-1462.0840000000001</v>
      </c>
      <c r="S92" s="371">
        <v>0.39583333333333298</v>
      </c>
      <c r="T92" s="372">
        <v>3717.5880000000002</v>
      </c>
      <c r="U92" s="372">
        <v>2263.3939999999998</v>
      </c>
      <c r="V92" s="372">
        <v>0</v>
      </c>
      <c r="W92" s="372">
        <v>376.64699999999999</v>
      </c>
      <c r="X92" s="372">
        <v>93.885000000000005</v>
      </c>
      <c r="Y92" s="372">
        <v>0</v>
      </c>
      <c r="Z92" s="372">
        <v>1313.2360000000001</v>
      </c>
      <c r="AA92" s="372">
        <v>187.435</v>
      </c>
      <c r="AB92" s="372">
        <v>1292.731</v>
      </c>
      <c r="AC92" s="372">
        <v>-311.52699999999999</v>
      </c>
      <c r="AD92" s="372">
        <v>-461.25299999999999</v>
      </c>
      <c r="AE92" s="372">
        <v>8933.389000000001</v>
      </c>
      <c r="AF92" s="372">
        <v>8472.1360000000004</v>
      </c>
      <c r="AG92" s="372">
        <f t="shared" si="6"/>
        <v>8933.389000000001</v>
      </c>
      <c r="AH92" s="372">
        <f t="shared" si="7"/>
        <v>1292.731</v>
      </c>
      <c r="AI92" s="372">
        <f t="shared" si="8"/>
        <v>0</v>
      </c>
      <c r="AK92" s="371">
        <v>0.39583333333333298</v>
      </c>
      <c r="AL92" s="372">
        <v>4079.0590000000002</v>
      </c>
      <c r="AM92" s="372">
        <v>3686.15</v>
      </c>
      <c r="AN92" s="372">
        <v>9.06</v>
      </c>
      <c r="AO92" s="372">
        <v>259.18400000000003</v>
      </c>
      <c r="AP92" s="372">
        <v>68.311000000000007</v>
      </c>
      <c r="AQ92" s="372">
        <v>0</v>
      </c>
      <c r="AR92" s="372">
        <v>2286.8440000000001</v>
      </c>
      <c r="AS92" s="372">
        <v>62.075000000000003</v>
      </c>
      <c r="AT92" s="372">
        <v>-1034.194</v>
      </c>
      <c r="AU92" s="372">
        <v>0</v>
      </c>
      <c r="AV92" s="372">
        <v>-597.61099999999999</v>
      </c>
      <c r="AW92" s="372">
        <v>9416.4890000000014</v>
      </c>
      <c r="AX92" s="372">
        <v>8818.8780000000006</v>
      </c>
      <c r="AY92" s="372">
        <f t="shared" si="9"/>
        <v>9416.4890000000014</v>
      </c>
      <c r="AZ92" s="372">
        <f t="shared" si="10"/>
        <v>0</v>
      </c>
      <c r="BA92" s="372">
        <f t="shared" si="11"/>
        <v>-1034.194</v>
      </c>
    </row>
    <row r="93" spans="1:53" s="366" customFormat="1">
      <c r="A93" s="371">
        <v>0.40625</v>
      </c>
      <c r="B93" s="372">
        <v>3140.817</v>
      </c>
      <c r="C93" s="372">
        <v>5014.6890000000003</v>
      </c>
      <c r="D93" s="372">
        <v>908.01499999999999</v>
      </c>
      <c r="E93" s="372">
        <v>572.56500000000005</v>
      </c>
      <c r="F93" s="372">
        <v>271.41699999999997</v>
      </c>
      <c r="G93" s="372">
        <v>0</v>
      </c>
      <c r="H93" s="372">
        <v>1456.71</v>
      </c>
      <c r="I93" s="372">
        <v>39.156999999999996</v>
      </c>
      <c r="J93" s="372">
        <v>-1500.46</v>
      </c>
      <c r="K93" s="372">
        <v>0</v>
      </c>
      <c r="L93" s="372">
        <v>-731.69100000000003</v>
      </c>
      <c r="M93" s="372">
        <v>9902.91</v>
      </c>
      <c r="N93" s="372">
        <v>9171.2189999999991</v>
      </c>
      <c r="O93" s="372">
        <f t="shared" si="3"/>
        <v>9902.91</v>
      </c>
      <c r="P93" s="372">
        <f t="shared" si="4"/>
        <v>0</v>
      </c>
      <c r="Q93" s="372">
        <f t="shared" si="5"/>
        <v>-1500.46</v>
      </c>
      <c r="S93" s="371">
        <v>0.40625</v>
      </c>
      <c r="T93" s="372">
        <v>3718.7440000000001</v>
      </c>
      <c r="U93" s="372">
        <v>2051.2060000000001</v>
      </c>
      <c r="V93" s="372">
        <v>0</v>
      </c>
      <c r="W93" s="372">
        <v>369.81400000000002</v>
      </c>
      <c r="X93" s="372">
        <v>93.882000000000005</v>
      </c>
      <c r="Y93" s="372">
        <v>0</v>
      </c>
      <c r="Z93" s="372">
        <v>1479.75</v>
      </c>
      <c r="AA93" s="372">
        <v>180.161</v>
      </c>
      <c r="AB93" s="372">
        <v>1382.463</v>
      </c>
      <c r="AC93" s="372">
        <v>-311.37</v>
      </c>
      <c r="AD93" s="372">
        <v>-440.27600000000001</v>
      </c>
      <c r="AE93" s="372">
        <v>8964.65</v>
      </c>
      <c r="AF93" s="372">
        <v>8524.3739999999998</v>
      </c>
      <c r="AG93" s="372">
        <f t="shared" si="6"/>
        <v>8964.65</v>
      </c>
      <c r="AH93" s="372">
        <f t="shared" si="7"/>
        <v>1382.463</v>
      </c>
      <c r="AI93" s="372">
        <f t="shared" si="8"/>
        <v>0</v>
      </c>
      <c r="AK93" s="371">
        <v>0.40625</v>
      </c>
      <c r="AL93" s="372">
        <v>4074.95</v>
      </c>
      <c r="AM93" s="372">
        <v>3675.9659999999999</v>
      </c>
      <c r="AN93" s="372">
        <v>8.1270000000000007</v>
      </c>
      <c r="AO93" s="372">
        <v>259.577</v>
      </c>
      <c r="AP93" s="372">
        <v>68.302000000000007</v>
      </c>
      <c r="AQ93" s="372">
        <v>0</v>
      </c>
      <c r="AR93" s="372">
        <v>2409.107</v>
      </c>
      <c r="AS93" s="372">
        <v>78.471999999999994</v>
      </c>
      <c r="AT93" s="372">
        <v>-1086.413</v>
      </c>
      <c r="AU93" s="372">
        <v>0</v>
      </c>
      <c r="AV93" s="372">
        <v>-597.60299999999995</v>
      </c>
      <c r="AW93" s="372">
        <v>9488.0879999999979</v>
      </c>
      <c r="AX93" s="372">
        <v>8890.4849999999988</v>
      </c>
      <c r="AY93" s="372">
        <f t="shared" si="9"/>
        <v>9488.0879999999979</v>
      </c>
      <c r="AZ93" s="372">
        <f t="shared" si="10"/>
        <v>0</v>
      </c>
      <c r="BA93" s="372">
        <f t="shared" si="11"/>
        <v>-1086.413</v>
      </c>
    </row>
    <row r="94" spans="1:53" s="366" customFormat="1">
      <c r="A94" s="371">
        <v>0.41666666666666702</v>
      </c>
      <c r="B94" s="372">
        <v>3140.3719999999998</v>
      </c>
      <c r="C94" s="372">
        <v>4976.4480000000003</v>
      </c>
      <c r="D94" s="372">
        <v>896.21600000000001</v>
      </c>
      <c r="E94" s="372">
        <v>529.63800000000003</v>
      </c>
      <c r="F94" s="372">
        <v>168.00700000000001</v>
      </c>
      <c r="G94" s="372">
        <v>0</v>
      </c>
      <c r="H94" s="372">
        <v>1460.7439999999999</v>
      </c>
      <c r="I94" s="372">
        <v>47.238999999999997</v>
      </c>
      <c r="J94" s="372">
        <v>-1329.4970000000001</v>
      </c>
      <c r="K94" s="372">
        <v>0</v>
      </c>
      <c r="L94" s="372">
        <v>-724.55200000000002</v>
      </c>
      <c r="M94" s="372">
        <v>9889.1670000000013</v>
      </c>
      <c r="N94" s="372">
        <v>9164.6150000000016</v>
      </c>
      <c r="O94" s="372">
        <f t="shared" si="3"/>
        <v>9889.1670000000013</v>
      </c>
      <c r="P94" s="372">
        <f t="shared" si="4"/>
        <v>0</v>
      </c>
      <c r="Q94" s="372">
        <f t="shared" si="5"/>
        <v>-1329.4970000000001</v>
      </c>
      <c r="S94" s="371">
        <v>0.41666666666666702</v>
      </c>
      <c r="T94" s="372">
        <v>3718.74</v>
      </c>
      <c r="U94" s="372">
        <v>2014.4739999999999</v>
      </c>
      <c r="V94" s="372">
        <v>0</v>
      </c>
      <c r="W94" s="372">
        <v>350.005</v>
      </c>
      <c r="X94" s="372">
        <v>93.873999999999995</v>
      </c>
      <c r="Y94" s="372">
        <v>0</v>
      </c>
      <c r="Z94" s="372">
        <v>1681.6690000000001</v>
      </c>
      <c r="AA94" s="372">
        <v>164.333</v>
      </c>
      <c r="AB94" s="372">
        <v>1344.625</v>
      </c>
      <c r="AC94" s="372">
        <v>-310.71199999999999</v>
      </c>
      <c r="AD94" s="372">
        <v>-436.315</v>
      </c>
      <c r="AE94" s="372">
        <v>9057.0079999999998</v>
      </c>
      <c r="AF94" s="372">
        <v>8620.6929999999993</v>
      </c>
      <c r="AG94" s="372">
        <f t="shared" si="6"/>
        <v>9057.0079999999998</v>
      </c>
      <c r="AH94" s="372">
        <f t="shared" si="7"/>
        <v>1344.625</v>
      </c>
      <c r="AI94" s="372">
        <f t="shared" si="8"/>
        <v>0</v>
      </c>
      <c r="AK94" s="371">
        <v>0.41666666666666702</v>
      </c>
      <c r="AL94" s="372">
        <v>4071.7710000000002</v>
      </c>
      <c r="AM94" s="372">
        <v>3558.5140000000001</v>
      </c>
      <c r="AN94" s="372">
        <v>3.113</v>
      </c>
      <c r="AO94" s="372">
        <v>252.44200000000001</v>
      </c>
      <c r="AP94" s="372">
        <v>67.704999999999998</v>
      </c>
      <c r="AQ94" s="372">
        <v>0</v>
      </c>
      <c r="AR94" s="372">
        <v>2556.23</v>
      </c>
      <c r="AS94" s="372">
        <v>90.209000000000003</v>
      </c>
      <c r="AT94" s="372">
        <v>-1081.451</v>
      </c>
      <c r="AU94" s="372">
        <v>0</v>
      </c>
      <c r="AV94" s="372">
        <v>-587.31700000000001</v>
      </c>
      <c r="AW94" s="372">
        <v>9518.5329999999994</v>
      </c>
      <c r="AX94" s="372">
        <v>8931.2160000000003</v>
      </c>
      <c r="AY94" s="372">
        <f t="shared" si="9"/>
        <v>9518.5329999999994</v>
      </c>
      <c r="AZ94" s="372">
        <f t="shared" si="10"/>
        <v>0</v>
      </c>
      <c r="BA94" s="372">
        <f t="shared" si="11"/>
        <v>-1081.451</v>
      </c>
    </row>
    <row r="95" spans="1:53" s="366" customFormat="1">
      <c r="A95" s="371">
        <v>0.42708333333333298</v>
      </c>
      <c r="B95" s="372">
        <v>3141.5520000000001</v>
      </c>
      <c r="C95" s="372">
        <v>4961.6419999999998</v>
      </c>
      <c r="D95" s="372">
        <v>893.12599999999998</v>
      </c>
      <c r="E95" s="372">
        <v>520.39099999999996</v>
      </c>
      <c r="F95" s="372">
        <v>163.67699999999999</v>
      </c>
      <c r="G95" s="372">
        <v>0</v>
      </c>
      <c r="H95" s="372">
        <v>1485.655</v>
      </c>
      <c r="I95" s="372">
        <v>47.113999999999997</v>
      </c>
      <c r="J95" s="372">
        <v>-1361.8150000000001</v>
      </c>
      <c r="K95" s="372">
        <v>0</v>
      </c>
      <c r="L95" s="372">
        <v>-722.81799999999998</v>
      </c>
      <c r="M95" s="372">
        <v>9851.3419999999987</v>
      </c>
      <c r="N95" s="372">
        <v>9128.5239999999994</v>
      </c>
      <c r="O95" s="372">
        <f t="shared" si="3"/>
        <v>9851.3419999999987</v>
      </c>
      <c r="P95" s="372">
        <f t="shared" si="4"/>
        <v>0</v>
      </c>
      <c r="Q95" s="372">
        <f t="shared" si="5"/>
        <v>-1361.8150000000001</v>
      </c>
      <c r="S95" s="371">
        <v>0.42708333333333298</v>
      </c>
      <c r="T95" s="372">
        <v>3718.1790000000001</v>
      </c>
      <c r="U95" s="372">
        <v>1999.873</v>
      </c>
      <c r="V95" s="372">
        <v>0</v>
      </c>
      <c r="W95" s="372">
        <v>348.02499999999998</v>
      </c>
      <c r="X95" s="372">
        <v>93.852000000000004</v>
      </c>
      <c r="Y95" s="372">
        <v>0</v>
      </c>
      <c r="Z95" s="372">
        <v>1718.2460000000001</v>
      </c>
      <c r="AA95" s="372">
        <v>168.09200000000001</v>
      </c>
      <c r="AB95" s="372">
        <v>1330.2560000000001</v>
      </c>
      <c r="AC95" s="372">
        <v>-311.505</v>
      </c>
      <c r="AD95" s="372">
        <v>-434.94499999999999</v>
      </c>
      <c r="AE95" s="372">
        <v>9065.018</v>
      </c>
      <c r="AF95" s="372">
        <v>8630.0730000000003</v>
      </c>
      <c r="AG95" s="372">
        <f t="shared" si="6"/>
        <v>9065.018</v>
      </c>
      <c r="AH95" s="372">
        <f t="shared" si="7"/>
        <v>1330.2560000000001</v>
      </c>
      <c r="AI95" s="372">
        <f t="shared" si="8"/>
        <v>0</v>
      </c>
      <c r="AK95" s="371">
        <v>0.42708333333333298</v>
      </c>
      <c r="AL95" s="372">
        <v>4067.1819999999998</v>
      </c>
      <c r="AM95" s="372">
        <v>3460.6320000000001</v>
      </c>
      <c r="AN95" s="372">
        <v>2</v>
      </c>
      <c r="AO95" s="372">
        <v>247.625</v>
      </c>
      <c r="AP95" s="372">
        <v>67.712000000000003</v>
      </c>
      <c r="AQ95" s="372">
        <v>0</v>
      </c>
      <c r="AR95" s="372">
        <v>2650.6880000000001</v>
      </c>
      <c r="AS95" s="372">
        <v>81.787000000000006</v>
      </c>
      <c r="AT95" s="372">
        <v>-1117.4349999999999</v>
      </c>
      <c r="AU95" s="372">
        <v>-0.26900000000000002</v>
      </c>
      <c r="AV95" s="372">
        <v>-578.30799999999999</v>
      </c>
      <c r="AW95" s="372">
        <v>9459.9220000000005</v>
      </c>
      <c r="AX95" s="372">
        <v>8881.6140000000014</v>
      </c>
      <c r="AY95" s="372">
        <f t="shared" si="9"/>
        <v>9459.9220000000005</v>
      </c>
      <c r="AZ95" s="372">
        <f t="shared" si="10"/>
        <v>0</v>
      </c>
      <c r="BA95" s="372">
        <f t="shared" si="11"/>
        <v>-1117.4349999999999</v>
      </c>
    </row>
    <row r="96" spans="1:53" s="366" customFormat="1">
      <c r="A96" s="371">
        <v>0.4375</v>
      </c>
      <c r="B96" s="372">
        <v>3141.0859999999998</v>
      </c>
      <c r="C96" s="372">
        <v>4933.2839999999997</v>
      </c>
      <c r="D96" s="372">
        <v>696.11400000000003</v>
      </c>
      <c r="E96" s="372">
        <v>501.90800000000002</v>
      </c>
      <c r="F96" s="372">
        <v>161.58600000000001</v>
      </c>
      <c r="G96" s="372">
        <v>0</v>
      </c>
      <c r="H96" s="372">
        <v>1519.46</v>
      </c>
      <c r="I96" s="372">
        <v>50.122</v>
      </c>
      <c r="J96" s="372">
        <v>-1249.673</v>
      </c>
      <c r="K96" s="372">
        <v>0</v>
      </c>
      <c r="L96" s="372">
        <v>-716.24599999999998</v>
      </c>
      <c r="M96" s="372">
        <v>9753.886999999997</v>
      </c>
      <c r="N96" s="372">
        <v>9037.6409999999978</v>
      </c>
      <c r="O96" s="372">
        <f t="shared" si="3"/>
        <v>9753.886999999997</v>
      </c>
      <c r="P96" s="372">
        <f t="shared" si="4"/>
        <v>0</v>
      </c>
      <c r="Q96" s="372">
        <f t="shared" si="5"/>
        <v>-1249.673</v>
      </c>
      <c r="S96" s="371">
        <v>0.4375</v>
      </c>
      <c r="T96" s="372">
        <v>3717.3180000000002</v>
      </c>
      <c r="U96" s="372">
        <v>2001.8119999999999</v>
      </c>
      <c r="V96" s="372">
        <v>0</v>
      </c>
      <c r="W96" s="372">
        <v>349.60300000000001</v>
      </c>
      <c r="X96" s="372">
        <v>93.796000000000006</v>
      </c>
      <c r="Y96" s="372">
        <v>0</v>
      </c>
      <c r="Z96" s="372">
        <v>1784.5889999999999</v>
      </c>
      <c r="AA96" s="372">
        <v>157.63200000000001</v>
      </c>
      <c r="AB96" s="372">
        <v>1351.8309999999999</v>
      </c>
      <c r="AC96" s="372">
        <v>-415.428</v>
      </c>
      <c r="AD96" s="372">
        <v>-435.447</v>
      </c>
      <c r="AE96" s="372">
        <v>9041.1530000000002</v>
      </c>
      <c r="AF96" s="372">
        <v>8605.7060000000001</v>
      </c>
      <c r="AG96" s="372">
        <f t="shared" si="6"/>
        <v>9041.1530000000002</v>
      </c>
      <c r="AH96" s="372">
        <f t="shared" si="7"/>
        <v>1351.8309999999999</v>
      </c>
      <c r="AI96" s="372">
        <f t="shared" si="8"/>
        <v>0</v>
      </c>
      <c r="AK96" s="371">
        <v>0.4375</v>
      </c>
      <c r="AL96" s="372">
        <v>4064.7190000000001</v>
      </c>
      <c r="AM96" s="372">
        <v>3460.9090000000001</v>
      </c>
      <c r="AN96" s="372">
        <v>2.0680000000000001</v>
      </c>
      <c r="AO96" s="372">
        <v>244.54400000000001</v>
      </c>
      <c r="AP96" s="372">
        <v>67.730999999999995</v>
      </c>
      <c r="AQ96" s="372">
        <v>0</v>
      </c>
      <c r="AR96" s="372">
        <v>2739.7159999999999</v>
      </c>
      <c r="AS96" s="372">
        <v>97.426000000000002</v>
      </c>
      <c r="AT96" s="372">
        <v>-1134.579</v>
      </c>
      <c r="AU96" s="372">
        <v>-45.423000000000002</v>
      </c>
      <c r="AV96" s="372">
        <v>-578.88</v>
      </c>
      <c r="AW96" s="372">
        <v>9497.110999999999</v>
      </c>
      <c r="AX96" s="372">
        <v>8918.2309999999998</v>
      </c>
      <c r="AY96" s="372">
        <f t="shared" si="9"/>
        <v>9497.110999999999</v>
      </c>
      <c r="AZ96" s="372">
        <f t="shared" si="10"/>
        <v>0</v>
      </c>
      <c r="BA96" s="372">
        <f t="shared" si="11"/>
        <v>-1134.579</v>
      </c>
    </row>
    <row r="97" spans="1:53" s="366" customFormat="1">
      <c r="A97" s="371">
        <v>0.44791666666666702</v>
      </c>
      <c r="B97" s="372">
        <v>3139.36</v>
      </c>
      <c r="C97" s="372">
        <v>4956.2790000000005</v>
      </c>
      <c r="D97" s="372">
        <v>288.50200000000001</v>
      </c>
      <c r="E97" s="372">
        <v>519.16200000000003</v>
      </c>
      <c r="F97" s="372">
        <v>159.65</v>
      </c>
      <c r="G97" s="372">
        <v>15.61</v>
      </c>
      <c r="H97" s="372">
        <v>1557.8240000000001</v>
      </c>
      <c r="I97" s="372">
        <v>48.576000000000001</v>
      </c>
      <c r="J97" s="372">
        <v>-926.80799999999999</v>
      </c>
      <c r="K97" s="372">
        <v>0</v>
      </c>
      <c r="L97" s="372">
        <v>-713.49699999999996</v>
      </c>
      <c r="M97" s="372">
        <v>9758.1550000000025</v>
      </c>
      <c r="N97" s="372">
        <v>9044.6580000000031</v>
      </c>
      <c r="O97" s="372">
        <f t="shared" si="3"/>
        <v>9758.1550000000025</v>
      </c>
      <c r="P97" s="372">
        <f t="shared" si="4"/>
        <v>0</v>
      </c>
      <c r="Q97" s="372">
        <f t="shared" si="5"/>
        <v>-926.80799999999999</v>
      </c>
      <c r="S97" s="371">
        <v>0.44791666666666702</v>
      </c>
      <c r="T97" s="372">
        <v>3717.71</v>
      </c>
      <c r="U97" s="372">
        <v>1987.431</v>
      </c>
      <c r="V97" s="372">
        <v>0</v>
      </c>
      <c r="W97" s="372">
        <v>349.99200000000002</v>
      </c>
      <c r="X97" s="372">
        <v>93.793999999999997</v>
      </c>
      <c r="Y97" s="372">
        <v>0</v>
      </c>
      <c r="Z97" s="372">
        <v>1813.739</v>
      </c>
      <c r="AA97" s="372">
        <v>158.05699999999999</v>
      </c>
      <c r="AB97" s="372">
        <v>1531.9939999999999</v>
      </c>
      <c r="AC97" s="372">
        <v>-725.43899999999996</v>
      </c>
      <c r="AD97" s="372">
        <v>-434.21100000000001</v>
      </c>
      <c r="AE97" s="372">
        <v>8927.2779999999984</v>
      </c>
      <c r="AF97" s="372">
        <v>8493.0669999999991</v>
      </c>
      <c r="AG97" s="372">
        <f t="shared" si="6"/>
        <v>8927.2779999999984</v>
      </c>
      <c r="AH97" s="372">
        <f t="shared" si="7"/>
        <v>1531.9939999999999</v>
      </c>
      <c r="AI97" s="372">
        <f t="shared" si="8"/>
        <v>0</v>
      </c>
      <c r="AK97" s="371">
        <v>0.44791666666666702</v>
      </c>
      <c r="AL97" s="372">
        <v>4063.0140000000001</v>
      </c>
      <c r="AM97" s="372">
        <v>3459.1840000000002</v>
      </c>
      <c r="AN97" s="372">
        <v>2.0569999999999999</v>
      </c>
      <c r="AO97" s="372">
        <v>246.572</v>
      </c>
      <c r="AP97" s="372">
        <v>67.712000000000003</v>
      </c>
      <c r="AQ97" s="372">
        <v>0</v>
      </c>
      <c r="AR97" s="372">
        <v>2827.1320000000001</v>
      </c>
      <c r="AS97" s="372">
        <v>95.198999999999998</v>
      </c>
      <c r="AT97" s="372">
        <v>-1159.944</v>
      </c>
      <c r="AU97" s="372">
        <v>-51.765000000000001</v>
      </c>
      <c r="AV97" s="372">
        <v>-579.39200000000005</v>
      </c>
      <c r="AW97" s="372">
        <v>9549.1610000000019</v>
      </c>
      <c r="AX97" s="372">
        <v>8969.7690000000021</v>
      </c>
      <c r="AY97" s="372">
        <f t="shared" si="9"/>
        <v>9549.1610000000019</v>
      </c>
      <c r="AZ97" s="372">
        <f t="shared" si="10"/>
        <v>0</v>
      </c>
      <c r="BA97" s="372">
        <f t="shared" si="11"/>
        <v>-1159.944</v>
      </c>
    </row>
    <row r="98" spans="1:53" s="366" customFormat="1">
      <c r="A98" s="371">
        <v>0.45833333333333298</v>
      </c>
      <c r="B98" s="372">
        <v>3140.556</v>
      </c>
      <c r="C98" s="372">
        <v>4974.884</v>
      </c>
      <c r="D98" s="372">
        <v>39.213000000000001</v>
      </c>
      <c r="E98" s="372">
        <v>507.66899999999998</v>
      </c>
      <c r="F98" s="372">
        <v>139.20099999999999</v>
      </c>
      <c r="G98" s="372">
        <v>90.266999999999996</v>
      </c>
      <c r="H98" s="372">
        <v>1600.6220000000001</v>
      </c>
      <c r="I98" s="372">
        <v>42.805999999999997</v>
      </c>
      <c r="J98" s="372">
        <v>-762.37400000000002</v>
      </c>
      <c r="K98" s="372">
        <v>0</v>
      </c>
      <c r="L98" s="372">
        <v>-711.88199999999995</v>
      </c>
      <c r="M98" s="372">
        <v>9772.8439999999991</v>
      </c>
      <c r="N98" s="372">
        <v>9060.9619999999995</v>
      </c>
      <c r="O98" s="372">
        <f t="shared" si="3"/>
        <v>9772.8439999999991</v>
      </c>
      <c r="P98" s="372">
        <f t="shared" si="4"/>
        <v>0</v>
      </c>
      <c r="Q98" s="372">
        <f t="shared" si="5"/>
        <v>-762.37400000000002</v>
      </c>
      <c r="S98" s="371">
        <v>0.45833333333333298</v>
      </c>
      <c r="T98" s="372">
        <v>3716.2269999999999</v>
      </c>
      <c r="U98" s="372">
        <v>1985.2049999999999</v>
      </c>
      <c r="V98" s="372">
        <v>0</v>
      </c>
      <c r="W98" s="372">
        <v>347.67200000000003</v>
      </c>
      <c r="X98" s="372">
        <v>91.322999999999993</v>
      </c>
      <c r="Y98" s="372">
        <v>0</v>
      </c>
      <c r="Z98" s="372">
        <v>1993.6120000000001</v>
      </c>
      <c r="AA98" s="372">
        <v>167.214</v>
      </c>
      <c r="AB98" s="372">
        <v>1459.6880000000001</v>
      </c>
      <c r="AC98" s="372">
        <v>-748.15</v>
      </c>
      <c r="AD98" s="372">
        <v>-434.90499999999997</v>
      </c>
      <c r="AE98" s="372">
        <v>9012.7910000000011</v>
      </c>
      <c r="AF98" s="372">
        <v>8577.8860000000004</v>
      </c>
      <c r="AG98" s="372">
        <f t="shared" si="6"/>
        <v>9012.7910000000011</v>
      </c>
      <c r="AH98" s="372">
        <f t="shared" si="7"/>
        <v>1459.6880000000001</v>
      </c>
      <c r="AI98" s="372">
        <f t="shared" si="8"/>
        <v>0</v>
      </c>
      <c r="AK98" s="371">
        <v>0.45833333333333298</v>
      </c>
      <c r="AL98" s="372">
        <v>4059.942</v>
      </c>
      <c r="AM98" s="372">
        <v>3419.5340000000001</v>
      </c>
      <c r="AN98" s="372">
        <v>2.016</v>
      </c>
      <c r="AO98" s="372">
        <v>247.298</v>
      </c>
      <c r="AP98" s="372">
        <v>66.123999999999995</v>
      </c>
      <c r="AQ98" s="372">
        <v>0</v>
      </c>
      <c r="AR98" s="372">
        <v>2851.402</v>
      </c>
      <c r="AS98" s="372">
        <v>98.131</v>
      </c>
      <c r="AT98" s="372">
        <v>-1161.9760000000001</v>
      </c>
      <c r="AU98" s="372">
        <v>-51.768000000000001</v>
      </c>
      <c r="AV98" s="372">
        <v>-575.822</v>
      </c>
      <c r="AW98" s="372">
        <v>9530.7029999999977</v>
      </c>
      <c r="AX98" s="372">
        <v>8954.8809999999976</v>
      </c>
      <c r="AY98" s="372">
        <f t="shared" si="9"/>
        <v>9530.7029999999977</v>
      </c>
      <c r="AZ98" s="372">
        <f t="shared" si="10"/>
        <v>0</v>
      </c>
      <c r="BA98" s="372">
        <f t="shared" si="11"/>
        <v>-1161.9760000000001</v>
      </c>
    </row>
    <row r="99" spans="1:53" s="366" customFormat="1">
      <c r="A99" s="371">
        <v>0.46875</v>
      </c>
      <c r="B99" s="372">
        <v>3139.7310000000002</v>
      </c>
      <c r="C99" s="372">
        <v>4809.0309999999999</v>
      </c>
      <c r="D99" s="372">
        <v>38.281999999999996</v>
      </c>
      <c r="E99" s="372">
        <v>488.90300000000002</v>
      </c>
      <c r="F99" s="372">
        <v>138.511</v>
      </c>
      <c r="G99" s="372">
        <v>0</v>
      </c>
      <c r="H99" s="372">
        <v>1711.501</v>
      </c>
      <c r="I99" s="372">
        <v>45.725000000000001</v>
      </c>
      <c r="J99" s="372">
        <v>-286.57299999999998</v>
      </c>
      <c r="K99" s="372">
        <v>-125.837</v>
      </c>
      <c r="L99" s="372">
        <v>-694.60599999999999</v>
      </c>
      <c r="M99" s="372">
        <v>9959.2740000000013</v>
      </c>
      <c r="N99" s="372">
        <v>9264.6680000000015</v>
      </c>
      <c r="O99" s="372">
        <f t="shared" si="3"/>
        <v>9959.2740000000013</v>
      </c>
      <c r="P99" s="372">
        <f t="shared" si="4"/>
        <v>0</v>
      </c>
      <c r="Q99" s="372">
        <f t="shared" si="5"/>
        <v>-286.57299999999998</v>
      </c>
      <c r="S99" s="371">
        <v>0.46875</v>
      </c>
      <c r="T99" s="372">
        <v>3716.0639999999999</v>
      </c>
      <c r="U99" s="372">
        <v>1992.269</v>
      </c>
      <c r="V99" s="372">
        <v>0</v>
      </c>
      <c r="W99" s="372">
        <v>350.22399999999999</v>
      </c>
      <c r="X99" s="372">
        <v>91.311999999999998</v>
      </c>
      <c r="Y99" s="372">
        <v>0</v>
      </c>
      <c r="Z99" s="372">
        <v>2101.7869999999998</v>
      </c>
      <c r="AA99" s="372">
        <v>171.322</v>
      </c>
      <c r="AB99" s="372">
        <v>1370.421</v>
      </c>
      <c r="AC99" s="372">
        <v>-746.86</v>
      </c>
      <c r="AD99" s="372">
        <v>-436.452</v>
      </c>
      <c r="AE99" s="372">
        <v>9046.5389999999989</v>
      </c>
      <c r="AF99" s="372">
        <v>8610.0869999999995</v>
      </c>
      <c r="AG99" s="372">
        <f t="shared" si="6"/>
        <v>9046.5389999999989</v>
      </c>
      <c r="AH99" s="372">
        <f t="shared" si="7"/>
        <v>1370.421</v>
      </c>
      <c r="AI99" s="372">
        <f t="shared" si="8"/>
        <v>0</v>
      </c>
      <c r="AK99" s="371">
        <v>0.46875</v>
      </c>
      <c r="AL99" s="372">
        <v>4056.3820000000001</v>
      </c>
      <c r="AM99" s="372">
        <v>3281.9450000000002</v>
      </c>
      <c r="AN99" s="372">
        <v>2.0219999999999998</v>
      </c>
      <c r="AO99" s="372">
        <v>248.715</v>
      </c>
      <c r="AP99" s="372">
        <v>65.995000000000005</v>
      </c>
      <c r="AQ99" s="372">
        <v>0</v>
      </c>
      <c r="AR99" s="372">
        <v>2840.1120000000001</v>
      </c>
      <c r="AS99" s="372">
        <v>88.016000000000005</v>
      </c>
      <c r="AT99" s="372">
        <v>-920.08600000000001</v>
      </c>
      <c r="AU99" s="372">
        <v>-105.31100000000001</v>
      </c>
      <c r="AV99" s="372">
        <v>-562.81100000000004</v>
      </c>
      <c r="AW99" s="372">
        <v>9557.7900000000009</v>
      </c>
      <c r="AX99" s="372">
        <v>8994.9790000000012</v>
      </c>
      <c r="AY99" s="372">
        <f t="shared" si="9"/>
        <v>9557.7900000000009</v>
      </c>
      <c r="AZ99" s="372">
        <f t="shared" si="10"/>
        <v>0</v>
      </c>
      <c r="BA99" s="372">
        <f t="shared" si="11"/>
        <v>-920.08600000000001</v>
      </c>
    </row>
    <row r="100" spans="1:53" s="366" customFormat="1">
      <c r="A100" s="371">
        <v>0.47916666666666702</v>
      </c>
      <c r="B100" s="372">
        <v>3139.3429999999998</v>
      </c>
      <c r="C100" s="372">
        <v>4849.4949999999999</v>
      </c>
      <c r="D100" s="372">
        <v>38.335999999999999</v>
      </c>
      <c r="E100" s="372">
        <v>483.69600000000003</v>
      </c>
      <c r="F100" s="372">
        <v>138.47300000000001</v>
      </c>
      <c r="G100" s="372">
        <v>0</v>
      </c>
      <c r="H100" s="372">
        <v>1769.1559999999999</v>
      </c>
      <c r="I100" s="372">
        <v>50.896000000000001</v>
      </c>
      <c r="J100" s="372">
        <v>-147.786</v>
      </c>
      <c r="K100" s="372">
        <v>-381.75799999999998</v>
      </c>
      <c r="L100" s="372">
        <v>-698.93499999999995</v>
      </c>
      <c r="M100" s="372">
        <v>9939.8510000000006</v>
      </c>
      <c r="N100" s="372">
        <v>9240.9160000000011</v>
      </c>
      <c r="O100" s="372">
        <f t="shared" si="3"/>
        <v>9939.8510000000006</v>
      </c>
      <c r="P100" s="372">
        <f t="shared" si="4"/>
        <v>0</v>
      </c>
      <c r="Q100" s="372">
        <f t="shared" si="5"/>
        <v>-147.786</v>
      </c>
      <c r="S100" s="371">
        <v>0.47916666666666702</v>
      </c>
      <c r="T100" s="372">
        <v>3716.22</v>
      </c>
      <c r="U100" s="372">
        <v>1973.0440000000001</v>
      </c>
      <c r="V100" s="372">
        <v>0</v>
      </c>
      <c r="W100" s="372">
        <v>347.97800000000001</v>
      </c>
      <c r="X100" s="372">
        <v>91.311000000000007</v>
      </c>
      <c r="Y100" s="372">
        <v>0</v>
      </c>
      <c r="Z100" s="372">
        <v>2256.5439999999999</v>
      </c>
      <c r="AA100" s="372">
        <v>170.751</v>
      </c>
      <c r="AB100" s="372">
        <v>1351.8219999999999</v>
      </c>
      <c r="AC100" s="372">
        <v>-746.21699999999998</v>
      </c>
      <c r="AD100" s="372">
        <v>-435.27</v>
      </c>
      <c r="AE100" s="372">
        <v>9161.4529999999995</v>
      </c>
      <c r="AF100" s="372">
        <v>8726.1829999999991</v>
      </c>
      <c r="AG100" s="372">
        <f t="shared" si="6"/>
        <v>9161.4529999999995</v>
      </c>
      <c r="AH100" s="372">
        <f t="shared" si="7"/>
        <v>1351.8219999999999</v>
      </c>
      <c r="AI100" s="372">
        <f t="shared" si="8"/>
        <v>0</v>
      </c>
      <c r="AK100" s="371">
        <v>0.47916666666666702</v>
      </c>
      <c r="AL100" s="372">
        <v>4051.9229999999998</v>
      </c>
      <c r="AM100" s="372">
        <v>3399.9540000000002</v>
      </c>
      <c r="AN100" s="372">
        <v>2.0609999999999999</v>
      </c>
      <c r="AO100" s="372">
        <v>244.84200000000001</v>
      </c>
      <c r="AP100" s="372">
        <v>65.992999999999995</v>
      </c>
      <c r="AQ100" s="372">
        <v>0</v>
      </c>
      <c r="AR100" s="372">
        <v>2786.6019999999999</v>
      </c>
      <c r="AS100" s="372">
        <v>76.168000000000006</v>
      </c>
      <c r="AT100" s="372">
        <v>-861.53700000000003</v>
      </c>
      <c r="AU100" s="372">
        <v>-166.28100000000001</v>
      </c>
      <c r="AV100" s="372">
        <v>-572.63599999999997</v>
      </c>
      <c r="AW100" s="372">
        <v>9599.7249999999985</v>
      </c>
      <c r="AX100" s="372">
        <v>9027.0889999999981</v>
      </c>
      <c r="AY100" s="372">
        <f t="shared" si="9"/>
        <v>9599.7249999999985</v>
      </c>
      <c r="AZ100" s="372">
        <f t="shared" si="10"/>
        <v>0</v>
      </c>
      <c r="BA100" s="372">
        <f t="shared" si="11"/>
        <v>-861.53700000000003</v>
      </c>
    </row>
    <row r="101" spans="1:53" s="366" customFormat="1">
      <c r="A101" s="371">
        <v>0.48958333333333298</v>
      </c>
      <c r="B101" s="372">
        <v>3138.9740000000002</v>
      </c>
      <c r="C101" s="372">
        <v>4866.5280000000002</v>
      </c>
      <c r="D101" s="372">
        <v>38.341999999999999</v>
      </c>
      <c r="E101" s="372">
        <v>484.08699999999999</v>
      </c>
      <c r="F101" s="372">
        <v>138.41499999999999</v>
      </c>
      <c r="G101" s="372">
        <v>0</v>
      </c>
      <c r="H101" s="372">
        <v>1885.7670000000001</v>
      </c>
      <c r="I101" s="372">
        <v>47.804000000000002</v>
      </c>
      <c r="J101" s="372">
        <v>106.09</v>
      </c>
      <c r="K101" s="372">
        <v>-744.59100000000001</v>
      </c>
      <c r="L101" s="372">
        <v>-701.78300000000002</v>
      </c>
      <c r="M101" s="372">
        <v>9961.4160000000011</v>
      </c>
      <c r="N101" s="372">
        <v>9259.6330000000016</v>
      </c>
      <c r="O101" s="372">
        <f t="shared" si="3"/>
        <v>9961.4160000000011</v>
      </c>
      <c r="P101" s="372">
        <f t="shared" si="4"/>
        <v>106.09</v>
      </c>
      <c r="Q101" s="372">
        <f t="shared" si="5"/>
        <v>0</v>
      </c>
      <c r="S101" s="371">
        <v>0.48958333333333298</v>
      </c>
      <c r="T101" s="372">
        <v>3714.5729999999999</v>
      </c>
      <c r="U101" s="372">
        <v>1984.636</v>
      </c>
      <c r="V101" s="372">
        <v>0</v>
      </c>
      <c r="W101" s="372">
        <v>348.29500000000002</v>
      </c>
      <c r="X101" s="372">
        <v>91.302999999999997</v>
      </c>
      <c r="Y101" s="372">
        <v>0</v>
      </c>
      <c r="Z101" s="372">
        <v>2282.2330000000002</v>
      </c>
      <c r="AA101" s="372">
        <v>154.661</v>
      </c>
      <c r="AB101" s="372">
        <v>1250.1110000000001</v>
      </c>
      <c r="AC101" s="372">
        <v>-745.26400000000001</v>
      </c>
      <c r="AD101" s="372">
        <v>-436.32400000000001</v>
      </c>
      <c r="AE101" s="372">
        <v>9080.5480000000025</v>
      </c>
      <c r="AF101" s="372">
        <v>8644.224000000002</v>
      </c>
      <c r="AG101" s="372">
        <f t="shared" si="6"/>
        <v>9080.5480000000025</v>
      </c>
      <c r="AH101" s="372">
        <f t="shared" si="7"/>
        <v>1250.1110000000001</v>
      </c>
      <c r="AI101" s="372">
        <f t="shared" si="8"/>
        <v>0</v>
      </c>
      <c r="AK101" s="371">
        <v>0.48958333333333298</v>
      </c>
      <c r="AL101" s="372">
        <v>4050.739</v>
      </c>
      <c r="AM101" s="372">
        <v>3356.8380000000002</v>
      </c>
      <c r="AN101" s="372">
        <v>2.0129999999999999</v>
      </c>
      <c r="AO101" s="372">
        <v>246.91</v>
      </c>
      <c r="AP101" s="372">
        <v>65.983000000000004</v>
      </c>
      <c r="AQ101" s="372">
        <v>0</v>
      </c>
      <c r="AR101" s="372">
        <v>2736.087</v>
      </c>
      <c r="AS101" s="372">
        <v>79.656000000000006</v>
      </c>
      <c r="AT101" s="372">
        <v>-647.78499999999997</v>
      </c>
      <c r="AU101" s="372">
        <v>-271.61200000000002</v>
      </c>
      <c r="AV101" s="372">
        <v>-568.39499999999998</v>
      </c>
      <c r="AW101" s="372">
        <v>9618.8290000000015</v>
      </c>
      <c r="AX101" s="372">
        <v>9050.4340000000011</v>
      </c>
      <c r="AY101" s="372">
        <f t="shared" si="9"/>
        <v>9618.8290000000015</v>
      </c>
      <c r="AZ101" s="372">
        <f t="shared" si="10"/>
        <v>0</v>
      </c>
      <c r="BA101" s="372">
        <f t="shared" si="11"/>
        <v>-647.78499999999997</v>
      </c>
    </row>
    <row r="102" spans="1:53" s="366" customFormat="1">
      <c r="A102" s="371">
        <v>0.5</v>
      </c>
      <c r="B102" s="372">
        <v>3139.42</v>
      </c>
      <c r="C102" s="372">
        <v>4806.29</v>
      </c>
      <c r="D102" s="372">
        <v>38.262</v>
      </c>
      <c r="E102" s="372">
        <v>446.49</v>
      </c>
      <c r="F102" s="372">
        <v>135.34200000000001</v>
      </c>
      <c r="G102" s="372">
        <v>0</v>
      </c>
      <c r="H102" s="372">
        <v>1974.115</v>
      </c>
      <c r="I102" s="372">
        <v>49.088000000000001</v>
      </c>
      <c r="J102" s="372">
        <v>175.85300000000001</v>
      </c>
      <c r="K102" s="372">
        <v>-742.26400000000001</v>
      </c>
      <c r="L102" s="372">
        <v>-694.69899999999996</v>
      </c>
      <c r="M102" s="372">
        <v>10022.596</v>
      </c>
      <c r="N102" s="372">
        <v>9327.896999999999</v>
      </c>
      <c r="O102" s="372">
        <f t="shared" si="3"/>
        <v>10022.596</v>
      </c>
      <c r="P102" s="372">
        <f t="shared" si="4"/>
        <v>175.85300000000001</v>
      </c>
      <c r="Q102" s="372">
        <f t="shared" si="5"/>
        <v>0</v>
      </c>
      <c r="S102" s="371">
        <v>0.5</v>
      </c>
      <c r="T102" s="372">
        <v>3714.3359999999998</v>
      </c>
      <c r="U102" s="372">
        <v>1952.1489999999999</v>
      </c>
      <c r="V102" s="372">
        <v>0</v>
      </c>
      <c r="W102" s="372">
        <v>346.76600000000002</v>
      </c>
      <c r="X102" s="372">
        <v>86.509</v>
      </c>
      <c r="Y102" s="372">
        <v>0</v>
      </c>
      <c r="Z102" s="372">
        <v>2281.7429999999999</v>
      </c>
      <c r="AA102" s="372">
        <v>146.018</v>
      </c>
      <c r="AB102" s="372">
        <v>1233.4269999999999</v>
      </c>
      <c r="AC102" s="372">
        <v>-744.72500000000002</v>
      </c>
      <c r="AD102" s="372">
        <v>-432.77100000000002</v>
      </c>
      <c r="AE102" s="372">
        <v>9016.2229999999981</v>
      </c>
      <c r="AF102" s="372">
        <v>8583.4519999999975</v>
      </c>
      <c r="AG102" s="372">
        <f t="shared" si="6"/>
        <v>9016.2229999999981</v>
      </c>
      <c r="AH102" s="372">
        <f t="shared" si="7"/>
        <v>1233.4269999999999</v>
      </c>
      <c r="AI102" s="372">
        <f t="shared" si="8"/>
        <v>0</v>
      </c>
      <c r="AK102" s="371">
        <v>0.5</v>
      </c>
      <c r="AL102" s="372">
        <v>4049.2719999999999</v>
      </c>
      <c r="AM102" s="372">
        <v>3275.64</v>
      </c>
      <c r="AN102" s="372">
        <v>2.0259999999999998</v>
      </c>
      <c r="AO102" s="372">
        <v>242.273</v>
      </c>
      <c r="AP102" s="372">
        <v>64.299000000000007</v>
      </c>
      <c r="AQ102" s="372">
        <v>0</v>
      </c>
      <c r="AR102" s="372">
        <v>2778.453</v>
      </c>
      <c r="AS102" s="372">
        <v>98.215000000000003</v>
      </c>
      <c r="AT102" s="372">
        <v>-586.83900000000006</v>
      </c>
      <c r="AU102" s="372">
        <v>-271.46800000000002</v>
      </c>
      <c r="AV102" s="372">
        <v>-561.07399999999996</v>
      </c>
      <c r="AW102" s="372">
        <v>9651.8709999999992</v>
      </c>
      <c r="AX102" s="372">
        <v>9090.7969999999987</v>
      </c>
      <c r="AY102" s="372">
        <f t="shared" si="9"/>
        <v>9651.8709999999992</v>
      </c>
      <c r="AZ102" s="372">
        <f t="shared" si="10"/>
        <v>0</v>
      </c>
      <c r="BA102" s="372">
        <f t="shared" si="11"/>
        <v>-586.83900000000006</v>
      </c>
    </row>
    <row r="103" spans="1:53" s="366" customFormat="1">
      <c r="A103" s="371">
        <v>0.51041666666666696</v>
      </c>
      <c r="B103" s="372">
        <v>3136.9319999999998</v>
      </c>
      <c r="C103" s="372">
        <v>4787.6059999999998</v>
      </c>
      <c r="D103" s="372">
        <v>38.308999999999997</v>
      </c>
      <c r="E103" s="372">
        <v>441.02699999999999</v>
      </c>
      <c r="F103" s="372">
        <v>135.363</v>
      </c>
      <c r="G103" s="372">
        <v>0</v>
      </c>
      <c r="H103" s="372">
        <v>2068.953</v>
      </c>
      <c r="I103" s="372">
        <v>56.399000000000001</v>
      </c>
      <c r="J103" s="372">
        <v>208.89099999999999</v>
      </c>
      <c r="K103" s="372">
        <v>-892.93</v>
      </c>
      <c r="L103" s="372">
        <v>-693.48500000000001</v>
      </c>
      <c r="M103" s="372">
        <v>9980.5499999999975</v>
      </c>
      <c r="N103" s="372">
        <v>9287.0649999999969</v>
      </c>
      <c r="O103" s="372">
        <f t="shared" si="3"/>
        <v>9980.5499999999975</v>
      </c>
      <c r="P103" s="372">
        <f t="shared" si="4"/>
        <v>208.89099999999999</v>
      </c>
      <c r="Q103" s="372">
        <f t="shared" si="5"/>
        <v>0</v>
      </c>
      <c r="S103" s="371">
        <v>0.51041666666666696</v>
      </c>
      <c r="T103" s="372">
        <v>3711.873</v>
      </c>
      <c r="U103" s="372">
        <v>1945.4380000000001</v>
      </c>
      <c r="V103" s="372">
        <v>0</v>
      </c>
      <c r="W103" s="372">
        <v>346.291</v>
      </c>
      <c r="X103" s="372">
        <v>86.391999999999996</v>
      </c>
      <c r="Y103" s="372">
        <v>0</v>
      </c>
      <c r="Z103" s="372">
        <v>2242.277</v>
      </c>
      <c r="AA103" s="372">
        <v>149.691</v>
      </c>
      <c r="AB103" s="372">
        <v>1254.2470000000001</v>
      </c>
      <c r="AC103" s="372">
        <v>-743.17600000000004</v>
      </c>
      <c r="AD103" s="372">
        <v>-431.74599999999998</v>
      </c>
      <c r="AE103" s="372">
        <v>8993.0330000000013</v>
      </c>
      <c r="AF103" s="372">
        <v>8561.2870000000021</v>
      </c>
      <c r="AG103" s="372">
        <f t="shared" si="6"/>
        <v>8993.0330000000013</v>
      </c>
      <c r="AH103" s="372">
        <f t="shared" si="7"/>
        <v>1254.2470000000001</v>
      </c>
      <c r="AI103" s="372">
        <f t="shared" si="8"/>
        <v>0</v>
      </c>
      <c r="AK103" s="371">
        <v>0.51041666666666696</v>
      </c>
      <c r="AL103" s="372">
        <v>4049.5749999999998</v>
      </c>
      <c r="AM103" s="372">
        <v>3298.913</v>
      </c>
      <c r="AN103" s="372">
        <v>2.032</v>
      </c>
      <c r="AO103" s="372">
        <v>241.25800000000001</v>
      </c>
      <c r="AP103" s="372">
        <v>64.283000000000001</v>
      </c>
      <c r="AQ103" s="372">
        <v>0</v>
      </c>
      <c r="AR103" s="372">
        <v>2852.79</v>
      </c>
      <c r="AS103" s="372">
        <v>96.433999999999997</v>
      </c>
      <c r="AT103" s="372">
        <v>-516.25800000000004</v>
      </c>
      <c r="AU103" s="372">
        <v>-382.928</v>
      </c>
      <c r="AV103" s="372">
        <v>-563.70799999999997</v>
      </c>
      <c r="AW103" s="372">
        <v>9706.0989999999983</v>
      </c>
      <c r="AX103" s="372">
        <v>9142.3909999999978</v>
      </c>
      <c r="AY103" s="372">
        <f t="shared" si="9"/>
        <v>9706.0989999999983</v>
      </c>
      <c r="AZ103" s="372">
        <f t="shared" si="10"/>
        <v>0</v>
      </c>
      <c r="BA103" s="372">
        <f t="shared" si="11"/>
        <v>-516.25800000000004</v>
      </c>
    </row>
    <row r="104" spans="1:53" s="366" customFormat="1">
      <c r="A104" s="371">
        <v>0.52083333333333304</v>
      </c>
      <c r="B104" s="372">
        <v>3136.3530000000001</v>
      </c>
      <c r="C104" s="372">
        <v>4737.1350000000002</v>
      </c>
      <c r="D104" s="372">
        <v>38.341999999999999</v>
      </c>
      <c r="E104" s="372">
        <v>439.16500000000002</v>
      </c>
      <c r="F104" s="372">
        <v>135.352</v>
      </c>
      <c r="G104" s="372">
        <v>0</v>
      </c>
      <c r="H104" s="372">
        <v>2162.6669999999999</v>
      </c>
      <c r="I104" s="372">
        <v>55.201999999999998</v>
      </c>
      <c r="J104" s="372">
        <v>207.273</v>
      </c>
      <c r="K104" s="372">
        <v>-898.2</v>
      </c>
      <c r="L104" s="372">
        <v>-689.33799999999997</v>
      </c>
      <c r="M104" s="372">
        <v>10013.288999999999</v>
      </c>
      <c r="N104" s="372">
        <v>9323.9509999999991</v>
      </c>
      <c r="O104" s="372">
        <f t="shared" si="3"/>
        <v>10013.288999999999</v>
      </c>
      <c r="P104" s="372">
        <f t="shared" si="4"/>
        <v>207.273</v>
      </c>
      <c r="Q104" s="372">
        <f t="shared" si="5"/>
        <v>0</v>
      </c>
      <c r="S104" s="371">
        <v>0.52083333333333304</v>
      </c>
      <c r="T104" s="372">
        <v>3710.8989999999999</v>
      </c>
      <c r="U104" s="372">
        <v>1941.9960000000001</v>
      </c>
      <c r="V104" s="372">
        <v>0</v>
      </c>
      <c r="W104" s="372">
        <v>346.59199999999998</v>
      </c>
      <c r="X104" s="372">
        <v>86.385999999999996</v>
      </c>
      <c r="Y104" s="372">
        <v>0</v>
      </c>
      <c r="Z104" s="372">
        <v>2211.2449999999999</v>
      </c>
      <c r="AA104" s="372">
        <v>144.61699999999999</v>
      </c>
      <c r="AB104" s="372">
        <v>1290.3879999999999</v>
      </c>
      <c r="AC104" s="372">
        <v>-742.97400000000005</v>
      </c>
      <c r="AD104" s="372">
        <v>-431.11900000000003</v>
      </c>
      <c r="AE104" s="372">
        <v>8989.1489999999994</v>
      </c>
      <c r="AF104" s="372">
        <v>8558.0299999999988</v>
      </c>
      <c r="AG104" s="372">
        <f t="shared" si="6"/>
        <v>8989.1489999999994</v>
      </c>
      <c r="AH104" s="372">
        <f t="shared" si="7"/>
        <v>1290.3879999999999</v>
      </c>
      <c r="AI104" s="372">
        <f t="shared" si="8"/>
        <v>0</v>
      </c>
      <c r="AK104" s="371">
        <v>0.52083333333333304</v>
      </c>
      <c r="AL104" s="372">
        <v>4044.6970000000001</v>
      </c>
      <c r="AM104" s="372">
        <v>3281.212</v>
      </c>
      <c r="AN104" s="372">
        <v>2</v>
      </c>
      <c r="AO104" s="372">
        <v>239.65600000000001</v>
      </c>
      <c r="AP104" s="372">
        <v>64.275000000000006</v>
      </c>
      <c r="AQ104" s="372">
        <v>0</v>
      </c>
      <c r="AR104" s="372">
        <v>2888.913</v>
      </c>
      <c r="AS104" s="372">
        <v>89.713999999999999</v>
      </c>
      <c r="AT104" s="372">
        <v>-549.21799999999996</v>
      </c>
      <c r="AU104" s="372">
        <v>-382.92500000000001</v>
      </c>
      <c r="AV104" s="372">
        <v>-561.88800000000003</v>
      </c>
      <c r="AW104" s="372">
        <v>9678.3239999999987</v>
      </c>
      <c r="AX104" s="372">
        <v>9116.4359999999979</v>
      </c>
      <c r="AY104" s="372">
        <f t="shared" si="9"/>
        <v>9678.3239999999987</v>
      </c>
      <c r="AZ104" s="372">
        <f t="shared" si="10"/>
        <v>0</v>
      </c>
      <c r="BA104" s="372">
        <f t="shared" si="11"/>
        <v>-549.21799999999996</v>
      </c>
    </row>
    <row r="105" spans="1:53" s="366" customFormat="1">
      <c r="A105" s="371">
        <v>0.53125</v>
      </c>
      <c r="B105" s="372">
        <v>3137.9430000000002</v>
      </c>
      <c r="C105" s="372">
        <v>4712.2039999999997</v>
      </c>
      <c r="D105" s="372">
        <v>38.302</v>
      </c>
      <c r="E105" s="372">
        <v>440.14600000000002</v>
      </c>
      <c r="F105" s="372">
        <v>135.30799999999999</v>
      </c>
      <c r="G105" s="372">
        <v>0</v>
      </c>
      <c r="H105" s="372">
        <v>2281.0970000000002</v>
      </c>
      <c r="I105" s="372">
        <v>53.493000000000002</v>
      </c>
      <c r="J105" s="372">
        <v>182.05799999999999</v>
      </c>
      <c r="K105" s="372">
        <v>-898.37099999999998</v>
      </c>
      <c r="L105" s="372">
        <v>-688.23099999999999</v>
      </c>
      <c r="M105" s="372">
        <v>10082.18</v>
      </c>
      <c r="N105" s="372">
        <v>9393.9490000000005</v>
      </c>
      <c r="O105" s="372">
        <f t="shared" si="3"/>
        <v>10082.18</v>
      </c>
      <c r="P105" s="372">
        <f t="shared" si="4"/>
        <v>182.05799999999999</v>
      </c>
      <c r="Q105" s="372">
        <f t="shared" si="5"/>
        <v>0</v>
      </c>
      <c r="S105" s="371">
        <v>0.53125</v>
      </c>
      <c r="T105" s="372">
        <v>3711.3069999999998</v>
      </c>
      <c r="U105" s="372">
        <v>1935.9949999999999</v>
      </c>
      <c r="V105" s="372">
        <v>0</v>
      </c>
      <c r="W105" s="372">
        <v>344.83499999999998</v>
      </c>
      <c r="X105" s="372">
        <v>86.378</v>
      </c>
      <c r="Y105" s="372">
        <v>0</v>
      </c>
      <c r="Z105" s="372">
        <v>2263.721</v>
      </c>
      <c r="AA105" s="372">
        <v>155.178</v>
      </c>
      <c r="AB105" s="372">
        <v>1306.702</v>
      </c>
      <c r="AC105" s="372">
        <v>-742.39</v>
      </c>
      <c r="AD105" s="372">
        <v>-430.863</v>
      </c>
      <c r="AE105" s="372">
        <v>9061.7259999999987</v>
      </c>
      <c r="AF105" s="372">
        <v>8630.8629999999994</v>
      </c>
      <c r="AG105" s="372">
        <f t="shared" si="6"/>
        <v>9061.7259999999987</v>
      </c>
      <c r="AH105" s="372">
        <f t="shared" si="7"/>
        <v>1306.702</v>
      </c>
      <c r="AI105" s="372">
        <f t="shared" si="8"/>
        <v>0</v>
      </c>
      <c r="AK105" s="371">
        <v>0.53125</v>
      </c>
      <c r="AL105" s="372">
        <v>4047.0369999999998</v>
      </c>
      <c r="AM105" s="372">
        <v>3265.4450000000002</v>
      </c>
      <c r="AN105" s="372">
        <v>2.0070000000000001</v>
      </c>
      <c r="AO105" s="372">
        <v>239.328</v>
      </c>
      <c r="AP105" s="372">
        <v>64.262</v>
      </c>
      <c r="AQ105" s="372">
        <v>0</v>
      </c>
      <c r="AR105" s="372">
        <v>2996.4</v>
      </c>
      <c r="AS105" s="372">
        <v>94.228999999999999</v>
      </c>
      <c r="AT105" s="372">
        <v>-513.46699999999998</v>
      </c>
      <c r="AU105" s="372">
        <v>-432.505</v>
      </c>
      <c r="AV105" s="372">
        <v>-561.41200000000003</v>
      </c>
      <c r="AW105" s="372">
        <v>9762.735999999999</v>
      </c>
      <c r="AX105" s="372">
        <v>9201.3239999999987</v>
      </c>
      <c r="AY105" s="372">
        <f t="shared" si="9"/>
        <v>9762.735999999999</v>
      </c>
      <c r="AZ105" s="372">
        <f t="shared" si="10"/>
        <v>0</v>
      </c>
      <c r="BA105" s="372">
        <f t="shared" si="11"/>
        <v>-513.46699999999998</v>
      </c>
    </row>
    <row r="106" spans="1:53" s="366" customFormat="1">
      <c r="A106" s="371">
        <v>0.54166666666666696</v>
      </c>
      <c r="B106" s="372">
        <v>3138.643</v>
      </c>
      <c r="C106" s="372">
        <v>4741.9660000000003</v>
      </c>
      <c r="D106" s="372">
        <v>38.322000000000003</v>
      </c>
      <c r="E106" s="372">
        <v>443.27100000000002</v>
      </c>
      <c r="F106" s="372">
        <v>134.142</v>
      </c>
      <c r="G106" s="372">
        <v>0</v>
      </c>
      <c r="H106" s="372">
        <v>2388.136</v>
      </c>
      <c r="I106" s="372">
        <v>53.204999999999998</v>
      </c>
      <c r="J106" s="372">
        <v>129.328</v>
      </c>
      <c r="K106" s="372">
        <v>-998.32500000000005</v>
      </c>
      <c r="L106" s="372">
        <v>-692.46500000000003</v>
      </c>
      <c r="M106" s="372">
        <v>10068.688</v>
      </c>
      <c r="N106" s="372">
        <v>9376.223</v>
      </c>
      <c r="O106" s="372">
        <f t="shared" si="3"/>
        <v>10068.688</v>
      </c>
      <c r="P106" s="372">
        <f t="shared" si="4"/>
        <v>129.328</v>
      </c>
      <c r="Q106" s="372">
        <f t="shared" si="5"/>
        <v>0</v>
      </c>
      <c r="S106" s="371">
        <v>0.54166666666666696</v>
      </c>
      <c r="T106" s="372">
        <v>3710.3380000000002</v>
      </c>
      <c r="U106" s="372">
        <v>1943.327</v>
      </c>
      <c r="V106" s="372">
        <v>0</v>
      </c>
      <c r="W106" s="372">
        <v>344.447</v>
      </c>
      <c r="X106" s="372">
        <v>87.19</v>
      </c>
      <c r="Y106" s="372">
        <v>0</v>
      </c>
      <c r="Z106" s="372">
        <v>2332.6999999999998</v>
      </c>
      <c r="AA106" s="372">
        <v>165.63</v>
      </c>
      <c r="AB106" s="372">
        <v>1141.365</v>
      </c>
      <c r="AC106" s="372">
        <v>-740.02499999999998</v>
      </c>
      <c r="AD106" s="372">
        <v>-432.072</v>
      </c>
      <c r="AE106" s="372">
        <v>8984.9719999999998</v>
      </c>
      <c r="AF106" s="372">
        <v>8552.9</v>
      </c>
      <c r="AG106" s="372">
        <f t="shared" si="6"/>
        <v>8984.9719999999998</v>
      </c>
      <c r="AH106" s="372">
        <f t="shared" si="7"/>
        <v>1141.365</v>
      </c>
      <c r="AI106" s="372">
        <f t="shared" si="8"/>
        <v>0</v>
      </c>
      <c r="AK106" s="371">
        <v>0.54166666666666696</v>
      </c>
      <c r="AL106" s="372">
        <v>4043.3989999999999</v>
      </c>
      <c r="AM106" s="372">
        <v>3173.346</v>
      </c>
      <c r="AN106" s="372">
        <v>2.0110000000000001</v>
      </c>
      <c r="AO106" s="372">
        <v>241.28299999999999</v>
      </c>
      <c r="AP106" s="372">
        <v>62.851999999999997</v>
      </c>
      <c r="AQ106" s="372">
        <v>0</v>
      </c>
      <c r="AR106" s="372">
        <v>3011.636</v>
      </c>
      <c r="AS106" s="372">
        <v>101.961</v>
      </c>
      <c r="AT106" s="372">
        <v>-352.12</v>
      </c>
      <c r="AU106" s="372">
        <v>-488.48399999999998</v>
      </c>
      <c r="AV106" s="372">
        <v>-553.053</v>
      </c>
      <c r="AW106" s="372">
        <v>9795.8839999999982</v>
      </c>
      <c r="AX106" s="372">
        <v>9242.8309999999983</v>
      </c>
      <c r="AY106" s="372">
        <f t="shared" si="9"/>
        <v>9795.8839999999982</v>
      </c>
      <c r="AZ106" s="372">
        <f t="shared" si="10"/>
        <v>0</v>
      </c>
      <c r="BA106" s="372">
        <f t="shared" si="11"/>
        <v>-352.12</v>
      </c>
    </row>
    <row r="107" spans="1:53" s="366" customFormat="1">
      <c r="A107" s="371">
        <v>0.55208333333333304</v>
      </c>
      <c r="B107" s="372">
        <v>3140.395</v>
      </c>
      <c r="C107" s="372">
        <v>4707.6530000000002</v>
      </c>
      <c r="D107" s="372">
        <v>38.281999999999996</v>
      </c>
      <c r="E107" s="372">
        <v>445.57600000000002</v>
      </c>
      <c r="F107" s="372">
        <v>134.11500000000001</v>
      </c>
      <c r="G107" s="372">
        <v>0</v>
      </c>
      <c r="H107" s="372">
        <v>2412.8719999999998</v>
      </c>
      <c r="I107" s="372">
        <v>55.8</v>
      </c>
      <c r="J107" s="372">
        <v>5.0330000000000004</v>
      </c>
      <c r="K107" s="372">
        <v>-996.69500000000005</v>
      </c>
      <c r="L107" s="372">
        <v>-689.59699999999998</v>
      </c>
      <c r="M107" s="372">
        <v>9943.030999999999</v>
      </c>
      <c r="N107" s="372">
        <v>9253.4339999999993</v>
      </c>
      <c r="O107" s="372">
        <f t="shared" si="3"/>
        <v>9943.030999999999</v>
      </c>
      <c r="P107" s="372">
        <f t="shared" si="4"/>
        <v>5.0330000000000004</v>
      </c>
      <c r="Q107" s="372">
        <f t="shared" si="5"/>
        <v>0</v>
      </c>
      <c r="S107" s="371">
        <v>0.55208333333333304</v>
      </c>
      <c r="T107" s="372">
        <v>3709.5369999999998</v>
      </c>
      <c r="U107" s="372">
        <v>1943.213</v>
      </c>
      <c r="V107" s="372">
        <v>0</v>
      </c>
      <c r="W107" s="372">
        <v>346.96699999999998</v>
      </c>
      <c r="X107" s="372">
        <v>87.191999999999993</v>
      </c>
      <c r="Y107" s="372">
        <v>0</v>
      </c>
      <c r="Z107" s="372">
        <v>2370.1610000000001</v>
      </c>
      <c r="AA107" s="372">
        <v>156.375</v>
      </c>
      <c r="AB107" s="372">
        <v>1099.739</v>
      </c>
      <c r="AC107" s="372">
        <v>-739.721</v>
      </c>
      <c r="AD107" s="372">
        <v>-432.27499999999998</v>
      </c>
      <c r="AE107" s="372">
        <v>8973.4629999999997</v>
      </c>
      <c r="AF107" s="372">
        <v>8541.1880000000001</v>
      </c>
      <c r="AG107" s="372">
        <f t="shared" si="6"/>
        <v>8973.4629999999997</v>
      </c>
      <c r="AH107" s="372">
        <f t="shared" si="7"/>
        <v>1099.739</v>
      </c>
      <c r="AI107" s="372">
        <f t="shared" si="8"/>
        <v>0</v>
      </c>
      <c r="AK107" s="371">
        <v>0.55208333333333304</v>
      </c>
      <c r="AL107" s="372">
        <v>4038.8159999999998</v>
      </c>
      <c r="AM107" s="372">
        <v>3165.9459999999999</v>
      </c>
      <c r="AN107" s="372">
        <v>2.0270000000000001</v>
      </c>
      <c r="AO107" s="372">
        <v>242.81700000000001</v>
      </c>
      <c r="AP107" s="372">
        <v>62.841000000000001</v>
      </c>
      <c r="AQ107" s="372">
        <v>0</v>
      </c>
      <c r="AR107" s="372">
        <v>2924.4520000000002</v>
      </c>
      <c r="AS107" s="372">
        <v>93.516999999999996</v>
      </c>
      <c r="AT107" s="372">
        <v>-297.423</v>
      </c>
      <c r="AU107" s="372">
        <v>-488.07900000000001</v>
      </c>
      <c r="AV107" s="372">
        <v>-551.45100000000002</v>
      </c>
      <c r="AW107" s="372">
        <v>9744.9140000000007</v>
      </c>
      <c r="AX107" s="372">
        <v>9193.4629999999997</v>
      </c>
      <c r="AY107" s="372">
        <f t="shared" si="9"/>
        <v>9744.9140000000007</v>
      </c>
      <c r="AZ107" s="372">
        <f t="shared" si="10"/>
        <v>0</v>
      </c>
      <c r="BA107" s="372">
        <f t="shared" si="11"/>
        <v>-297.423</v>
      </c>
    </row>
    <row r="108" spans="1:53" s="366" customFormat="1">
      <c r="A108" s="371">
        <v>0.5625</v>
      </c>
      <c r="B108" s="372">
        <v>3138.998</v>
      </c>
      <c r="C108" s="372">
        <v>4671.5709999999999</v>
      </c>
      <c r="D108" s="372">
        <v>38.287999999999997</v>
      </c>
      <c r="E108" s="372">
        <v>445.11</v>
      </c>
      <c r="F108" s="372">
        <v>134.102</v>
      </c>
      <c r="G108" s="372">
        <v>0</v>
      </c>
      <c r="H108" s="372">
        <v>2469.2060000000001</v>
      </c>
      <c r="I108" s="372">
        <v>54.332999999999998</v>
      </c>
      <c r="J108" s="372">
        <v>-158.316</v>
      </c>
      <c r="K108" s="372">
        <v>-995.70299999999997</v>
      </c>
      <c r="L108" s="372">
        <v>-686.50800000000004</v>
      </c>
      <c r="M108" s="372">
        <v>9797.5889999999999</v>
      </c>
      <c r="N108" s="372">
        <v>9111.0810000000001</v>
      </c>
      <c r="O108" s="372">
        <f t="shared" si="3"/>
        <v>9797.5889999999999</v>
      </c>
      <c r="P108" s="372">
        <f t="shared" si="4"/>
        <v>0</v>
      </c>
      <c r="Q108" s="372">
        <f t="shared" si="5"/>
        <v>-158.316</v>
      </c>
      <c r="S108" s="371">
        <v>0.5625</v>
      </c>
      <c r="T108" s="372">
        <v>3708.41</v>
      </c>
      <c r="U108" s="372">
        <v>1941.79</v>
      </c>
      <c r="V108" s="372">
        <v>0</v>
      </c>
      <c r="W108" s="372">
        <v>347.01600000000002</v>
      </c>
      <c r="X108" s="372">
        <v>87.191999999999993</v>
      </c>
      <c r="Y108" s="372">
        <v>0</v>
      </c>
      <c r="Z108" s="372">
        <v>2384.009</v>
      </c>
      <c r="AA108" s="372">
        <v>148.39699999999999</v>
      </c>
      <c r="AB108" s="372">
        <v>922.43</v>
      </c>
      <c r="AC108" s="372">
        <v>-738.42399999999998</v>
      </c>
      <c r="AD108" s="372">
        <v>-432.05399999999997</v>
      </c>
      <c r="AE108" s="372">
        <v>8800.82</v>
      </c>
      <c r="AF108" s="372">
        <v>8368.7659999999996</v>
      </c>
      <c r="AG108" s="372">
        <f t="shared" si="6"/>
        <v>8800.82</v>
      </c>
      <c r="AH108" s="372">
        <f t="shared" si="7"/>
        <v>922.43</v>
      </c>
      <c r="AI108" s="372">
        <f t="shared" si="8"/>
        <v>0</v>
      </c>
      <c r="AK108" s="371">
        <v>0.5625</v>
      </c>
      <c r="AL108" s="372">
        <v>4037.6709999999998</v>
      </c>
      <c r="AM108" s="372">
        <v>3110.2719999999999</v>
      </c>
      <c r="AN108" s="372">
        <v>2.0099999999999998</v>
      </c>
      <c r="AO108" s="372">
        <v>239.86199999999999</v>
      </c>
      <c r="AP108" s="372">
        <v>62.82</v>
      </c>
      <c r="AQ108" s="372">
        <v>0</v>
      </c>
      <c r="AR108" s="372">
        <v>2882.442</v>
      </c>
      <c r="AS108" s="372">
        <v>75.057000000000002</v>
      </c>
      <c r="AT108" s="372">
        <v>-292.80700000000002</v>
      </c>
      <c r="AU108" s="372">
        <v>-487.79399999999998</v>
      </c>
      <c r="AV108" s="372">
        <v>-545.49599999999998</v>
      </c>
      <c r="AW108" s="372">
        <v>9629.5329999999994</v>
      </c>
      <c r="AX108" s="372">
        <v>9084.0370000000003</v>
      </c>
      <c r="AY108" s="372">
        <f t="shared" si="9"/>
        <v>9629.5329999999994</v>
      </c>
      <c r="AZ108" s="372">
        <f t="shared" si="10"/>
        <v>0</v>
      </c>
      <c r="BA108" s="372">
        <f t="shared" si="11"/>
        <v>-292.80700000000002</v>
      </c>
    </row>
    <row r="109" spans="1:53" s="366" customFormat="1">
      <c r="A109" s="371">
        <v>0.57291666666666696</v>
      </c>
      <c r="B109" s="372">
        <v>3138.75</v>
      </c>
      <c r="C109" s="372">
        <v>4641.3559999999998</v>
      </c>
      <c r="D109" s="372">
        <v>38.322000000000003</v>
      </c>
      <c r="E109" s="372">
        <v>444.41500000000002</v>
      </c>
      <c r="F109" s="372">
        <v>134.06899999999999</v>
      </c>
      <c r="G109" s="372">
        <v>0</v>
      </c>
      <c r="H109" s="372">
        <v>2543.9580000000001</v>
      </c>
      <c r="I109" s="372">
        <v>55.563000000000002</v>
      </c>
      <c r="J109" s="372">
        <v>-301.01900000000001</v>
      </c>
      <c r="K109" s="372">
        <v>-994.46</v>
      </c>
      <c r="L109" s="372">
        <v>-684.26900000000001</v>
      </c>
      <c r="M109" s="372">
        <v>9700.9540000000015</v>
      </c>
      <c r="N109" s="372">
        <v>9016.6850000000013</v>
      </c>
      <c r="O109" s="372">
        <f t="shared" si="3"/>
        <v>9700.9540000000015</v>
      </c>
      <c r="P109" s="372">
        <f t="shared" si="4"/>
        <v>0</v>
      </c>
      <c r="Q109" s="372">
        <f t="shared" si="5"/>
        <v>-301.01900000000001</v>
      </c>
      <c r="S109" s="371">
        <v>0.57291666666666696</v>
      </c>
      <c r="T109" s="372">
        <v>3708.6039999999998</v>
      </c>
      <c r="U109" s="372">
        <v>1943.567</v>
      </c>
      <c r="V109" s="372">
        <v>0</v>
      </c>
      <c r="W109" s="372">
        <v>347.09699999999998</v>
      </c>
      <c r="X109" s="372">
        <v>87.182000000000002</v>
      </c>
      <c r="Y109" s="372">
        <v>0</v>
      </c>
      <c r="Z109" s="372">
        <v>2351.0059999999999</v>
      </c>
      <c r="AA109" s="372">
        <v>150.40100000000001</v>
      </c>
      <c r="AB109" s="372">
        <v>794.04700000000003</v>
      </c>
      <c r="AC109" s="372">
        <v>-738.904</v>
      </c>
      <c r="AD109" s="372">
        <v>-432.08199999999999</v>
      </c>
      <c r="AE109" s="372">
        <v>8643</v>
      </c>
      <c r="AF109" s="372">
        <v>8210.9179999999997</v>
      </c>
      <c r="AG109" s="372">
        <f t="shared" si="6"/>
        <v>8643</v>
      </c>
      <c r="AH109" s="372">
        <f t="shared" si="7"/>
        <v>794.04700000000003</v>
      </c>
      <c r="AI109" s="372">
        <f t="shared" si="8"/>
        <v>0</v>
      </c>
      <c r="AK109" s="371">
        <v>0.57291666666666696</v>
      </c>
      <c r="AL109" s="372">
        <v>4038.277</v>
      </c>
      <c r="AM109" s="372">
        <v>3085.9720000000002</v>
      </c>
      <c r="AN109" s="372">
        <v>2.0510000000000002</v>
      </c>
      <c r="AO109" s="372">
        <v>236.13499999999999</v>
      </c>
      <c r="AP109" s="372">
        <v>62.811999999999998</v>
      </c>
      <c r="AQ109" s="372">
        <v>0</v>
      </c>
      <c r="AR109" s="372">
        <v>2736.752</v>
      </c>
      <c r="AS109" s="372">
        <v>72.519000000000005</v>
      </c>
      <c r="AT109" s="372">
        <v>-281.017</v>
      </c>
      <c r="AU109" s="372">
        <v>-487.74400000000003</v>
      </c>
      <c r="AV109" s="372">
        <v>-541.90899999999999</v>
      </c>
      <c r="AW109" s="372">
        <v>9465.7569999999996</v>
      </c>
      <c r="AX109" s="372">
        <v>8923.848</v>
      </c>
      <c r="AY109" s="372">
        <f t="shared" si="9"/>
        <v>9465.7569999999996</v>
      </c>
      <c r="AZ109" s="372">
        <f t="shared" si="10"/>
        <v>0</v>
      </c>
      <c r="BA109" s="372">
        <f t="shared" si="11"/>
        <v>-281.017</v>
      </c>
    </row>
    <row r="110" spans="1:53" s="366" customFormat="1">
      <c r="A110" s="371">
        <v>0.58333333333333304</v>
      </c>
      <c r="B110" s="372">
        <v>3137.377</v>
      </c>
      <c r="C110" s="372">
        <v>4472.5410000000002</v>
      </c>
      <c r="D110" s="372">
        <v>38.329000000000001</v>
      </c>
      <c r="E110" s="372">
        <v>437.64699999999999</v>
      </c>
      <c r="F110" s="372">
        <v>134.58699999999999</v>
      </c>
      <c r="G110" s="372">
        <v>0</v>
      </c>
      <c r="H110" s="372">
        <v>2624.212</v>
      </c>
      <c r="I110" s="372">
        <v>59.792999999999999</v>
      </c>
      <c r="J110" s="372">
        <v>-88.575000000000003</v>
      </c>
      <c r="K110" s="372">
        <v>-1102.723</v>
      </c>
      <c r="L110" s="372">
        <v>-668.08600000000001</v>
      </c>
      <c r="M110" s="372">
        <v>9713.1879999999983</v>
      </c>
      <c r="N110" s="372">
        <v>9045.101999999999</v>
      </c>
      <c r="O110" s="372">
        <f t="shared" si="3"/>
        <v>9713.1879999999983</v>
      </c>
      <c r="P110" s="372">
        <f t="shared" si="4"/>
        <v>0</v>
      </c>
      <c r="Q110" s="372">
        <f t="shared" si="5"/>
        <v>-88.575000000000003</v>
      </c>
      <c r="S110" s="371">
        <v>0.58333333333333304</v>
      </c>
      <c r="T110" s="372">
        <v>3709.6680000000001</v>
      </c>
      <c r="U110" s="372">
        <v>1944.91</v>
      </c>
      <c r="V110" s="372">
        <v>7.4610000000000003</v>
      </c>
      <c r="W110" s="372">
        <v>347.70600000000002</v>
      </c>
      <c r="X110" s="372">
        <v>88.534999999999997</v>
      </c>
      <c r="Y110" s="372">
        <v>0</v>
      </c>
      <c r="Z110" s="372">
        <v>2358.6080000000002</v>
      </c>
      <c r="AA110" s="372">
        <v>152.17599999999999</v>
      </c>
      <c r="AB110" s="372">
        <v>831.43700000000001</v>
      </c>
      <c r="AC110" s="372">
        <v>-737.95899999999995</v>
      </c>
      <c r="AD110" s="372">
        <v>-432.512</v>
      </c>
      <c r="AE110" s="372">
        <v>8702.5419999999995</v>
      </c>
      <c r="AF110" s="372">
        <v>8270.0299999999988</v>
      </c>
      <c r="AG110" s="372">
        <f t="shared" si="6"/>
        <v>8702.5419999999995</v>
      </c>
      <c r="AH110" s="372">
        <f t="shared" si="7"/>
        <v>831.43700000000001</v>
      </c>
      <c r="AI110" s="372">
        <f t="shared" si="8"/>
        <v>0</v>
      </c>
      <c r="AK110" s="371">
        <v>0.58333333333333304</v>
      </c>
      <c r="AL110" s="372">
        <v>4038.6819999999998</v>
      </c>
      <c r="AM110" s="372">
        <v>3121.3389999999999</v>
      </c>
      <c r="AN110" s="372">
        <v>2.0230000000000001</v>
      </c>
      <c r="AO110" s="372">
        <v>234.91200000000001</v>
      </c>
      <c r="AP110" s="372">
        <v>63.749000000000002</v>
      </c>
      <c r="AQ110" s="372">
        <v>0</v>
      </c>
      <c r="AR110" s="372">
        <v>2616.8519999999999</v>
      </c>
      <c r="AS110" s="372">
        <v>69.617999999999995</v>
      </c>
      <c r="AT110" s="372">
        <v>-337.54899999999998</v>
      </c>
      <c r="AU110" s="372">
        <v>-486.69499999999999</v>
      </c>
      <c r="AV110" s="372">
        <v>-544.17700000000002</v>
      </c>
      <c r="AW110" s="372">
        <v>9322.9310000000005</v>
      </c>
      <c r="AX110" s="372">
        <v>8778.7540000000008</v>
      </c>
      <c r="AY110" s="372">
        <f t="shared" si="9"/>
        <v>9322.9310000000005</v>
      </c>
      <c r="AZ110" s="372">
        <f t="shared" si="10"/>
        <v>0</v>
      </c>
      <c r="BA110" s="372">
        <f t="shared" si="11"/>
        <v>-337.54899999999998</v>
      </c>
    </row>
    <row r="111" spans="1:53" s="366" customFormat="1">
      <c r="A111" s="371">
        <v>0.59375</v>
      </c>
      <c r="B111" s="372">
        <v>3136.1120000000001</v>
      </c>
      <c r="C111" s="372">
        <v>4434.8019999999997</v>
      </c>
      <c r="D111" s="372">
        <v>39.048000000000002</v>
      </c>
      <c r="E111" s="372">
        <v>436.39100000000002</v>
      </c>
      <c r="F111" s="372">
        <v>134.55500000000001</v>
      </c>
      <c r="G111" s="372">
        <v>0</v>
      </c>
      <c r="H111" s="372">
        <v>2616.8879999999999</v>
      </c>
      <c r="I111" s="372">
        <v>69.902000000000001</v>
      </c>
      <c r="J111" s="372">
        <v>-218.44800000000001</v>
      </c>
      <c r="K111" s="372">
        <v>-1099.796</v>
      </c>
      <c r="L111" s="372">
        <v>-664.28200000000004</v>
      </c>
      <c r="M111" s="372">
        <v>9549.4539999999979</v>
      </c>
      <c r="N111" s="372">
        <v>8885.1719999999987</v>
      </c>
      <c r="O111" s="372">
        <f t="shared" si="3"/>
        <v>9549.4539999999979</v>
      </c>
      <c r="P111" s="372">
        <f t="shared" si="4"/>
        <v>0</v>
      </c>
      <c r="Q111" s="372">
        <f t="shared" si="5"/>
        <v>-218.44800000000001</v>
      </c>
      <c r="S111" s="371">
        <v>0.59375</v>
      </c>
      <c r="T111" s="372">
        <v>3711.26</v>
      </c>
      <c r="U111" s="372">
        <v>1941.376</v>
      </c>
      <c r="V111" s="372">
        <v>29.908999999999999</v>
      </c>
      <c r="W111" s="372">
        <v>347.92</v>
      </c>
      <c r="X111" s="372">
        <v>88.518000000000001</v>
      </c>
      <c r="Y111" s="372">
        <v>0</v>
      </c>
      <c r="Z111" s="372">
        <v>2257.8220000000001</v>
      </c>
      <c r="AA111" s="372">
        <v>144.03299999999999</v>
      </c>
      <c r="AB111" s="372">
        <v>864.70899999999995</v>
      </c>
      <c r="AC111" s="372">
        <v>-737.15499999999997</v>
      </c>
      <c r="AD111" s="372">
        <v>-431.92599999999999</v>
      </c>
      <c r="AE111" s="372">
        <v>8648.3919999999998</v>
      </c>
      <c r="AF111" s="372">
        <v>8216.4660000000003</v>
      </c>
      <c r="AG111" s="372">
        <f t="shared" si="6"/>
        <v>8648.3919999999998</v>
      </c>
      <c r="AH111" s="372">
        <f t="shared" si="7"/>
        <v>864.70899999999995</v>
      </c>
      <c r="AI111" s="372">
        <f t="shared" si="8"/>
        <v>0</v>
      </c>
      <c r="AK111" s="371">
        <v>0.59375</v>
      </c>
      <c r="AL111" s="372">
        <v>4038.9189999999999</v>
      </c>
      <c r="AM111" s="372">
        <v>3063.0369999999998</v>
      </c>
      <c r="AN111" s="372">
        <v>2.0169999999999999</v>
      </c>
      <c r="AO111" s="372">
        <v>234.21100000000001</v>
      </c>
      <c r="AP111" s="372">
        <v>63.945</v>
      </c>
      <c r="AQ111" s="372">
        <v>0</v>
      </c>
      <c r="AR111" s="372">
        <v>2484.4639999999999</v>
      </c>
      <c r="AS111" s="372">
        <v>56.372999999999998</v>
      </c>
      <c r="AT111" s="372">
        <v>-234.77099999999999</v>
      </c>
      <c r="AU111" s="372">
        <v>-485.565</v>
      </c>
      <c r="AV111" s="372">
        <v>-537.59100000000001</v>
      </c>
      <c r="AW111" s="372">
        <v>9222.6299999999992</v>
      </c>
      <c r="AX111" s="372">
        <v>8685.0389999999989</v>
      </c>
      <c r="AY111" s="372">
        <f t="shared" si="9"/>
        <v>9222.6299999999992</v>
      </c>
      <c r="AZ111" s="372">
        <f t="shared" si="10"/>
        <v>0</v>
      </c>
      <c r="BA111" s="372">
        <f t="shared" si="11"/>
        <v>-234.77099999999999</v>
      </c>
    </row>
    <row r="112" spans="1:53" s="366" customFormat="1">
      <c r="A112" s="371">
        <v>0.60416666666666696</v>
      </c>
      <c r="B112" s="372">
        <v>3135.2179999999998</v>
      </c>
      <c r="C112" s="372">
        <v>4361.8959999999997</v>
      </c>
      <c r="D112" s="372">
        <v>49.619</v>
      </c>
      <c r="E112" s="372">
        <v>435.15300000000002</v>
      </c>
      <c r="F112" s="372">
        <v>134.53100000000001</v>
      </c>
      <c r="G112" s="372">
        <v>0</v>
      </c>
      <c r="H112" s="372">
        <v>2613.942</v>
      </c>
      <c r="I112" s="372">
        <v>70.936999999999998</v>
      </c>
      <c r="J112" s="372">
        <v>-251.40299999999999</v>
      </c>
      <c r="K112" s="372">
        <v>-1097.604</v>
      </c>
      <c r="L112" s="372">
        <v>-657.13599999999997</v>
      </c>
      <c r="M112" s="372">
        <v>9452.2890000000007</v>
      </c>
      <c r="N112" s="372">
        <v>8795.1530000000002</v>
      </c>
      <c r="O112" s="372">
        <f t="shared" si="3"/>
        <v>9452.2890000000007</v>
      </c>
      <c r="P112" s="372">
        <f t="shared" si="4"/>
        <v>0</v>
      </c>
      <c r="Q112" s="372">
        <f t="shared" si="5"/>
        <v>-251.40299999999999</v>
      </c>
      <c r="S112" s="371">
        <v>0.60416666666666696</v>
      </c>
      <c r="T112" s="372">
        <v>3710.0889999999999</v>
      </c>
      <c r="U112" s="372">
        <v>1946.3030000000001</v>
      </c>
      <c r="V112" s="372">
        <v>0</v>
      </c>
      <c r="W112" s="372">
        <v>348.46100000000001</v>
      </c>
      <c r="X112" s="372">
        <v>88.527000000000001</v>
      </c>
      <c r="Y112" s="372">
        <v>0</v>
      </c>
      <c r="Z112" s="372">
        <v>2233.96</v>
      </c>
      <c r="AA112" s="372">
        <v>126.73399999999999</v>
      </c>
      <c r="AB112" s="372">
        <v>816.25699999999995</v>
      </c>
      <c r="AC112" s="372">
        <v>-733.21100000000001</v>
      </c>
      <c r="AD112" s="372">
        <v>-431.55399999999997</v>
      </c>
      <c r="AE112" s="372">
        <v>8537.1200000000008</v>
      </c>
      <c r="AF112" s="372">
        <v>8105.5660000000007</v>
      </c>
      <c r="AG112" s="372">
        <f t="shared" si="6"/>
        <v>8537.1200000000008</v>
      </c>
      <c r="AH112" s="372">
        <f t="shared" si="7"/>
        <v>816.25699999999995</v>
      </c>
      <c r="AI112" s="372">
        <f t="shared" si="8"/>
        <v>0</v>
      </c>
      <c r="AK112" s="371">
        <v>0.60416666666666696</v>
      </c>
      <c r="AL112" s="372">
        <v>4039.1080000000002</v>
      </c>
      <c r="AM112" s="372">
        <v>2949.31</v>
      </c>
      <c r="AN112" s="372">
        <v>1.9970000000000001</v>
      </c>
      <c r="AO112" s="372">
        <v>240.04599999999999</v>
      </c>
      <c r="AP112" s="372">
        <v>62.956000000000003</v>
      </c>
      <c r="AQ112" s="372">
        <v>0</v>
      </c>
      <c r="AR112" s="372">
        <v>2366.9209999999998</v>
      </c>
      <c r="AS112" s="372">
        <v>50.372</v>
      </c>
      <c r="AT112" s="372">
        <v>-249.16399999999999</v>
      </c>
      <c r="AU112" s="372">
        <v>-283.91000000000003</v>
      </c>
      <c r="AV112" s="372">
        <v>-526.51800000000003</v>
      </c>
      <c r="AW112" s="372">
        <v>9177.6359999999986</v>
      </c>
      <c r="AX112" s="372">
        <v>8651.1179999999986</v>
      </c>
      <c r="AY112" s="372">
        <f t="shared" si="9"/>
        <v>9177.6359999999986</v>
      </c>
      <c r="AZ112" s="372">
        <f t="shared" si="10"/>
        <v>0</v>
      </c>
      <c r="BA112" s="372">
        <f t="shared" si="11"/>
        <v>-249.16399999999999</v>
      </c>
    </row>
    <row r="113" spans="1:53" s="366" customFormat="1">
      <c r="A113" s="371">
        <v>0.61458333333333304</v>
      </c>
      <c r="B113" s="372">
        <v>3136.9940000000001</v>
      </c>
      <c r="C113" s="372">
        <v>4429.1989999999996</v>
      </c>
      <c r="D113" s="372">
        <v>57.835999999999999</v>
      </c>
      <c r="E113" s="372">
        <v>436.267</v>
      </c>
      <c r="F113" s="372">
        <v>134.51499999999999</v>
      </c>
      <c r="G113" s="372">
        <v>0</v>
      </c>
      <c r="H113" s="372">
        <v>2556.1350000000002</v>
      </c>
      <c r="I113" s="372">
        <v>71.233999999999995</v>
      </c>
      <c r="J113" s="372">
        <v>-359.83800000000002</v>
      </c>
      <c r="K113" s="372">
        <v>-1096.5730000000001</v>
      </c>
      <c r="L113" s="372">
        <v>-663.45500000000004</v>
      </c>
      <c r="M113" s="372">
        <v>9365.7690000000002</v>
      </c>
      <c r="N113" s="372">
        <v>8702.3140000000003</v>
      </c>
      <c r="O113" s="372">
        <f t="shared" si="3"/>
        <v>9365.7690000000002</v>
      </c>
      <c r="P113" s="372">
        <f t="shared" si="4"/>
        <v>0</v>
      </c>
      <c r="Q113" s="372">
        <f t="shared" si="5"/>
        <v>-359.83800000000002</v>
      </c>
      <c r="S113" s="371">
        <v>0.61458333333333304</v>
      </c>
      <c r="T113" s="372">
        <v>3708.46</v>
      </c>
      <c r="U113" s="372">
        <v>1948.155</v>
      </c>
      <c r="V113" s="372">
        <v>0</v>
      </c>
      <c r="W113" s="372">
        <v>348.68799999999999</v>
      </c>
      <c r="X113" s="372">
        <v>88.522999999999996</v>
      </c>
      <c r="Y113" s="372">
        <v>0</v>
      </c>
      <c r="Z113" s="372">
        <v>2124.759</v>
      </c>
      <c r="AA113" s="372">
        <v>130.113</v>
      </c>
      <c r="AB113" s="372">
        <v>859.47500000000002</v>
      </c>
      <c r="AC113" s="372">
        <v>-733.16800000000001</v>
      </c>
      <c r="AD113" s="372">
        <v>-431.07499999999999</v>
      </c>
      <c r="AE113" s="372">
        <v>8475.0049999999992</v>
      </c>
      <c r="AF113" s="372">
        <v>8043.9299999999994</v>
      </c>
      <c r="AG113" s="372">
        <f t="shared" si="6"/>
        <v>8475.0049999999992</v>
      </c>
      <c r="AH113" s="372">
        <f t="shared" si="7"/>
        <v>859.47500000000002</v>
      </c>
      <c r="AI113" s="372">
        <f t="shared" si="8"/>
        <v>0</v>
      </c>
      <c r="AK113" s="371">
        <v>0.61458333333333304</v>
      </c>
      <c r="AL113" s="372">
        <v>4042.7660000000001</v>
      </c>
      <c r="AM113" s="372">
        <v>2997.4850000000001</v>
      </c>
      <c r="AN113" s="372">
        <v>2.06</v>
      </c>
      <c r="AO113" s="372">
        <v>241.75399999999999</v>
      </c>
      <c r="AP113" s="372">
        <v>62.881</v>
      </c>
      <c r="AQ113" s="372">
        <v>0</v>
      </c>
      <c r="AR113" s="372">
        <v>2218.3130000000001</v>
      </c>
      <c r="AS113" s="372">
        <v>51.158000000000001</v>
      </c>
      <c r="AT113" s="372">
        <v>-146.994</v>
      </c>
      <c r="AU113" s="372">
        <v>-379.113</v>
      </c>
      <c r="AV113" s="372">
        <v>-530.16</v>
      </c>
      <c r="AW113" s="372">
        <v>9090.3100000000013</v>
      </c>
      <c r="AX113" s="372">
        <v>8560.1500000000015</v>
      </c>
      <c r="AY113" s="372">
        <f t="shared" si="9"/>
        <v>9090.3100000000013</v>
      </c>
      <c r="AZ113" s="372">
        <f t="shared" si="10"/>
        <v>0</v>
      </c>
      <c r="BA113" s="372">
        <f t="shared" si="11"/>
        <v>-146.994</v>
      </c>
    </row>
    <row r="114" spans="1:53" s="366" customFormat="1">
      <c r="A114" s="371">
        <v>0.625</v>
      </c>
      <c r="B114" s="372">
        <v>3135.1559999999999</v>
      </c>
      <c r="C114" s="372">
        <v>4443.6679999999997</v>
      </c>
      <c r="D114" s="372">
        <v>61.158000000000001</v>
      </c>
      <c r="E114" s="372">
        <v>435.916</v>
      </c>
      <c r="F114" s="372">
        <v>134.38399999999999</v>
      </c>
      <c r="G114" s="372">
        <v>0</v>
      </c>
      <c r="H114" s="372">
        <v>2478.3359999999998</v>
      </c>
      <c r="I114" s="372">
        <v>68.171999999999997</v>
      </c>
      <c r="J114" s="372">
        <v>-339.98</v>
      </c>
      <c r="K114" s="372">
        <v>-1093.433</v>
      </c>
      <c r="L114" s="372">
        <v>-663.97</v>
      </c>
      <c r="M114" s="372">
        <v>9323.3770000000004</v>
      </c>
      <c r="N114" s="372">
        <v>8659.4070000000011</v>
      </c>
      <c r="O114" s="372">
        <f t="shared" si="3"/>
        <v>9323.3770000000004</v>
      </c>
      <c r="P114" s="372">
        <f t="shared" si="4"/>
        <v>0</v>
      </c>
      <c r="Q114" s="372">
        <f t="shared" si="5"/>
        <v>-339.98</v>
      </c>
      <c r="S114" s="371">
        <v>0.625</v>
      </c>
      <c r="T114" s="372">
        <v>3707.6660000000002</v>
      </c>
      <c r="U114" s="372">
        <v>1964.7660000000001</v>
      </c>
      <c r="V114" s="372">
        <v>0</v>
      </c>
      <c r="W114" s="372">
        <v>343.67500000000001</v>
      </c>
      <c r="X114" s="372">
        <v>89.453000000000003</v>
      </c>
      <c r="Y114" s="372">
        <v>0</v>
      </c>
      <c r="Z114" s="372">
        <v>1850.3879999999999</v>
      </c>
      <c r="AA114" s="372">
        <v>116.128</v>
      </c>
      <c r="AB114" s="372">
        <v>1114.4929999999999</v>
      </c>
      <c r="AC114" s="372">
        <v>-732.14800000000002</v>
      </c>
      <c r="AD114" s="372">
        <v>-430.63900000000001</v>
      </c>
      <c r="AE114" s="372">
        <v>8454.4210000000021</v>
      </c>
      <c r="AF114" s="372">
        <v>8023.782000000002</v>
      </c>
      <c r="AG114" s="372">
        <f t="shared" si="6"/>
        <v>8454.4210000000021</v>
      </c>
      <c r="AH114" s="372">
        <f t="shared" si="7"/>
        <v>1114.4929999999999</v>
      </c>
      <c r="AI114" s="372">
        <f t="shared" si="8"/>
        <v>0</v>
      </c>
      <c r="AK114" s="371">
        <v>0.625</v>
      </c>
      <c r="AL114" s="372">
        <v>4045.0230000000001</v>
      </c>
      <c r="AM114" s="372">
        <v>3019.8649999999998</v>
      </c>
      <c r="AN114" s="372">
        <v>2.0449999999999999</v>
      </c>
      <c r="AO114" s="372">
        <v>234.977</v>
      </c>
      <c r="AP114" s="372">
        <v>62.018999999999998</v>
      </c>
      <c r="AQ114" s="372">
        <v>0</v>
      </c>
      <c r="AR114" s="372">
        <v>2020.27</v>
      </c>
      <c r="AS114" s="372">
        <v>53.295999999999999</v>
      </c>
      <c r="AT114" s="372">
        <v>-68.5</v>
      </c>
      <c r="AU114" s="372">
        <v>-378.55399999999997</v>
      </c>
      <c r="AV114" s="372">
        <v>-530.42600000000004</v>
      </c>
      <c r="AW114" s="372">
        <v>8990.4410000000007</v>
      </c>
      <c r="AX114" s="372">
        <v>8460.0150000000012</v>
      </c>
      <c r="AY114" s="372">
        <f t="shared" si="9"/>
        <v>8990.4410000000007</v>
      </c>
      <c r="AZ114" s="372">
        <f t="shared" si="10"/>
        <v>0</v>
      </c>
      <c r="BA114" s="372">
        <f t="shared" si="11"/>
        <v>-68.5</v>
      </c>
    </row>
    <row r="115" spans="1:53" s="366" customFormat="1">
      <c r="A115" s="371">
        <v>0.63541666666666696</v>
      </c>
      <c r="B115" s="372">
        <v>3135.4639999999999</v>
      </c>
      <c r="C115" s="372">
        <v>4439.7</v>
      </c>
      <c r="D115" s="372">
        <v>61.548000000000002</v>
      </c>
      <c r="E115" s="372">
        <v>437.44</v>
      </c>
      <c r="F115" s="372">
        <v>134.559</v>
      </c>
      <c r="G115" s="372">
        <v>0</v>
      </c>
      <c r="H115" s="372">
        <v>2424.596</v>
      </c>
      <c r="I115" s="372">
        <v>72.626999999999995</v>
      </c>
      <c r="J115" s="372">
        <v>-384.56099999999998</v>
      </c>
      <c r="K115" s="372">
        <v>-1091.394</v>
      </c>
      <c r="L115" s="372">
        <v>-663.18299999999999</v>
      </c>
      <c r="M115" s="372">
        <v>9229.9789999999994</v>
      </c>
      <c r="N115" s="372">
        <v>8566.7959999999985</v>
      </c>
      <c r="O115" s="372">
        <f t="shared" si="3"/>
        <v>9229.9789999999994</v>
      </c>
      <c r="P115" s="372">
        <f t="shared" si="4"/>
        <v>0</v>
      </c>
      <c r="Q115" s="372">
        <f t="shared" si="5"/>
        <v>-384.56099999999998</v>
      </c>
      <c r="S115" s="371">
        <v>0.63541666666666696</v>
      </c>
      <c r="T115" s="372">
        <v>3706.7359999999999</v>
      </c>
      <c r="U115" s="372">
        <v>1984.114</v>
      </c>
      <c r="V115" s="372">
        <v>0</v>
      </c>
      <c r="W115" s="372">
        <v>347.863</v>
      </c>
      <c r="X115" s="372">
        <v>89.063999999999993</v>
      </c>
      <c r="Y115" s="372">
        <v>0</v>
      </c>
      <c r="Z115" s="372">
        <v>1697.644</v>
      </c>
      <c r="AA115" s="372">
        <v>115.437</v>
      </c>
      <c r="AB115" s="372">
        <v>1210.877</v>
      </c>
      <c r="AC115" s="372">
        <v>-729.80600000000004</v>
      </c>
      <c r="AD115" s="372">
        <v>-431.904</v>
      </c>
      <c r="AE115" s="372">
        <v>8421.9290000000001</v>
      </c>
      <c r="AF115" s="372">
        <v>7990.0249999999996</v>
      </c>
      <c r="AG115" s="372">
        <f t="shared" si="6"/>
        <v>8421.9290000000001</v>
      </c>
      <c r="AH115" s="372">
        <f t="shared" si="7"/>
        <v>1210.877</v>
      </c>
      <c r="AI115" s="372">
        <f t="shared" si="8"/>
        <v>0</v>
      </c>
      <c r="AK115" s="371">
        <v>0.63541666666666696</v>
      </c>
      <c r="AL115" s="372">
        <v>4044.864</v>
      </c>
      <c r="AM115" s="372">
        <v>3035.1729999999998</v>
      </c>
      <c r="AN115" s="372">
        <v>2.073</v>
      </c>
      <c r="AO115" s="372">
        <v>235.83199999999999</v>
      </c>
      <c r="AP115" s="372">
        <v>62.01</v>
      </c>
      <c r="AQ115" s="372">
        <v>0</v>
      </c>
      <c r="AR115" s="372">
        <v>1865.02</v>
      </c>
      <c r="AS115" s="372">
        <v>59.627000000000002</v>
      </c>
      <c r="AT115" s="372">
        <v>17.149999999999999</v>
      </c>
      <c r="AU115" s="372">
        <v>-378.322</v>
      </c>
      <c r="AV115" s="372">
        <v>-530.79700000000003</v>
      </c>
      <c r="AW115" s="372">
        <v>8943.4270000000015</v>
      </c>
      <c r="AX115" s="372">
        <v>8412.630000000001</v>
      </c>
      <c r="AY115" s="372">
        <f t="shared" si="9"/>
        <v>8943.4270000000015</v>
      </c>
      <c r="AZ115" s="372">
        <f t="shared" si="10"/>
        <v>17.149999999999999</v>
      </c>
      <c r="BA115" s="372">
        <f t="shared" si="11"/>
        <v>0</v>
      </c>
    </row>
    <row r="116" spans="1:53" s="366" customFormat="1">
      <c r="A116" s="371">
        <v>0.64583333333333304</v>
      </c>
      <c r="B116" s="372">
        <v>3135.1680000000001</v>
      </c>
      <c r="C116" s="372">
        <v>4437.2920000000004</v>
      </c>
      <c r="D116" s="372">
        <v>61.534999999999997</v>
      </c>
      <c r="E116" s="372">
        <v>439.95400000000001</v>
      </c>
      <c r="F116" s="372">
        <v>134.52600000000001</v>
      </c>
      <c r="G116" s="372">
        <v>0</v>
      </c>
      <c r="H116" s="372">
        <v>2289.7890000000002</v>
      </c>
      <c r="I116" s="372">
        <v>74.954999999999998</v>
      </c>
      <c r="J116" s="372">
        <v>-303.04700000000003</v>
      </c>
      <c r="K116" s="372">
        <v>-1088.405</v>
      </c>
      <c r="L116" s="372">
        <v>-661.70100000000002</v>
      </c>
      <c r="M116" s="372">
        <v>9181.7669999999998</v>
      </c>
      <c r="N116" s="372">
        <v>8520.0659999999989</v>
      </c>
      <c r="O116" s="372">
        <f t="shared" si="3"/>
        <v>9181.7669999999998</v>
      </c>
      <c r="P116" s="372">
        <f t="shared" si="4"/>
        <v>0</v>
      </c>
      <c r="Q116" s="372">
        <f t="shared" si="5"/>
        <v>-303.04700000000003</v>
      </c>
      <c r="S116" s="371">
        <v>0.64583333333333304</v>
      </c>
      <c r="T116" s="372">
        <v>3709.748</v>
      </c>
      <c r="U116" s="372">
        <v>1962.0160000000001</v>
      </c>
      <c r="V116" s="372">
        <v>0</v>
      </c>
      <c r="W116" s="372">
        <v>350.33</v>
      </c>
      <c r="X116" s="372">
        <v>89.727000000000004</v>
      </c>
      <c r="Y116" s="372">
        <v>0</v>
      </c>
      <c r="Z116" s="372">
        <v>1597.47</v>
      </c>
      <c r="AA116" s="372">
        <v>109.071</v>
      </c>
      <c r="AB116" s="372">
        <v>1210.8019999999999</v>
      </c>
      <c r="AC116" s="372">
        <v>-728.495</v>
      </c>
      <c r="AD116" s="372">
        <v>-429.31799999999998</v>
      </c>
      <c r="AE116" s="372">
        <v>8300.6689999999999</v>
      </c>
      <c r="AF116" s="372">
        <v>7871.3509999999997</v>
      </c>
      <c r="AG116" s="372">
        <f t="shared" si="6"/>
        <v>8300.6689999999999</v>
      </c>
      <c r="AH116" s="372">
        <f t="shared" si="7"/>
        <v>1210.8019999999999</v>
      </c>
      <c r="AI116" s="372">
        <f t="shared" si="8"/>
        <v>0</v>
      </c>
      <c r="AK116" s="371">
        <v>0.64583333333333304</v>
      </c>
      <c r="AL116" s="372">
        <v>4048.4560000000001</v>
      </c>
      <c r="AM116" s="372">
        <v>3081.3119999999999</v>
      </c>
      <c r="AN116" s="372">
        <v>2.0099999999999998</v>
      </c>
      <c r="AO116" s="372">
        <v>235.934</v>
      </c>
      <c r="AP116" s="372">
        <v>61.993000000000002</v>
      </c>
      <c r="AQ116" s="372">
        <v>0</v>
      </c>
      <c r="AR116" s="372">
        <v>1631.6420000000001</v>
      </c>
      <c r="AS116" s="372">
        <v>62.488</v>
      </c>
      <c r="AT116" s="372">
        <v>112.874</v>
      </c>
      <c r="AU116" s="372">
        <v>-377.34899999999999</v>
      </c>
      <c r="AV116" s="372">
        <v>-533.529</v>
      </c>
      <c r="AW116" s="372">
        <v>8859.36</v>
      </c>
      <c r="AX116" s="372">
        <v>8325.8310000000001</v>
      </c>
      <c r="AY116" s="372">
        <f t="shared" si="9"/>
        <v>8859.36</v>
      </c>
      <c r="AZ116" s="372">
        <f t="shared" si="10"/>
        <v>112.874</v>
      </c>
      <c r="BA116" s="372">
        <f t="shared" si="11"/>
        <v>0</v>
      </c>
    </row>
    <row r="117" spans="1:53" s="366" customFormat="1">
      <c r="A117" s="371">
        <v>0.65625</v>
      </c>
      <c r="B117" s="372">
        <v>3136.6210000000001</v>
      </c>
      <c r="C117" s="372">
        <v>4477.3760000000002</v>
      </c>
      <c r="D117" s="372">
        <v>61.655999999999999</v>
      </c>
      <c r="E117" s="372">
        <v>446.88200000000001</v>
      </c>
      <c r="F117" s="372">
        <v>134.48699999999999</v>
      </c>
      <c r="G117" s="372">
        <v>0</v>
      </c>
      <c r="H117" s="372">
        <v>2137.7739999999999</v>
      </c>
      <c r="I117" s="372">
        <v>82.88</v>
      </c>
      <c r="J117" s="372">
        <v>-330.81700000000001</v>
      </c>
      <c r="K117" s="372">
        <v>-1085.2339999999999</v>
      </c>
      <c r="L117" s="372">
        <v>-664.62900000000002</v>
      </c>
      <c r="M117" s="372">
        <v>9061.6249999999964</v>
      </c>
      <c r="N117" s="372">
        <v>8396.9959999999955</v>
      </c>
      <c r="O117" s="372">
        <f t="shared" si="3"/>
        <v>9061.6249999999964</v>
      </c>
      <c r="P117" s="372">
        <f t="shared" si="4"/>
        <v>0</v>
      </c>
      <c r="Q117" s="372">
        <f t="shared" si="5"/>
        <v>-330.81700000000001</v>
      </c>
      <c r="S117" s="371">
        <v>0.65625</v>
      </c>
      <c r="T117" s="372">
        <v>3712.22</v>
      </c>
      <c r="U117" s="372">
        <v>1963.0070000000001</v>
      </c>
      <c r="V117" s="372">
        <v>0</v>
      </c>
      <c r="W117" s="372">
        <v>350.50200000000001</v>
      </c>
      <c r="X117" s="372">
        <v>89.304000000000002</v>
      </c>
      <c r="Y117" s="372">
        <v>0</v>
      </c>
      <c r="Z117" s="372">
        <v>1503.1679999999999</v>
      </c>
      <c r="AA117" s="372">
        <v>100.15300000000001</v>
      </c>
      <c r="AB117" s="372">
        <v>1201.56</v>
      </c>
      <c r="AC117" s="372">
        <v>-726.93499999999995</v>
      </c>
      <c r="AD117" s="372">
        <v>-428.89499999999998</v>
      </c>
      <c r="AE117" s="372">
        <v>8192.9790000000012</v>
      </c>
      <c r="AF117" s="372">
        <v>7764.0840000000007</v>
      </c>
      <c r="AG117" s="372">
        <f t="shared" si="6"/>
        <v>8192.9790000000012</v>
      </c>
      <c r="AH117" s="372">
        <f t="shared" si="7"/>
        <v>1201.56</v>
      </c>
      <c r="AI117" s="372">
        <f t="shared" si="8"/>
        <v>0</v>
      </c>
      <c r="AK117" s="371">
        <v>0.65625</v>
      </c>
      <c r="AL117" s="372">
        <v>4052.652</v>
      </c>
      <c r="AM117" s="372">
        <v>3115.0680000000002</v>
      </c>
      <c r="AN117" s="372">
        <v>1.3640000000000001</v>
      </c>
      <c r="AO117" s="372">
        <v>235.31800000000001</v>
      </c>
      <c r="AP117" s="372">
        <v>61.984000000000002</v>
      </c>
      <c r="AQ117" s="372">
        <v>0</v>
      </c>
      <c r="AR117" s="372">
        <v>1463.913</v>
      </c>
      <c r="AS117" s="372">
        <v>63.921999999999997</v>
      </c>
      <c r="AT117" s="372">
        <v>147.06</v>
      </c>
      <c r="AU117" s="372">
        <v>-354.89</v>
      </c>
      <c r="AV117" s="372">
        <v>-535.572</v>
      </c>
      <c r="AW117" s="372">
        <v>8786.3910000000014</v>
      </c>
      <c r="AX117" s="372">
        <v>8250.8190000000013</v>
      </c>
      <c r="AY117" s="372">
        <f t="shared" si="9"/>
        <v>8786.3910000000014</v>
      </c>
      <c r="AZ117" s="372">
        <f t="shared" si="10"/>
        <v>147.06</v>
      </c>
      <c r="BA117" s="372">
        <f t="shared" si="11"/>
        <v>0</v>
      </c>
    </row>
    <row r="118" spans="1:53" s="366" customFormat="1">
      <c r="A118" s="371">
        <v>0.66666666666666696</v>
      </c>
      <c r="B118" s="372">
        <v>3136.152</v>
      </c>
      <c r="C118" s="372">
        <v>4600.2449999999999</v>
      </c>
      <c r="D118" s="372">
        <v>63.323</v>
      </c>
      <c r="E118" s="372">
        <v>509.68400000000003</v>
      </c>
      <c r="F118" s="372">
        <v>133.29</v>
      </c>
      <c r="G118" s="372">
        <v>0</v>
      </c>
      <c r="H118" s="372">
        <v>1991.6120000000001</v>
      </c>
      <c r="I118" s="372">
        <v>85.171000000000006</v>
      </c>
      <c r="J118" s="372">
        <v>-480.38200000000001</v>
      </c>
      <c r="K118" s="372">
        <v>-1082.039</v>
      </c>
      <c r="L118" s="372">
        <v>-678.7</v>
      </c>
      <c r="M118" s="372">
        <v>8957.0560000000005</v>
      </c>
      <c r="N118" s="372">
        <v>8278.3559999999998</v>
      </c>
      <c r="O118" s="372">
        <f t="shared" si="3"/>
        <v>8957.0560000000005</v>
      </c>
      <c r="P118" s="372">
        <f t="shared" si="4"/>
        <v>0</v>
      </c>
      <c r="Q118" s="372">
        <f t="shared" si="5"/>
        <v>-480.38200000000001</v>
      </c>
      <c r="S118" s="371">
        <v>0.66666666666666696</v>
      </c>
      <c r="T118" s="372">
        <v>3712.7620000000002</v>
      </c>
      <c r="U118" s="372">
        <v>2138.0329999999999</v>
      </c>
      <c r="V118" s="372">
        <v>0</v>
      </c>
      <c r="W118" s="372">
        <v>358.73399999999998</v>
      </c>
      <c r="X118" s="372">
        <v>89.301000000000002</v>
      </c>
      <c r="Y118" s="372">
        <v>0</v>
      </c>
      <c r="Z118" s="372">
        <v>1274.328</v>
      </c>
      <c r="AA118" s="372">
        <v>92.584000000000003</v>
      </c>
      <c r="AB118" s="372">
        <v>1089.4290000000001</v>
      </c>
      <c r="AC118" s="372">
        <v>-725.77300000000002</v>
      </c>
      <c r="AD118" s="372">
        <v>-445.733</v>
      </c>
      <c r="AE118" s="372">
        <v>8029.398000000002</v>
      </c>
      <c r="AF118" s="372">
        <v>7583.6650000000018</v>
      </c>
      <c r="AG118" s="372">
        <f t="shared" si="6"/>
        <v>8029.398000000002</v>
      </c>
      <c r="AH118" s="372">
        <f t="shared" si="7"/>
        <v>1089.4290000000001</v>
      </c>
      <c r="AI118" s="372">
        <f t="shared" si="8"/>
        <v>0</v>
      </c>
      <c r="AK118" s="371">
        <v>0.66666666666666696</v>
      </c>
      <c r="AL118" s="372">
        <v>4054.7469999999998</v>
      </c>
      <c r="AM118" s="372">
        <v>3186.2150000000001</v>
      </c>
      <c r="AN118" s="372">
        <v>77.093000000000004</v>
      </c>
      <c r="AO118" s="372">
        <v>237.196</v>
      </c>
      <c r="AP118" s="372">
        <v>61.692999999999998</v>
      </c>
      <c r="AQ118" s="372">
        <v>0</v>
      </c>
      <c r="AR118" s="372">
        <v>1304.5840000000001</v>
      </c>
      <c r="AS118" s="372">
        <v>65.02</v>
      </c>
      <c r="AT118" s="372">
        <v>-238.23</v>
      </c>
      <c r="AU118" s="372">
        <v>-75.254999999999995</v>
      </c>
      <c r="AV118" s="372">
        <v>-542.30700000000002</v>
      </c>
      <c r="AW118" s="372">
        <v>8673.0630000000019</v>
      </c>
      <c r="AX118" s="372">
        <v>8130.7560000000021</v>
      </c>
      <c r="AY118" s="372">
        <f t="shared" si="9"/>
        <v>8673.0630000000019</v>
      </c>
      <c r="AZ118" s="372">
        <f t="shared" si="10"/>
        <v>0</v>
      </c>
      <c r="BA118" s="372">
        <f t="shared" si="11"/>
        <v>-238.23</v>
      </c>
    </row>
    <row r="119" spans="1:53" s="366" customFormat="1">
      <c r="A119" s="371">
        <v>0.67708333333333304</v>
      </c>
      <c r="B119" s="372">
        <v>3135.6779999999999</v>
      </c>
      <c r="C119" s="372">
        <v>4532.317</v>
      </c>
      <c r="D119" s="372">
        <v>63.531999999999996</v>
      </c>
      <c r="E119" s="372">
        <v>522.94000000000005</v>
      </c>
      <c r="F119" s="372">
        <v>133.256</v>
      </c>
      <c r="G119" s="372">
        <v>0</v>
      </c>
      <c r="H119" s="372">
        <v>1782.7339999999999</v>
      </c>
      <c r="I119" s="372">
        <v>89.667000000000002</v>
      </c>
      <c r="J119" s="372">
        <v>-296.58199999999999</v>
      </c>
      <c r="K119" s="372">
        <v>-1076.3599999999999</v>
      </c>
      <c r="L119" s="372">
        <v>-670.61500000000001</v>
      </c>
      <c r="M119" s="372">
        <v>8887.1819999999989</v>
      </c>
      <c r="N119" s="372">
        <v>8216.5669999999991</v>
      </c>
      <c r="O119" s="372">
        <f t="shared" ref="O119:O149" si="12">M119</f>
        <v>8887.1819999999989</v>
      </c>
      <c r="P119" s="372">
        <f t="shared" ref="P119:P149" si="13">IF(J119&lt;0,0,J119)</f>
        <v>0</v>
      </c>
      <c r="Q119" s="372">
        <f t="shared" ref="Q119:Q149" si="14">IF(J119&lt;0,J119,0)</f>
        <v>-296.58199999999999</v>
      </c>
      <c r="S119" s="371">
        <v>0.67708333333333304</v>
      </c>
      <c r="T119" s="372">
        <v>3711.4520000000002</v>
      </c>
      <c r="U119" s="372">
        <v>2379.4070000000002</v>
      </c>
      <c r="V119" s="372">
        <v>0</v>
      </c>
      <c r="W119" s="372">
        <v>364.66399999999999</v>
      </c>
      <c r="X119" s="372">
        <v>89.293000000000006</v>
      </c>
      <c r="Y119" s="372">
        <v>0</v>
      </c>
      <c r="Z119" s="372">
        <v>1233.6510000000001</v>
      </c>
      <c r="AA119" s="372">
        <v>90.927999999999997</v>
      </c>
      <c r="AB119" s="372">
        <v>596.84699999999998</v>
      </c>
      <c r="AC119" s="372">
        <v>-361.93700000000001</v>
      </c>
      <c r="AD119" s="372">
        <v>-470.28</v>
      </c>
      <c r="AE119" s="372">
        <v>8104.3050000000003</v>
      </c>
      <c r="AF119" s="372">
        <v>7634.0250000000005</v>
      </c>
      <c r="AG119" s="372">
        <f t="shared" ref="AG119:AG149" si="15">AE119</f>
        <v>8104.3050000000003</v>
      </c>
      <c r="AH119" s="372">
        <f t="shared" ref="AH119:AH149" si="16">IF(AB119&lt;0,0,AB119)</f>
        <v>596.84699999999998</v>
      </c>
      <c r="AI119" s="372">
        <f t="shared" ref="AI119:AI149" si="17">IF(AB119&lt;0,AB119,0)</f>
        <v>0</v>
      </c>
      <c r="AK119" s="371">
        <v>0.67708333333333304</v>
      </c>
      <c r="AL119" s="372">
        <v>4053.84</v>
      </c>
      <c r="AM119" s="372">
        <v>3223.5970000000002</v>
      </c>
      <c r="AN119" s="372">
        <v>241.44900000000001</v>
      </c>
      <c r="AO119" s="372">
        <v>234.73699999999999</v>
      </c>
      <c r="AP119" s="372">
        <v>61.692999999999998</v>
      </c>
      <c r="AQ119" s="372">
        <v>0</v>
      </c>
      <c r="AR119" s="372">
        <v>1164.105</v>
      </c>
      <c r="AS119" s="372">
        <v>70.757000000000005</v>
      </c>
      <c r="AT119" s="372">
        <v>-457.81299999999999</v>
      </c>
      <c r="AU119" s="372">
        <v>0</v>
      </c>
      <c r="AV119" s="372">
        <v>-547.00900000000001</v>
      </c>
      <c r="AW119" s="372">
        <v>8592.3649999999998</v>
      </c>
      <c r="AX119" s="372">
        <v>8045.3559999999998</v>
      </c>
      <c r="AY119" s="372">
        <f t="shared" ref="AY119:AY149" si="18">AW119</f>
        <v>8592.3649999999998</v>
      </c>
      <c r="AZ119" s="372">
        <f t="shared" ref="AZ119:AZ149" si="19">IF(AT119&lt;0,0,AT119)</f>
        <v>0</v>
      </c>
      <c r="BA119" s="372">
        <f t="shared" ref="BA119:BA149" si="20">IF(AT119&lt;0,AT119,0)</f>
        <v>-457.81299999999999</v>
      </c>
    </row>
    <row r="120" spans="1:53" s="366" customFormat="1">
      <c r="A120" s="371">
        <v>0.6875</v>
      </c>
      <c r="B120" s="372">
        <v>3135.9250000000002</v>
      </c>
      <c r="C120" s="372">
        <v>4686.991</v>
      </c>
      <c r="D120" s="372">
        <v>63.505000000000003</v>
      </c>
      <c r="E120" s="372">
        <v>522.83000000000004</v>
      </c>
      <c r="F120" s="372">
        <v>133.22499999999999</v>
      </c>
      <c r="G120" s="372">
        <v>0</v>
      </c>
      <c r="H120" s="372">
        <v>1610.913</v>
      </c>
      <c r="I120" s="372">
        <v>86.671999999999997</v>
      </c>
      <c r="J120" s="372">
        <v>-500.11099999999999</v>
      </c>
      <c r="K120" s="372">
        <v>-868.476</v>
      </c>
      <c r="L120" s="372">
        <v>-684.03499999999997</v>
      </c>
      <c r="M120" s="372">
        <v>8871.4740000000002</v>
      </c>
      <c r="N120" s="372">
        <v>8187.4390000000003</v>
      </c>
      <c r="O120" s="372">
        <f t="shared" si="12"/>
        <v>8871.4740000000002</v>
      </c>
      <c r="P120" s="372">
        <f t="shared" si="13"/>
        <v>0</v>
      </c>
      <c r="Q120" s="372">
        <f t="shared" si="14"/>
        <v>-500.11099999999999</v>
      </c>
      <c r="S120" s="371">
        <v>0.6875</v>
      </c>
      <c r="T120" s="372">
        <v>3710.43</v>
      </c>
      <c r="U120" s="372">
        <v>2690.8</v>
      </c>
      <c r="V120" s="372">
        <v>0</v>
      </c>
      <c r="W120" s="372">
        <v>362.678</v>
      </c>
      <c r="X120" s="372">
        <v>89.28</v>
      </c>
      <c r="Y120" s="372">
        <v>0</v>
      </c>
      <c r="Z120" s="372">
        <v>1133.171</v>
      </c>
      <c r="AA120" s="372">
        <v>93.495999999999995</v>
      </c>
      <c r="AB120" s="372">
        <v>335.88799999999998</v>
      </c>
      <c r="AC120" s="372">
        <v>-302.00599999999997</v>
      </c>
      <c r="AD120" s="372">
        <v>-501.04599999999999</v>
      </c>
      <c r="AE120" s="372">
        <v>8113.7370000000001</v>
      </c>
      <c r="AF120" s="372">
        <v>7612.6909999999998</v>
      </c>
      <c r="AG120" s="372">
        <f t="shared" si="15"/>
        <v>8113.7370000000001</v>
      </c>
      <c r="AH120" s="372">
        <f t="shared" si="16"/>
        <v>335.88799999999998</v>
      </c>
      <c r="AI120" s="372">
        <f t="shared" si="17"/>
        <v>0</v>
      </c>
      <c r="AK120" s="371">
        <v>0.6875</v>
      </c>
      <c r="AL120" s="372">
        <v>4053.2719999999999</v>
      </c>
      <c r="AM120" s="372">
        <v>3226.5160000000001</v>
      </c>
      <c r="AN120" s="372">
        <v>449.11099999999999</v>
      </c>
      <c r="AO120" s="372">
        <v>235.297</v>
      </c>
      <c r="AP120" s="372">
        <v>61.674999999999997</v>
      </c>
      <c r="AQ120" s="372">
        <v>0</v>
      </c>
      <c r="AR120" s="372">
        <v>1078.835</v>
      </c>
      <c r="AS120" s="372">
        <v>74.460999999999999</v>
      </c>
      <c r="AT120" s="372">
        <v>-484.54</v>
      </c>
      <c r="AU120" s="372">
        <v>-105.017</v>
      </c>
      <c r="AV120" s="372">
        <v>-549.78300000000002</v>
      </c>
      <c r="AW120" s="372">
        <v>8589.6099999999988</v>
      </c>
      <c r="AX120" s="372">
        <v>8039.8269999999984</v>
      </c>
      <c r="AY120" s="372">
        <f t="shared" si="18"/>
        <v>8589.6099999999988</v>
      </c>
      <c r="AZ120" s="372">
        <f t="shared" si="19"/>
        <v>0</v>
      </c>
      <c r="BA120" s="372">
        <f t="shared" si="20"/>
        <v>-484.54</v>
      </c>
    </row>
    <row r="121" spans="1:53" s="366" customFormat="1">
      <c r="A121" s="371">
        <v>0.69791666666666696</v>
      </c>
      <c r="B121" s="372">
        <v>3135.2220000000002</v>
      </c>
      <c r="C121" s="372">
        <v>4750.848</v>
      </c>
      <c r="D121" s="372">
        <v>62.302999999999997</v>
      </c>
      <c r="E121" s="372">
        <v>524.92100000000005</v>
      </c>
      <c r="F121" s="372">
        <v>133.197</v>
      </c>
      <c r="G121" s="372">
        <v>0</v>
      </c>
      <c r="H121" s="372">
        <v>1444.9390000000001</v>
      </c>
      <c r="I121" s="372">
        <v>84.171999999999997</v>
      </c>
      <c r="J121" s="372">
        <v>-754.83399999999995</v>
      </c>
      <c r="K121" s="372">
        <v>-602.89400000000001</v>
      </c>
      <c r="L121" s="372">
        <v>-688.63300000000004</v>
      </c>
      <c r="M121" s="372">
        <v>8777.8739999999998</v>
      </c>
      <c r="N121" s="372">
        <v>8089.241</v>
      </c>
      <c r="O121" s="372">
        <f t="shared" si="12"/>
        <v>8777.8739999999998</v>
      </c>
      <c r="P121" s="372">
        <f t="shared" si="13"/>
        <v>0</v>
      </c>
      <c r="Q121" s="372">
        <f t="shared" si="14"/>
        <v>-754.83399999999995</v>
      </c>
      <c r="S121" s="371">
        <v>0.69791666666666696</v>
      </c>
      <c r="T121" s="372">
        <v>3709.2089999999998</v>
      </c>
      <c r="U121" s="372">
        <v>2758.9389999999999</v>
      </c>
      <c r="V121" s="372">
        <v>0</v>
      </c>
      <c r="W121" s="372">
        <v>364.08</v>
      </c>
      <c r="X121" s="372">
        <v>89.277000000000001</v>
      </c>
      <c r="Y121" s="372">
        <v>0</v>
      </c>
      <c r="Z121" s="372">
        <v>1006.569</v>
      </c>
      <c r="AA121" s="372">
        <v>85.019000000000005</v>
      </c>
      <c r="AB121" s="372">
        <v>302.81900000000002</v>
      </c>
      <c r="AC121" s="372">
        <v>-221.14699999999999</v>
      </c>
      <c r="AD121" s="372">
        <v>-507.12599999999998</v>
      </c>
      <c r="AE121" s="372">
        <v>8094.7649999999985</v>
      </c>
      <c r="AF121" s="372">
        <v>7587.6389999999983</v>
      </c>
      <c r="AG121" s="372">
        <f t="shared" si="15"/>
        <v>8094.7649999999985</v>
      </c>
      <c r="AH121" s="372">
        <f t="shared" si="16"/>
        <v>302.81900000000002</v>
      </c>
      <c r="AI121" s="372">
        <f t="shared" si="17"/>
        <v>0</v>
      </c>
      <c r="AK121" s="371">
        <v>0.69791666666666696</v>
      </c>
      <c r="AL121" s="372">
        <v>4053.0169999999998</v>
      </c>
      <c r="AM121" s="372">
        <v>3246.73</v>
      </c>
      <c r="AN121" s="372">
        <v>538.404</v>
      </c>
      <c r="AO121" s="372">
        <v>243.37799999999999</v>
      </c>
      <c r="AP121" s="372">
        <v>61.686</v>
      </c>
      <c r="AQ121" s="372">
        <v>0</v>
      </c>
      <c r="AR121" s="372">
        <v>1025.4590000000001</v>
      </c>
      <c r="AS121" s="372">
        <v>75.825000000000003</v>
      </c>
      <c r="AT121" s="372">
        <v>-590.48</v>
      </c>
      <c r="AU121" s="372">
        <v>-112.648</v>
      </c>
      <c r="AV121" s="372">
        <v>-553.11</v>
      </c>
      <c r="AW121" s="372">
        <v>8541.371000000001</v>
      </c>
      <c r="AX121" s="372">
        <v>7988.2610000000013</v>
      </c>
      <c r="AY121" s="372">
        <f t="shared" si="18"/>
        <v>8541.371000000001</v>
      </c>
      <c r="AZ121" s="372">
        <f t="shared" si="19"/>
        <v>0</v>
      </c>
      <c r="BA121" s="372">
        <f t="shared" si="20"/>
        <v>-590.48</v>
      </c>
    </row>
    <row r="122" spans="1:53" s="366" customFormat="1">
      <c r="A122" s="371">
        <v>0.70833333333333304</v>
      </c>
      <c r="B122" s="372">
        <v>3133.2440000000001</v>
      </c>
      <c r="C122" s="372">
        <v>4793.3500000000004</v>
      </c>
      <c r="D122" s="372">
        <v>139.83699999999999</v>
      </c>
      <c r="E122" s="372">
        <v>549.91700000000003</v>
      </c>
      <c r="F122" s="372">
        <v>149.16999999999999</v>
      </c>
      <c r="G122" s="372">
        <v>0</v>
      </c>
      <c r="H122" s="372">
        <v>1266.008</v>
      </c>
      <c r="I122" s="372">
        <v>87.899000000000001</v>
      </c>
      <c r="J122" s="372">
        <v>-767.08500000000004</v>
      </c>
      <c r="K122" s="372">
        <v>-601.44200000000001</v>
      </c>
      <c r="L122" s="372">
        <v>-693.64300000000003</v>
      </c>
      <c r="M122" s="372">
        <v>8750.898000000001</v>
      </c>
      <c r="N122" s="372">
        <v>8057.255000000001</v>
      </c>
      <c r="O122" s="372">
        <f t="shared" si="12"/>
        <v>8750.898000000001</v>
      </c>
      <c r="P122" s="372">
        <f t="shared" si="13"/>
        <v>0</v>
      </c>
      <c r="Q122" s="372">
        <f t="shared" si="14"/>
        <v>-767.08500000000004</v>
      </c>
      <c r="S122" s="371">
        <v>0.70833333333333304</v>
      </c>
      <c r="T122" s="372">
        <v>3711.087</v>
      </c>
      <c r="U122" s="372">
        <v>2773.576</v>
      </c>
      <c r="V122" s="372">
        <v>0</v>
      </c>
      <c r="W122" s="372">
        <v>374.79700000000003</v>
      </c>
      <c r="X122" s="372">
        <v>90.92</v>
      </c>
      <c r="Y122" s="372">
        <v>0</v>
      </c>
      <c r="Z122" s="372">
        <v>909.505</v>
      </c>
      <c r="AA122" s="372">
        <v>77.283000000000001</v>
      </c>
      <c r="AB122" s="372">
        <v>157.113</v>
      </c>
      <c r="AC122" s="372">
        <v>0</v>
      </c>
      <c r="AD122" s="372">
        <v>-508.72</v>
      </c>
      <c r="AE122" s="372">
        <v>8094.2810000000018</v>
      </c>
      <c r="AF122" s="372">
        <v>7585.5610000000015</v>
      </c>
      <c r="AG122" s="372">
        <f t="shared" si="15"/>
        <v>8094.2810000000018</v>
      </c>
      <c r="AH122" s="372">
        <f t="shared" si="16"/>
        <v>157.113</v>
      </c>
      <c r="AI122" s="372">
        <f t="shared" si="17"/>
        <v>0</v>
      </c>
      <c r="AK122" s="371">
        <v>0.70833333333333304</v>
      </c>
      <c r="AL122" s="372">
        <v>4059.4119999999998</v>
      </c>
      <c r="AM122" s="372">
        <v>3197.375</v>
      </c>
      <c r="AN122" s="372">
        <v>613.24800000000005</v>
      </c>
      <c r="AO122" s="372">
        <v>239.01</v>
      </c>
      <c r="AP122" s="372">
        <v>62.521000000000001</v>
      </c>
      <c r="AQ122" s="372">
        <v>0</v>
      </c>
      <c r="AR122" s="372">
        <v>954.81200000000001</v>
      </c>
      <c r="AS122" s="372">
        <v>70.903999999999996</v>
      </c>
      <c r="AT122" s="372">
        <v>-444.47800000000001</v>
      </c>
      <c r="AU122" s="372">
        <v>-202.20699999999999</v>
      </c>
      <c r="AV122" s="372">
        <v>-549.14200000000005</v>
      </c>
      <c r="AW122" s="372">
        <v>8550.5970000000016</v>
      </c>
      <c r="AX122" s="372">
        <v>8001.4550000000017</v>
      </c>
      <c r="AY122" s="372">
        <f t="shared" si="18"/>
        <v>8550.5970000000016</v>
      </c>
      <c r="AZ122" s="372">
        <f t="shared" si="19"/>
        <v>0</v>
      </c>
      <c r="BA122" s="372">
        <f t="shared" si="20"/>
        <v>-444.47800000000001</v>
      </c>
    </row>
    <row r="123" spans="1:53" s="366" customFormat="1">
      <c r="A123" s="371">
        <v>0.71875</v>
      </c>
      <c r="B123" s="372">
        <v>3133.1149999999998</v>
      </c>
      <c r="C123" s="372">
        <v>4794.58</v>
      </c>
      <c r="D123" s="372">
        <v>291.50599999999997</v>
      </c>
      <c r="E123" s="372">
        <v>562.49300000000005</v>
      </c>
      <c r="F123" s="372">
        <v>153.554</v>
      </c>
      <c r="G123" s="372">
        <v>0</v>
      </c>
      <c r="H123" s="372">
        <v>1073.9770000000001</v>
      </c>
      <c r="I123" s="372">
        <v>92.861999999999995</v>
      </c>
      <c r="J123" s="372">
        <v>-1212.22</v>
      </c>
      <c r="K123" s="372">
        <v>-179.15899999999999</v>
      </c>
      <c r="L123" s="372">
        <v>-694.947</v>
      </c>
      <c r="M123" s="372">
        <v>8710.7080000000005</v>
      </c>
      <c r="N123" s="372">
        <v>8015.7610000000004</v>
      </c>
      <c r="O123" s="372">
        <f t="shared" si="12"/>
        <v>8710.7080000000005</v>
      </c>
      <c r="P123" s="372">
        <f t="shared" si="13"/>
        <v>0</v>
      </c>
      <c r="Q123" s="372">
        <f t="shared" si="14"/>
        <v>-1212.22</v>
      </c>
      <c r="S123" s="371">
        <v>0.71875</v>
      </c>
      <c r="T123" s="372">
        <v>3712.0259999999998</v>
      </c>
      <c r="U123" s="372">
        <v>2991.4549999999999</v>
      </c>
      <c r="V123" s="372">
        <v>0</v>
      </c>
      <c r="W123" s="372">
        <v>380.714</v>
      </c>
      <c r="X123" s="372">
        <v>90.91</v>
      </c>
      <c r="Y123" s="372">
        <v>0</v>
      </c>
      <c r="Z123" s="372">
        <v>762.024</v>
      </c>
      <c r="AA123" s="372">
        <v>77.816999999999993</v>
      </c>
      <c r="AB123" s="372">
        <v>79.504999999999995</v>
      </c>
      <c r="AC123" s="372">
        <v>0</v>
      </c>
      <c r="AD123" s="372">
        <v>-530.35500000000002</v>
      </c>
      <c r="AE123" s="372">
        <v>8094.451</v>
      </c>
      <c r="AF123" s="372">
        <v>7564.0959999999995</v>
      </c>
      <c r="AG123" s="372">
        <f t="shared" si="15"/>
        <v>8094.451</v>
      </c>
      <c r="AH123" s="372">
        <f t="shared" si="16"/>
        <v>79.504999999999995</v>
      </c>
      <c r="AI123" s="372">
        <f t="shared" si="17"/>
        <v>0</v>
      </c>
      <c r="AK123" s="371">
        <v>0.71875</v>
      </c>
      <c r="AL123" s="372">
        <v>4069.4</v>
      </c>
      <c r="AM123" s="372">
        <v>3219.3330000000001</v>
      </c>
      <c r="AN123" s="372">
        <v>714.57500000000005</v>
      </c>
      <c r="AO123" s="372">
        <v>247.55500000000001</v>
      </c>
      <c r="AP123" s="372">
        <v>62.503</v>
      </c>
      <c r="AQ123" s="372">
        <v>0</v>
      </c>
      <c r="AR123" s="372">
        <v>897.65</v>
      </c>
      <c r="AS123" s="372">
        <v>71.159000000000006</v>
      </c>
      <c r="AT123" s="372">
        <v>-668.36</v>
      </c>
      <c r="AU123" s="372">
        <v>-112.59399999999999</v>
      </c>
      <c r="AV123" s="372">
        <v>-553.35299999999995</v>
      </c>
      <c r="AW123" s="372">
        <v>8501.2209999999995</v>
      </c>
      <c r="AX123" s="372">
        <v>7947.8679999999995</v>
      </c>
      <c r="AY123" s="372">
        <f t="shared" si="18"/>
        <v>8501.2209999999995</v>
      </c>
      <c r="AZ123" s="372">
        <f t="shared" si="19"/>
        <v>0</v>
      </c>
      <c r="BA123" s="372">
        <f t="shared" si="20"/>
        <v>-668.36</v>
      </c>
    </row>
    <row r="124" spans="1:53" s="366" customFormat="1">
      <c r="A124" s="371">
        <v>0.72916666666666696</v>
      </c>
      <c r="B124" s="372">
        <v>3132.8310000000001</v>
      </c>
      <c r="C124" s="372">
        <v>4788.326</v>
      </c>
      <c r="D124" s="372">
        <v>507.51799999999997</v>
      </c>
      <c r="E124" s="372">
        <v>565.60900000000004</v>
      </c>
      <c r="F124" s="372">
        <v>153.35499999999999</v>
      </c>
      <c r="G124" s="372">
        <v>0</v>
      </c>
      <c r="H124" s="372">
        <v>873.05499999999995</v>
      </c>
      <c r="I124" s="372">
        <v>93.784000000000006</v>
      </c>
      <c r="J124" s="372">
        <v>-1490.9559999999999</v>
      </c>
      <c r="K124" s="372">
        <v>0</v>
      </c>
      <c r="L124" s="372">
        <v>-695.81600000000003</v>
      </c>
      <c r="M124" s="372">
        <v>8623.521999999999</v>
      </c>
      <c r="N124" s="372">
        <v>7927.7059999999992</v>
      </c>
      <c r="O124" s="372">
        <f t="shared" si="12"/>
        <v>8623.521999999999</v>
      </c>
      <c r="P124" s="372">
        <f t="shared" si="13"/>
        <v>0</v>
      </c>
      <c r="Q124" s="372">
        <f t="shared" si="14"/>
        <v>-1490.9559999999999</v>
      </c>
      <c r="S124" s="371">
        <v>0.72916666666666696</v>
      </c>
      <c r="T124" s="372">
        <v>3711.2260000000001</v>
      </c>
      <c r="U124" s="372">
        <v>3151.944</v>
      </c>
      <c r="V124" s="372">
        <v>0</v>
      </c>
      <c r="W124" s="372">
        <v>382.58100000000002</v>
      </c>
      <c r="X124" s="372">
        <v>90.903999999999996</v>
      </c>
      <c r="Y124" s="372">
        <v>0</v>
      </c>
      <c r="Z124" s="372">
        <v>654.33799999999997</v>
      </c>
      <c r="AA124" s="372">
        <v>74.304000000000002</v>
      </c>
      <c r="AB124" s="372">
        <v>-21.727</v>
      </c>
      <c r="AC124" s="372">
        <v>0</v>
      </c>
      <c r="AD124" s="372">
        <v>-546.01599999999996</v>
      </c>
      <c r="AE124" s="372">
        <v>8043.5700000000006</v>
      </c>
      <c r="AF124" s="372">
        <v>7497.554000000001</v>
      </c>
      <c r="AG124" s="372">
        <f t="shared" si="15"/>
        <v>8043.5700000000006</v>
      </c>
      <c r="AH124" s="372">
        <f t="shared" si="16"/>
        <v>0</v>
      </c>
      <c r="AI124" s="372">
        <f t="shared" si="17"/>
        <v>-21.727</v>
      </c>
      <c r="AK124" s="371">
        <v>0.72916666666666696</v>
      </c>
      <c r="AL124" s="372">
        <v>4073.7109999999998</v>
      </c>
      <c r="AM124" s="372">
        <v>3011.7080000000001</v>
      </c>
      <c r="AN124" s="372">
        <v>776.05100000000004</v>
      </c>
      <c r="AO124" s="372">
        <v>241.44499999999999</v>
      </c>
      <c r="AP124" s="372">
        <v>62.485999999999997</v>
      </c>
      <c r="AQ124" s="372">
        <v>0</v>
      </c>
      <c r="AR124" s="372">
        <v>841.06100000000004</v>
      </c>
      <c r="AS124" s="372">
        <v>67.423000000000002</v>
      </c>
      <c r="AT124" s="372">
        <v>-658.45500000000004</v>
      </c>
      <c r="AU124" s="372">
        <v>0</v>
      </c>
      <c r="AV124" s="372">
        <v>-534.476</v>
      </c>
      <c r="AW124" s="372">
        <v>8415.43</v>
      </c>
      <c r="AX124" s="372">
        <v>7880.9540000000006</v>
      </c>
      <c r="AY124" s="372">
        <f t="shared" si="18"/>
        <v>8415.43</v>
      </c>
      <c r="AZ124" s="372">
        <f t="shared" si="19"/>
        <v>0</v>
      </c>
      <c r="BA124" s="372">
        <f t="shared" si="20"/>
        <v>-658.45500000000004</v>
      </c>
    </row>
    <row r="125" spans="1:53" s="366" customFormat="1">
      <c r="A125" s="371">
        <v>0.73958333333333304</v>
      </c>
      <c r="B125" s="372">
        <v>3133.8539999999998</v>
      </c>
      <c r="C125" s="372">
        <v>4801.3779999999997</v>
      </c>
      <c r="D125" s="372">
        <v>562.91399999999999</v>
      </c>
      <c r="E125" s="372">
        <v>568.23500000000001</v>
      </c>
      <c r="F125" s="372">
        <v>182.828</v>
      </c>
      <c r="G125" s="372">
        <v>0</v>
      </c>
      <c r="H125" s="372">
        <v>690.27499999999998</v>
      </c>
      <c r="I125" s="372">
        <v>94.242999999999995</v>
      </c>
      <c r="J125" s="372">
        <v>-1458.3030000000001</v>
      </c>
      <c r="K125" s="372">
        <v>0</v>
      </c>
      <c r="L125" s="372">
        <v>-696.55200000000002</v>
      </c>
      <c r="M125" s="372">
        <v>8575.4240000000009</v>
      </c>
      <c r="N125" s="372">
        <v>7878.8720000000012</v>
      </c>
      <c r="O125" s="372">
        <f t="shared" si="12"/>
        <v>8575.4240000000009</v>
      </c>
      <c r="P125" s="372">
        <f t="shared" si="13"/>
        <v>0</v>
      </c>
      <c r="Q125" s="372">
        <f t="shared" si="14"/>
        <v>-1458.3030000000001</v>
      </c>
      <c r="S125" s="371">
        <v>0.73958333333333304</v>
      </c>
      <c r="T125" s="372">
        <v>3710.3530000000001</v>
      </c>
      <c r="U125" s="372">
        <v>3262.5880000000002</v>
      </c>
      <c r="V125" s="372">
        <v>0</v>
      </c>
      <c r="W125" s="372">
        <v>384.76499999999999</v>
      </c>
      <c r="X125" s="372">
        <v>90.894000000000005</v>
      </c>
      <c r="Y125" s="372">
        <v>0</v>
      </c>
      <c r="Z125" s="372">
        <v>580.79300000000001</v>
      </c>
      <c r="AA125" s="372">
        <v>83.733000000000004</v>
      </c>
      <c r="AB125" s="372">
        <v>-92.843000000000004</v>
      </c>
      <c r="AC125" s="372">
        <v>0</v>
      </c>
      <c r="AD125" s="372">
        <v>-557.00400000000002</v>
      </c>
      <c r="AE125" s="372">
        <v>8020.2830000000013</v>
      </c>
      <c r="AF125" s="372">
        <v>7463.2790000000014</v>
      </c>
      <c r="AG125" s="372">
        <f t="shared" si="15"/>
        <v>8020.2830000000013</v>
      </c>
      <c r="AH125" s="372">
        <f t="shared" si="16"/>
        <v>0</v>
      </c>
      <c r="AI125" s="372">
        <f t="shared" si="17"/>
        <v>-92.843000000000004</v>
      </c>
      <c r="AK125" s="371">
        <v>0.73958333333333304</v>
      </c>
      <c r="AL125" s="372">
        <v>4078.41</v>
      </c>
      <c r="AM125" s="372">
        <v>2988.8130000000001</v>
      </c>
      <c r="AN125" s="372">
        <v>800.73099999999999</v>
      </c>
      <c r="AO125" s="372">
        <v>236.49600000000001</v>
      </c>
      <c r="AP125" s="372">
        <v>62.475999999999999</v>
      </c>
      <c r="AQ125" s="372">
        <v>0</v>
      </c>
      <c r="AR125" s="372">
        <v>739.399</v>
      </c>
      <c r="AS125" s="372">
        <v>77.8</v>
      </c>
      <c r="AT125" s="372">
        <v>-674.673</v>
      </c>
      <c r="AU125" s="372">
        <v>0</v>
      </c>
      <c r="AV125" s="372">
        <v>-532.03300000000002</v>
      </c>
      <c r="AW125" s="372">
        <v>8309.4519999999975</v>
      </c>
      <c r="AX125" s="372">
        <v>7777.4189999999971</v>
      </c>
      <c r="AY125" s="372">
        <f t="shared" si="18"/>
        <v>8309.4519999999975</v>
      </c>
      <c r="AZ125" s="372">
        <f t="shared" si="19"/>
        <v>0</v>
      </c>
      <c r="BA125" s="372">
        <f t="shared" si="20"/>
        <v>-674.673</v>
      </c>
    </row>
    <row r="126" spans="1:53" s="366" customFormat="1">
      <c r="A126" s="371">
        <v>0.75</v>
      </c>
      <c r="B126" s="372">
        <v>3132.8040000000001</v>
      </c>
      <c r="C126" s="372">
        <v>4767.3419999999996</v>
      </c>
      <c r="D126" s="372">
        <v>733.53300000000002</v>
      </c>
      <c r="E126" s="372">
        <v>586.73199999999997</v>
      </c>
      <c r="F126" s="372">
        <v>636.34299999999996</v>
      </c>
      <c r="G126" s="372">
        <v>67.59</v>
      </c>
      <c r="H126" s="372">
        <v>501.02100000000002</v>
      </c>
      <c r="I126" s="372">
        <v>93.641999999999996</v>
      </c>
      <c r="J126" s="372">
        <v>-1932.2339999999999</v>
      </c>
      <c r="K126" s="372">
        <v>0</v>
      </c>
      <c r="L126" s="372">
        <v>-699.71199999999999</v>
      </c>
      <c r="M126" s="372">
        <v>8586.773000000001</v>
      </c>
      <c r="N126" s="372">
        <v>7887.0610000000015</v>
      </c>
      <c r="O126" s="372">
        <f t="shared" si="12"/>
        <v>8586.773000000001</v>
      </c>
      <c r="P126" s="372">
        <f t="shared" si="13"/>
        <v>0</v>
      </c>
      <c r="Q126" s="372">
        <f t="shared" si="14"/>
        <v>-1932.2339999999999</v>
      </c>
      <c r="S126" s="371">
        <v>0.75</v>
      </c>
      <c r="T126" s="372">
        <v>3711.77</v>
      </c>
      <c r="U126" s="372">
        <v>3331.3510000000001</v>
      </c>
      <c r="V126" s="372">
        <v>0</v>
      </c>
      <c r="W126" s="372">
        <v>406.721</v>
      </c>
      <c r="X126" s="372">
        <v>90.611999999999995</v>
      </c>
      <c r="Y126" s="372">
        <v>103.50700000000001</v>
      </c>
      <c r="Z126" s="372">
        <v>480.10300000000001</v>
      </c>
      <c r="AA126" s="372">
        <v>85.775000000000006</v>
      </c>
      <c r="AB126" s="372">
        <v>-224.739</v>
      </c>
      <c r="AC126" s="372">
        <v>0</v>
      </c>
      <c r="AD126" s="372">
        <v>-565.97199999999998</v>
      </c>
      <c r="AE126" s="372">
        <v>7985.1</v>
      </c>
      <c r="AF126" s="372">
        <v>7419.1280000000006</v>
      </c>
      <c r="AG126" s="372">
        <f t="shared" si="15"/>
        <v>7985.1</v>
      </c>
      <c r="AH126" s="372">
        <f t="shared" si="16"/>
        <v>0</v>
      </c>
      <c r="AI126" s="372">
        <f t="shared" si="17"/>
        <v>-224.739</v>
      </c>
      <c r="AK126" s="371">
        <v>0.75</v>
      </c>
      <c r="AL126" s="372">
        <v>4082.1320000000001</v>
      </c>
      <c r="AM126" s="372">
        <v>3008.86</v>
      </c>
      <c r="AN126" s="372">
        <v>810.81500000000005</v>
      </c>
      <c r="AO126" s="372">
        <v>252.119</v>
      </c>
      <c r="AP126" s="372">
        <v>67.221000000000004</v>
      </c>
      <c r="AQ126" s="372">
        <v>116.93899999999999</v>
      </c>
      <c r="AR126" s="372">
        <v>664.39499999999998</v>
      </c>
      <c r="AS126" s="372">
        <v>79.018000000000001</v>
      </c>
      <c r="AT126" s="372">
        <v>-918.78200000000004</v>
      </c>
      <c r="AU126" s="372">
        <v>0</v>
      </c>
      <c r="AV126" s="372">
        <v>-536.16800000000001</v>
      </c>
      <c r="AW126" s="372">
        <v>8162.7170000000015</v>
      </c>
      <c r="AX126" s="372">
        <v>7626.5490000000018</v>
      </c>
      <c r="AY126" s="372">
        <f t="shared" si="18"/>
        <v>8162.7170000000015</v>
      </c>
      <c r="AZ126" s="372">
        <f t="shared" si="19"/>
        <v>0</v>
      </c>
      <c r="BA126" s="372">
        <f t="shared" si="20"/>
        <v>-918.78200000000004</v>
      </c>
    </row>
    <row r="127" spans="1:53" s="366" customFormat="1">
      <c r="A127" s="371">
        <v>0.76041666666666696</v>
      </c>
      <c r="B127" s="372">
        <v>3134.0189999999998</v>
      </c>
      <c r="C127" s="372">
        <v>4807.982</v>
      </c>
      <c r="D127" s="372">
        <v>821.80100000000004</v>
      </c>
      <c r="E127" s="372">
        <v>589.32600000000002</v>
      </c>
      <c r="F127" s="372">
        <v>701.279</v>
      </c>
      <c r="G127" s="372">
        <v>79.353999999999999</v>
      </c>
      <c r="H127" s="372">
        <v>354.726</v>
      </c>
      <c r="I127" s="372">
        <v>92.382000000000005</v>
      </c>
      <c r="J127" s="372">
        <v>-2016.7909999999999</v>
      </c>
      <c r="K127" s="372">
        <v>0</v>
      </c>
      <c r="L127" s="372">
        <v>-704.49900000000002</v>
      </c>
      <c r="M127" s="372">
        <v>8564.0780000000013</v>
      </c>
      <c r="N127" s="372">
        <v>7859.5790000000015</v>
      </c>
      <c r="O127" s="372">
        <f t="shared" si="12"/>
        <v>8564.0780000000013</v>
      </c>
      <c r="P127" s="372">
        <f t="shared" si="13"/>
        <v>0</v>
      </c>
      <c r="Q127" s="372">
        <f t="shared" si="14"/>
        <v>-2016.7909999999999</v>
      </c>
      <c r="S127" s="371">
        <v>0.76041666666666696</v>
      </c>
      <c r="T127" s="372">
        <v>3713.99</v>
      </c>
      <c r="U127" s="372">
        <v>3360.058</v>
      </c>
      <c r="V127" s="372">
        <v>0</v>
      </c>
      <c r="W127" s="372">
        <v>414.59100000000001</v>
      </c>
      <c r="X127" s="372">
        <v>90.605000000000004</v>
      </c>
      <c r="Y127" s="372">
        <v>70.119</v>
      </c>
      <c r="Z127" s="372">
        <v>404.32799999999997</v>
      </c>
      <c r="AA127" s="372">
        <v>96.010999999999996</v>
      </c>
      <c r="AB127" s="372">
        <v>-129.173</v>
      </c>
      <c r="AC127" s="372">
        <v>0</v>
      </c>
      <c r="AD127" s="372">
        <v>-568.80100000000004</v>
      </c>
      <c r="AE127" s="372">
        <v>8020.5289999999995</v>
      </c>
      <c r="AF127" s="372">
        <v>7451.7279999999992</v>
      </c>
      <c r="AG127" s="372">
        <f t="shared" si="15"/>
        <v>8020.5289999999995</v>
      </c>
      <c r="AH127" s="372">
        <f t="shared" si="16"/>
        <v>0</v>
      </c>
      <c r="AI127" s="372">
        <f t="shared" si="17"/>
        <v>-129.173</v>
      </c>
      <c r="AK127" s="371">
        <v>0.76041666666666696</v>
      </c>
      <c r="AL127" s="372">
        <v>4084.4459999999999</v>
      </c>
      <c r="AM127" s="372">
        <v>3020.3090000000002</v>
      </c>
      <c r="AN127" s="372">
        <v>817.38199999999995</v>
      </c>
      <c r="AO127" s="372">
        <v>250.858</v>
      </c>
      <c r="AP127" s="372">
        <v>67.558999999999997</v>
      </c>
      <c r="AQ127" s="372">
        <v>189.21199999999999</v>
      </c>
      <c r="AR127" s="372">
        <v>572.38699999999994</v>
      </c>
      <c r="AS127" s="372">
        <v>90.99</v>
      </c>
      <c r="AT127" s="372">
        <v>-977.072</v>
      </c>
      <c r="AU127" s="372">
        <v>0</v>
      </c>
      <c r="AV127" s="372">
        <v>-537.70600000000002</v>
      </c>
      <c r="AW127" s="372">
        <v>8116.0709999999999</v>
      </c>
      <c r="AX127" s="372">
        <v>7578.3649999999998</v>
      </c>
      <c r="AY127" s="372">
        <f t="shared" si="18"/>
        <v>8116.0709999999999</v>
      </c>
      <c r="AZ127" s="372">
        <f t="shared" si="19"/>
        <v>0</v>
      </c>
      <c r="BA127" s="372">
        <f t="shared" si="20"/>
        <v>-977.072</v>
      </c>
    </row>
    <row r="128" spans="1:53" s="366" customFormat="1">
      <c r="A128" s="371">
        <v>0.77083333333333304</v>
      </c>
      <c r="B128" s="372">
        <v>3133.6260000000002</v>
      </c>
      <c r="C128" s="372">
        <v>4809.9620000000004</v>
      </c>
      <c r="D128" s="372">
        <v>873.28200000000004</v>
      </c>
      <c r="E128" s="372">
        <v>587.553</v>
      </c>
      <c r="F128" s="372">
        <v>700.81100000000004</v>
      </c>
      <c r="G128" s="372">
        <v>404.22500000000002</v>
      </c>
      <c r="H128" s="372">
        <v>240.85900000000001</v>
      </c>
      <c r="I128" s="372">
        <v>92.355999999999995</v>
      </c>
      <c r="J128" s="372">
        <v>-2244.8910000000001</v>
      </c>
      <c r="K128" s="372">
        <v>0</v>
      </c>
      <c r="L128" s="372">
        <v>-707.9</v>
      </c>
      <c r="M128" s="372">
        <v>8597.7830000000013</v>
      </c>
      <c r="N128" s="372">
        <v>7889.8830000000016</v>
      </c>
      <c r="O128" s="372">
        <f t="shared" si="12"/>
        <v>8597.7830000000013</v>
      </c>
      <c r="P128" s="372">
        <f t="shared" si="13"/>
        <v>0</v>
      </c>
      <c r="Q128" s="372">
        <f t="shared" si="14"/>
        <v>-2244.8910000000001</v>
      </c>
      <c r="S128" s="371">
        <v>0.77083333333333304</v>
      </c>
      <c r="T128" s="372">
        <v>3715.1120000000001</v>
      </c>
      <c r="U128" s="372">
        <v>3380.402</v>
      </c>
      <c r="V128" s="372">
        <v>0</v>
      </c>
      <c r="W128" s="372">
        <v>411.91800000000001</v>
      </c>
      <c r="X128" s="372">
        <v>90.600999999999999</v>
      </c>
      <c r="Y128" s="372">
        <v>65.751000000000005</v>
      </c>
      <c r="Z128" s="372">
        <v>329.81900000000002</v>
      </c>
      <c r="AA128" s="372">
        <v>71.158000000000001</v>
      </c>
      <c r="AB128" s="372">
        <v>22.231999999999999</v>
      </c>
      <c r="AC128" s="372">
        <v>0</v>
      </c>
      <c r="AD128" s="372">
        <v>-569.96299999999997</v>
      </c>
      <c r="AE128" s="372">
        <v>8086.9930000000004</v>
      </c>
      <c r="AF128" s="372">
        <v>7517.0300000000007</v>
      </c>
      <c r="AG128" s="372">
        <f t="shared" si="15"/>
        <v>8086.9930000000004</v>
      </c>
      <c r="AH128" s="372">
        <f t="shared" si="16"/>
        <v>22.231999999999999</v>
      </c>
      <c r="AI128" s="372">
        <f t="shared" si="17"/>
        <v>0</v>
      </c>
      <c r="AK128" s="371">
        <v>0.77083333333333304</v>
      </c>
      <c r="AL128" s="372">
        <v>4086.2440000000001</v>
      </c>
      <c r="AM128" s="372">
        <v>3052.9589999999998</v>
      </c>
      <c r="AN128" s="372">
        <v>833.59400000000005</v>
      </c>
      <c r="AO128" s="372">
        <v>251.13399999999999</v>
      </c>
      <c r="AP128" s="372">
        <v>67.56</v>
      </c>
      <c r="AQ128" s="372">
        <v>248.048</v>
      </c>
      <c r="AR128" s="372">
        <v>488.8</v>
      </c>
      <c r="AS128" s="372">
        <v>112.077</v>
      </c>
      <c r="AT128" s="372">
        <v>-996.94600000000003</v>
      </c>
      <c r="AU128" s="372">
        <v>0</v>
      </c>
      <c r="AV128" s="372">
        <v>-541.43600000000004</v>
      </c>
      <c r="AW128" s="372">
        <v>8143.4699999999975</v>
      </c>
      <c r="AX128" s="372">
        <v>7602.0339999999978</v>
      </c>
      <c r="AY128" s="372">
        <f t="shared" si="18"/>
        <v>8143.4699999999975</v>
      </c>
      <c r="AZ128" s="372">
        <f t="shared" si="19"/>
        <v>0</v>
      </c>
      <c r="BA128" s="372">
        <f t="shared" si="20"/>
        <v>-996.94600000000003</v>
      </c>
    </row>
    <row r="129" spans="1:53" s="366" customFormat="1">
      <c r="A129" s="371">
        <v>0.78125</v>
      </c>
      <c r="B129" s="372">
        <v>3133.8119999999999</v>
      </c>
      <c r="C129" s="372">
        <v>4850.1819999999998</v>
      </c>
      <c r="D129" s="372">
        <v>886.04100000000005</v>
      </c>
      <c r="E129" s="372">
        <v>589.97699999999998</v>
      </c>
      <c r="F129" s="372">
        <v>702.47</v>
      </c>
      <c r="G129" s="372">
        <v>413.02199999999999</v>
      </c>
      <c r="H129" s="372">
        <v>153.31200000000001</v>
      </c>
      <c r="I129" s="372">
        <v>91.69</v>
      </c>
      <c r="J129" s="372">
        <v>-2177.346</v>
      </c>
      <c r="K129" s="372">
        <v>0</v>
      </c>
      <c r="L129" s="372">
        <v>-711.40599999999995</v>
      </c>
      <c r="M129" s="372">
        <v>8643.1600000000017</v>
      </c>
      <c r="N129" s="372">
        <v>7931.7540000000017</v>
      </c>
      <c r="O129" s="372">
        <f t="shared" si="12"/>
        <v>8643.1600000000017</v>
      </c>
      <c r="P129" s="372">
        <f t="shared" si="13"/>
        <v>0</v>
      </c>
      <c r="Q129" s="372">
        <f t="shared" si="14"/>
        <v>-2177.346</v>
      </c>
      <c r="S129" s="371">
        <v>0.78125</v>
      </c>
      <c r="T129" s="372">
        <v>3717.547</v>
      </c>
      <c r="U129" s="372">
        <v>3378.8670000000002</v>
      </c>
      <c r="V129" s="372">
        <v>0</v>
      </c>
      <c r="W129" s="372">
        <v>418.10700000000003</v>
      </c>
      <c r="X129" s="372">
        <v>90.915999999999997</v>
      </c>
      <c r="Y129" s="372">
        <v>122.563</v>
      </c>
      <c r="Z129" s="372">
        <v>291.03899999999999</v>
      </c>
      <c r="AA129" s="372">
        <v>54.323</v>
      </c>
      <c r="AB129" s="372">
        <v>13.561999999999999</v>
      </c>
      <c r="AC129" s="372">
        <v>0</v>
      </c>
      <c r="AD129" s="372">
        <v>-570.50900000000001</v>
      </c>
      <c r="AE129" s="372">
        <v>8086.9240000000009</v>
      </c>
      <c r="AF129" s="372">
        <v>7516.4150000000009</v>
      </c>
      <c r="AG129" s="372">
        <f t="shared" si="15"/>
        <v>8086.9240000000009</v>
      </c>
      <c r="AH129" s="372">
        <f t="shared" si="16"/>
        <v>13.561999999999999</v>
      </c>
      <c r="AI129" s="372">
        <f t="shared" si="17"/>
        <v>0</v>
      </c>
      <c r="AK129" s="371">
        <v>0.78125</v>
      </c>
      <c r="AL129" s="372">
        <v>4086.2449999999999</v>
      </c>
      <c r="AM129" s="372">
        <v>3157.259</v>
      </c>
      <c r="AN129" s="372">
        <v>849.76900000000001</v>
      </c>
      <c r="AO129" s="372">
        <v>258.346</v>
      </c>
      <c r="AP129" s="372">
        <v>83.259</v>
      </c>
      <c r="AQ129" s="372">
        <v>231.06</v>
      </c>
      <c r="AR129" s="372">
        <v>419.65899999999999</v>
      </c>
      <c r="AS129" s="372">
        <v>105.306</v>
      </c>
      <c r="AT129" s="372">
        <v>-1056.4680000000001</v>
      </c>
      <c r="AU129" s="372">
        <v>0</v>
      </c>
      <c r="AV129" s="372">
        <v>-551.10199999999998</v>
      </c>
      <c r="AW129" s="372">
        <v>8134.4350000000004</v>
      </c>
      <c r="AX129" s="372">
        <v>7583.3330000000005</v>
      </c>
      <c r="AY129" s="372">
        <f t="shared" si="18"/>
        <v>8134.4350000000004</v>
      </c>
      <c r="AZ129" s="372">
        <f t="shared" si="19"/>
        <v>0</v>
      </c>
      <c r="BA129" s="372">
        <f t="shared" si="20"/>
        <v>-1056.4680000000001</v>
      </c>
    </row>
    <row r="130" spans="1:53" s="366" customFormat="1">
      <c r="A130" s="371">
        <v>0.79166666666666696</v>
      </c>
      <c r="B130" s="372">
        <v>3134.6260000000002</v>
      </c>
      <c r="C130" s="372">
        <v>4728.9930000000004</v>
      </c>
      <c r="D130" s="372">
        <v>900.15099999999995</v>
      </c>
      <c r="E130" s="372">
        <v>592.32500000000005</v>
      </c>
      <c r="F130" s="372">
        <v>694.22699999999998</v>
      </c>
      <c r="G130" s="372">
        <v>605.51800000000003</v>
      </c>
      <c r="H130" s="372">
        <v>91.003</v>
      </c>
      <c r="I130" s="372">
        <v>89.965999999999994</v>
      </c>
      <c r="J130" s="372">
        <v>-2133.8290000000002</v>
      </c>
      <c r="K130" s="372">
        <v>0</v>
      </c>
      <c r="L130" s="372">
        <v>-701.32799999999997</v>
      </c>
      <c r="M130" s="372">
        <v>8702.9800000000032</v>
      </c>
      <c r="N130" s="372">
        <v>8001.6520000000037</v>
      </c>
      <c r="O130" s="372">
        <f t="shared" si="12"/>
        <v>8702.9800000000032</v>
      </c>
      <c r="P130" s="372">
        <f t="shared" si="13"/>
        <v>0</v>
      </c>
      <c r="Q130" s="372">
        <f t="shared" si="14"/>
        <v>-2133.8290000000002</v>
      </c>
      <c r="S130" s="371">
        <v>0.79166666666666696</v>
      </c>
      <c r="T130" s="372">
        <v>3717.616</v>
      </c>
      <c r="U130" s="372">
        <v>3412.4720000000002</v>
      </c>
      <c r="V130" s="372">
        <v>0</v>
      </c>
      <c r="W130" s="372">
        <v>485.399</v>
      </c>
      <c r="X130" s="372">
        <v>101.11499999999999</v>
      </c>
      <c r="Y130" s="372">
        <v>499.75200000000001</v>
      </c>
      <c r="Z130" s="372">
        <v>225.43100000000001</v>
      </c>
      <c r="AA130" s="372">
        <v>42.722999999999999</v>
      </c>
      <c r="AB130" s="372">
        <v>-462.63799999999998</v>
      </c>
      <c r="AC130" s="372">
        <v>0</v>
      </c>
      <c r="AD130" s="372">
        <v>-581.77499999999998</v>
      </c>
      <c r="AE130" s="372">
        <v>8021.87</v>
      </c>
      <c r="AF130" s="372">
        <v>7440.0950000000003</v>
      </c>
      <c r="AG130" s="372">
        <f t="shared" si="15"/>
        <v>8021.87</v>
      </c>
      <c r="AH130" s="372">
        <f t="shared" si="16"/>
        <v>0</v>
      </c>
      <c r="AI130" s="372">
        <f t="shared" si="17"/>
        <v>-462.63799999999998</v>
      </c>
      <c r="AK130" s="371">
        <v>0.79166666666666696</v>
      </c>
      <c r="AL130" s="372">
        <v>4083.413</v>
      </c>
      <c r="AM130" s="372">
        <v>3277.7179999999998</v>
      </c>
      <c r="AN130" s="372">
        <v>856.69200000000001</v>
      </c>
      <c r="AO130" s="372">
        <v>284.94099999999997</v>
      </c>
      <c r="AP130" s="372">
        <v>237.887</v>
      </c>
      <c r="AQ130" s="372">
        <v>212.77799999999999</v>
      </c>
      <c r="AR130" s="372">
        <v>346.67700000000002</v>
      </c>
      <c r="AS130" s="372">
        <v>110.348</v>
      </c>
      <c r="AT130" s="372">
        <v>-1333.9349999999999</v>
      </c>
      <c r="AU130" s="372">
        <v>0</v>
      </c>
      <c r="AV130" s="372">
        <v>-564.678</v>
      </c>
      <c r="AW130" s="372">
        <v>8076.5190000000021</v>
      </c>
      <c r="AX130" s="372">
        <v>7511.8410000000022</v>
      </c>
      <c r="AY130" s="372">
        <f t="shared" si="18"/>
        <v>8076.5190000000021</v>
      </c>
      <c r="AZ130" s="372">
        <f t="shared" si="19"/>
        <v>0</v>
      </c>
      <c r="BA130" s="372">
        <f t="shared" si="20"/>
        <v>-1333.9349999999999</v>
      </c>
    </row>
    <row r="131" spans="1:53" s="366" customFormat="1">
      <c r="A131" s="371">
        <v>0.80208333333333304</v>
      </c>
      <c r="B131" s="372">
        <v>3132.337</v>
      </c>
      <c r="C131" s="372">
        <v>4722.9740000000002</v>
      </c>
      <c r="D131" s="372">
        <v>900.67100000000005</v>
      </c>
      <c r="E131" s="372">
        <v>593.02499999999998</v>
      </c>
      <c r="F131" s="372">
        <v>705.64599999999996</v>
      </c>
      <c r="G131" s="372">
        <v>691.18700000000001</v>
      </c>
      <c r="H131" s="372">
        <v>53.543999999999997</v>
      </c>
      <c r="I131" s="372">
        <v>91.662000000000006</v>
      </c>
      <c r="J131" s="372">
        <v>-2118.9430000000002</v>
      </c>
      <c r="K131" s="372">
        <v>0</v>
      </c>
      <c r="L131" s="372">
        <v>-701.36500000000001</v>
      </c>
      <c r="M131" s="372">
        <v>8772.1029999999992</v>
      </c>
      <c r="N131" s="372">
        <v>8070.7379999999994</v>
      </c>
      <c r="O131" s="372">
        <f t="shared" si="12"/>
        <v>8772.1029999999992</v>
      </c>
      <c r="P131" s="372">
        <f t="shared" si="13"/>
        <v>0</v>
      </c>
      <c r="Q131" s="372">
        <f t="shared" si="14"/>
        <v>-2118.9430000000002</v>
      </c>
      <c r="S131" s="371">
        <v>0.80208333333333304</v>
      </c>
      <c r="T131" s="372">
        <v>3717.105</v>
      </c>
      <c r="U131" s="372">
        <v>3396.056</v>
      </c>
      <c r="V131" s="372">
        <v>0</v>
      </c>
      <c r="W131" s="372">
        <v>495.80099999999999</v>
      </c>
      <c r="X131" s="372">
        <v>102.663</v>
      </c>
      <c r="Y131" s="372">
        <v>566.33900000000006</v>
      </c>
      <c r="Z131" s="372">
        <v>174.17599999999999</v>
      </c>
      <c r="AA131" s="372">
        <v>31.571999999999999</v>
      </c>
      <c r="AB131" s="372">
        <v>-428.255</v>
      </c>
      <c r="AC131" s="372">
        <v>0</v>
      </c>
      <c r="AD131" s="372">
        <v>-581.03300000000002</v>
      </c>
      <c r="AE131" s="372">
        <v>8055.4569999999994</v>
      </c>
      <c r="AF131" s="372">
        <v>7474.4239999999991</v>
      </c>
      <c r="AG131" s="372">
        <f t="shared" si="15"/>
        <v>8055.4569999999994</v>
      </c>
      <c r="AH131" s="372">
        <f t="shared" si="16"/>
        <v>0</v>
      </c>
      <c r="AI131" s="372">
        <f t="shared" si="17"/>
        <v>-428.255</v>
      </c>
      <c r="AK131" s="371">
        <v>0.80208333333333304</v>
      </c>
      <c r="AL131" s="372">
        <v>4079.971</v>
      </c>
      <c r="AM131" s="372">
        <v>3391.5360000000001</v>
      </c>
      <c r="AN131" s="372">
        <v>866.40899999999999</v>
      </c>
      <c r="AO131" s="372">
        <v>283.26</v>
      </c>
      <c r="AP131" s="372">
        <v>257.25599999999997</v>
      </c>
      <c r="AQ131" s="372">
        <v>110.267</v>
      </c>
      <c r="AR131" s="372">
        <v>294.23700000000002</v>
      </c>
      <c r="AS131" s="372">
        <v>123.712</v>
      </c>
      <c r="AT131" s="372">
        <v>-1385.5740000000001</v>
      </c>
      <c r="AU131" s="372">
        <v>0</v>
      </c>
      <c r="AV131" s="372">
        <v>-573.75099999999998</v>
      </c>
      <c r="AW131" s="372">
        <v>8021.0739999999969</v>
      </c>
      <c r="AX131" s="372">
        <v>7447.3229999999967</v>
      </c>
      <c r="AY131" s="372">
        <f t="shared" si="18"/>
        <v>8021.0739999999969</v>
      </c>
      <c r="AZ131" s="372">
        <f t="shared" si="19"/>
        <v>0</v>
      </c>
      <c r="BA131" s="372">
        <f t="shared" si="20"/>
        <v>-1385.5740000000001</v>
      </c>
    </row>
    <row r="132" spans="1:53" s="366" customFormat="1">
      <c r="A132" s="371">
        <v>0.8125</v>
      </c>
      <c r="B132" s="372">
        <v>3132.864</v>
      </c>
      <c r="C132" s="372">
        <v>4726.1629999999996</v>
      </c>
      <c r="D132" s="372">
        <v>900.54600000000005</v>
      </c>
      <c r="E132" s="372">
        <v>593.22</v>
      </c>
      <c r="F132" s="372">
        <v>705.72199999999998</v>
      </c>
      <c r="G132" s="372">
        <v>696.31200000000001</v>
      </c>
      <c r="H132" s="372">
        <v>36.857999999999997</v>
      </c>
      <c r="I132" s="372">
        <v>91.873000000000005</v>
      </c>
      <c r="J132" s="372">
        <v>-2027.2260000000001</v>
      </c>
      <c r="K132" s="372">
        <v>0</v>
      </c>
      <c r="L132" s="372">
        <v>-701.60500000000002</v>
      </c>
      <c r="M132" s="372">
        <v>8856.3319999999985</v>
      </c>
      <c r="N132" s="372">
        <v>8154.726999999999</v>
      </c>
      <c r="O132" s="372">
        <f t="shared" si="12"/>
        <v>8856.3319999999985</v>
      </c>
      <c r="P132" s="372">
        <f t="shared" si="13"/>
        <v>0</v>
      </c>
      <c r="Q132" s="372">
        <f t="shared" si="14"/>
        <v>-2027.2260000000001</v>
      </c>
      <c r="S132" s="371">
        <v>0.8125</v>
      </c>
      <c r="T132" s="372">
        <v>3716.297</v>
      </c>
      <c r="U132" s="372">
        <v>3365.6149999999998</v>
      </c>
      <c r="V132" s="372">
        <v>0</v>
      </c>
      <c r="W132" s="372">
        <v>502.72300000000001</v>
      </c>
      <c r="X132" s="372">
        <v>102.68899999999999</v>
      </c>
      <c r="Y132" s="372">
        <v>675.58199999999999</v>
      </c>
      <c r="Z132" s="372">
        <v>147.291</v>
      </c>
      <c r="AA132" s="372">
        <v>37.357999999999997</v>
      </c>
      <c r="AB132" s="372">
        <v>-522.39599999999996</v>
      </c>
      <c r="AC132" s="372">
        <v>0</v>
      </c>
      <c r="AD132" s="372">
        <v>-579.45100000000002</v>
      </c>
      <c r="AE132" s="372">
        <v>8025.1590000000006</v>
      </c>
      <c r="AF132" s="372">
        <v>7445.7080000000005</v>
      </c>
      <c r="AG132" s="372">
        <f t="shared" si="15"/>
        <v>8025.1590000000006</v>
      </c>
      <c r="AH132" s="372">
        <f t="shared" si="16"/>
        <v>0</v>
      </c>
      <c r="AI132" s="372">
        <f t="shared" si="17"/>
        <v>-522.39599999999996</v>
      </c>
      <c r="AK132" s="371">
        <v>0.8125</v>
      </c>
      <c r="AL132" s="372">
        <v>4077.4290000000001</v>
      </c>
      <c r="AM132" s="372">
        <v>3520.8989999999999</v>
      </c>
      <c r="AN132" s="372">
        <v>869.28</v>
      </c>
      <c r="AO132" s="372">
        <v>291.29700000000003</v>
      </c>
      <c r="AP132" s="372">
        <v>256.80799999999999</v>
      </c>
      <c r="AQ132" s="372">
        <v>80.182000000000002</v>
      </c>
      <c r="AR132" s="372">
        <v>259.197</v>
      </c>
      <c r="AS132" s="372">
        <v>109.871</v>
      </c>
      <c r="AT132" s="372">
        <v>-1474.203</v>
      </c>
      <c r="AU132" s="372">
        <v>0</v>
      </c>
      <c r="AV132" s="372">
        <v>-585.29700000000003</v>
      </c>
      <c r="AW132" s="372">
        <v>7990.76</v>
      </c>
      <c r="AX132" s="372">
        <v>7405.4629999999997</v>
      </c>
      <c r="AY132" s="372">
        <f t="shared" si="18"/>
        <v>7990.76</v>
      </c>
      <c r="AZ132" s="372">
        <f t="shared" si="19"/>
        <v>0</v>
      </c>
      <c r="BA132" s="372">
        <f t="shared" si="20"/>
        <v>-1474.203</v>
      </c>
    </row>
    <row r="133" spans="1:53" s="366" customFormat="1">
      <c r="A133" s="371">
        <v>0.82291666666666696</v>
      </c>
      <c r="B133" s="372">
        <v>3133.9569999999999</v>
      </c>
      <c r="C133" s="372">
        <v>4771.5889999999999</v>
      </c>
      <c r="D133" s="372">
        <v>900.67</v>
      </c>
      <c r="E133" s="372">
        <v>598.58900000000006</v>
      </c>
      <c r="F133" s="372">
        <v>705.38400000000001</v>
      </c>
      <c r="G133" s="372">
        <v>695.24300000000005</v>
      </c>
      <c r="H133" s="372">
        <v>33.645000000000003</v>
      </c>
      <c r="I133" s="372">
        <v>90.426000000000002</v>
      </c>
      <c r="J133" s="372">
        <v>-1992.377</v>
      </c>
      <c r="K133" s="372">
        <v>0</v>
      </c>
      <c r="L133" s="372">
        <v>-706.37099999999998</v>
      </c>
      <c r="M133" s="372">
        <v>8937.1260000000002</v>
      </c>
      <c r="N133" s="372">
        <v>8230.755000000001</v>
      </c>
      <c r="O133" s="372">
        <f t="shared" si="12"/>
        <v>8937.1260000000002</v>
      </c>
      <c r="P133" s="372">
        <f t="shared" si="13"/>
        <v>0</v>
      </c>
      <c r="Q133" s="372">
        <f t="shared" si="14"/>
        <v>-1992.377</v>
      </c>
      <c r="S133" s="371">
        <v>0.82291666666666696</v>
      </c>
      <c r="T133" s="372">
        <v>3715.5650000000001</v>
      </c>
      <c r="U133" s="372">
        <v>3344.3249999999998</v>
      </c>
      <c r="V133" s="372">
        <v>0</v>
      </c>
      <c r="W133" s="372">
        <v>504.14800000000002</v>
      </c>
      <c r="X133" s="372">
        <v>112.077</v>
      </c>
      <c r="Y133" s="372">
        <v>684.11599999999999</v>
      </c>
      <c r="Z133" s="372">
        <v>115.52800000000001</v>
      </c>
      <c r="AA133" s="372">
        <v>31.72</v>
      </c>
      <c r="AB133" s="372">
        <v>-531.64300000000003</v>
      </c>
      <c r="AC133" s="372">
        <v>0</v>
      </c>
      <c r="AD133" s="372">
        <v>-577.26599999999996</v>
      </c>
      <c r="AE133" s="372">
        <v>7975.8359999999993</v>
      </c>
      <c r="AF133" s="372">
        <v>7398.57</v>
      </c>
      <c r="AG133" s="372">
        <f t="shared" si="15"/>
        <v>7975.8359999999993</v>
      </c>
      <c r="AH133" s="372">
        <f t="shared" si="16"/>
        <v>0</v>
      </c>
      <c r="AI133" s="372">
        <f t="shared" si="17"/>
        <v>-531.64300000000003</v>
      </c>
      <c r="AK133" s="371">
        <v>0.82291666666666696</v>
      </c>
      <c r="AL133" s="372">
        <v>4078.3510000000001</v>
      </c>
      <c r="AM133" s="372">
        <v>3626.1889999999999</v>
      </c>
      <c r="AN133" s="372">
        <v>865.41200000000003</v>
      </c>
      <c r="AO133" s="372">
        <v>314.05099999999999</v>
      </c>
      <c r="AP133" s="372">
        <v>276.56</v>
      </c>
      <c r="AQ133" s="372">
        <v>46.247</v>
      </c>
      <c r="AR133" s="372">
        <v>239.89599999999999</v>
      </c>
      <c r="AS133" s="372">
        <v>111.419</v>
      </c>
      <c r="AT133" s="372">
        <v>-1638.1669999999999</v>
      </c>
      <c r="AU133" s="372">
        <v>0</v>
      </c>
      <c r="AV133" s="372">
        <v>-596.14700000000005</v>
      </c>
      <c r="AW133" s="372">
        <v>7919.9579999999987</v>
      </c>
      <c r="AX133" s="372">
        <v>7323.8109999999988</v>
      </c>
      <c r="AY133" s="372">
        <f t="shared" si="18"/>
        <v>7919.9579999999987</v>
      </c>
      <c r="AZ133" s="372">
        <f t="shared" si="19"/>
        <v>0</v>
      </c>
      <c r="BA133" s="372">
        <f t="shared" si="20"/>
        <v>-1638.1669999999999</v>
      </c>
    </row>
    <row r="134" spans="1:53" s="366" customFormat="1">
      <c r="A134" s="371">
        <v>0.83333333333333304</v>
      </c>
      <c r="B134" s="372">
        <v>3134.2919999999999</v>
      </c>
      <c r="C134" s="372">
        <v>4979.55</v>
      </c>
      <c r="D134" s="372">
        <v>912.399</v>
      </c>
      <c r="E134" s="372">
        <v>598.14400000000001</v>
      </c>
      <c r="F134" s="372">
        <v>693.77700000000004</v>
      </c>
      <c r="G134" s="372">
        <v>668.45100000000002</v>
      </c>
      <c r="H134" s="372">
        <v>31.308</v>
      </c>
      <c r="I134" s="372">
        <v>91.846000000000004</v>
      </c>
      <c r="J134" s="372">
        <v>-2154.5169999999998</v>
      </c>
      <c r="K134" s="372">
        <v>0</v>
      </c>
      <c r="L134" s="372">
        <v>-726.601</v>
      </c>
      <c r="M134" s="372">
        <v>8955.2500000000018</v>
      </c>
      <c r="N134" s="372">
        <v>8228.6490000000013</v>
      </c>
      <c r="O134" s="372">
        <f t="shared" si="12"/>
        <v>8955.2500000000018</v>
      </c>
      <c r="P134" s="372">
        <f t="shared" si="13"/>
        <v>0</v>
      </c>
      <c r="Q134" s="372">
        <f t="shared" si="14"/>
        <v>-2154.5169999999998</v>
      </c>
      <c r="S134" s="371">
        <v>0.83333333333333304</v>
      </c>
      <c r="T134" s="372">
        <v>3716.8879999999999</v>
      </c>
      <c r="U134" s="372">
        <v>3281.6390000000001</v>
      </c>
      <c r="V134" s="372">
        <v>0</v>
      </c>
      <c r="W134" s="372">
        <v>508.17700000000002</v>
      </c>
      <c r="X134" s="372">
        <v>295.262</v>
      </c>
      <c r="Y134" s="372">
        <v>631.505</v>
      </c>
      <c r="Z134" s="372">
        <v>88.861000000000004</v>
      </c>
      <c r="AA134" s="372">
        <v>28.114999999999998</v>
      </c>
      <c r="AB134" s="372">
        <v>-650.75900000000001</v>
      </c>
      <c r="AC134" s="372">
        <v>0</v>
      </c>
      <c r="AD134" s="372">
        <v>-572.12300000000005</v>
      </c>
      <c r="AE134" s="372">
        <v>7899.6880000000001</v>
      </c>
      <c r="AF134" s="372">
        <v>7327.5650000000005</v>
      </c>
      <c r="AG134" s="372">
        <f t="shared" si="15"/>
        <v>7899.6880000000001</v>
      </c>
      <c r="AH134" s="372">
        <f t="shared" si="16"/>
        <v>0</v>
      </c>
      <c r="AI134" s="372">
        <f t="shared" si="17"/>
        <v>-650.75900000000001</v>
      </c>
      <c r="AK134" s="371">
        <v>0.83333333333333304</v>
      </c>
      <c r="AL134" s="372">
        <v>4081.0459999999998</v>
      </c>
      <c r="AM134" s="372">
        <v>3753.5140000000001</v>
      </c>
      <c r="AN134" s="372">
        <v>961.56799999999998</v>
      </c>
      <c r="AO134" s="372">
        <v>357.899</v>
      </c>
      <c r="AP134" s="372">
        <v>615.63499999999999</v>
      </c>
      <c r="AQ134" s="372">
        <v>381.64600000000002</v>
      </c>
      <c r="AR134" s="372">
        <v>192.17</v>
      </c>
      <c r="AS134" s="372">
        <v>111.13800000000001</v>
      </c>
      <c r="AT134" s="372">
        <v>-2562.1439999999998</v>
      </c>
      <c r="AU134" s="372">
        <v>0</v>
      </c>
      <c r="AV134" s="372">
        <v>-619.27499999999998</v>
      </c>
      <c r="AW134" s="372">
        <v>7892.4719999999998</v>
      </c>
      <c r="AX134" s="372">
        <v>7273.1970000000001</v>
      </c>
      <c r="AY134" s="372">
        <f t="shared" si="18"/>
        <v>7892.4719999999998</v>
      </c>
      <c r="AZ134" s="372">
        <f t="shared" si="19"/>
        <v>0</v>
      </c>
      <c r="BA134" s="372">
        <f t="shared" si="20"/>
        <v>-2562.1439999999998</v>
      </c>
    </row>
    <row r="135" spans="1:53" s="366" customFormat="1">
      <c r="A135" s="371">
        <v>0.84375</v>
      </c>
      <c r="B135" s="372">
        <v>3134.4250000000002</v>
      </c>
      <c r="C135" s="372">
        <v>5009.8819999999996</v>
      </c>
      <c r="D135" s="372">
        <v>913.15800000000002</v>
      </c>
      <c r="E135" s="372">
        <v>600.27599999999995</v>
      </c>
      <c r="F135" s="372">
        <v>692.74199999999996</v>
      </c>
      <c r="G135" s="372">
        <v>767.97199999999998</v>
      </c>
      <c r="H135" s="372">
        <v>0</v>
      </c>
      <c r="I135" s="372">
        <v>100.794</v>
      </c>
      <c r="J135" s="372">
        <v>-2340.027</v>
      </c>
      <c r="K135" s="372">
        <v>0</v>
      </c>
      <c r="L135" s="372">
        <v>-730.62599999999998</v>
      </c>
      <c r="M135" s="372">
        <v>8879.2219999999998</v>
      </c>
      <c r="N135" s="372">
        <v>8148.5959999999995</v>
      </c>
      <c r="O135" s="372">
        <f t="shared" si="12"/>
        <v>8879.2219999999998</v>
      </c>
      <c r="P135" s="372">
        <f t="shared" si="13"/>
        <v>0</v>
      </c>
      <c r="Q135" s="372">
        <f t="shared" si="14"/>
        <v>-2340.027</v>
      </c>
      <c r="S135" s="371">
        <v>0.84375</v>
      </c>
      <c r="T135" s="372">
        <v>3719.2249999999999</v>
      </c>
      <c r="U135" s="372">
        <v>3254.4189999999999</v>
      </c>
      <c r="V135" s="372">
        <v>0</v>
      </c>
      <c r="W135" s="372">
        <v>513.79499999999996</v>
      </c>
      <c r="X135" s="372">
        <v>304.81799999999998</v>
      </c>
      <c r="Y135" s="372">
        <v>657.79399999999998</v>
      </c>
      <c r="Z135" s="372">
        <v>74.751999999999995</v>
      </c>
      <c r="AA135" s="372">
        <v>23.997</v>
      </c>
      <c r="AB135" s="372">
        <v>-691.52099999999996</v>
      </c>
      <c r="AC135" s="372">
        <v>0</v>
      </c>
      <c r="AD135" s="372">
        <v>-570.077</v>
      </c>
      <c r="AE135" s="372">
        <v>7857.2790000000014</v>
      </c>
      <c r="AF135" s="372">
        <v>7287.2020000000011</v>
      </c>
      <c r="AG135" s="372">
        <f t="shared" si="15"/>
        <v>7857.2790000000014</v>
      </c>
      <c r="AH135" s="372">
        <f t="shared" si="16"/>
        <v>0</v>
      </c>
      <c r="AI135" s="372">
        <f t="shared" si="17"/>
        <v>-691.52099999999996</v>
      </c>
      <c r="AK135" s="371">
        <v>0.84375</v>
      </c>
      <c r="AL135" s="372">
        <v>4083.3490000000002</v>
      </c>
      <c r="AM135" s="372">
        <v>3846.9749999999999</v>
      </c>
      <c r="AN135" s="372">
        <v>971.79899999999998</v>
      </c>
      <c r="AO135" s="372">
        <v>356.25700000000001</v>
      </c>
      <c r="AP135" s="372">
        <v>657.55</v>
      </c>
      <c r="AQ135" s="372">
        <v>372.03399999999999</v>
      </c>
      <c r="AR135" s="372">
        <v>168.51400000000001</v>
      </c>
      <c r="AS135" s="372">
        <v>110.547</v>
      </c>
      <c r="AT135" s="372">
        <v>-2703.0419999999999</v>
      </c>
      <c r="AU135" s="372">
        <v>0</v>
      </c>
      <c r="AV135" s="372">
        <v>-628.16200000000003</v>
      </c>
      <c r="AW135" s="372">
        <v>7863.9829999999984</v>
      </c>
      <c r="AX135" s="372">
        <v>7235.8209999999981</v>
      </c>
      <c r="AY135" s="372">
        <f t="shared" si="18"/>
        <v>7863.9829999999984</v>
      </c>
      <c r="AZ135" s="372">
        <f t="shared" si="19"/>
        <v>0</v>
      </c>
      <c r="BA135" s="372">
        <f t="shared" si="20"/>
        <v>-2703.0419999999999</v>
      </c>
    </row>
    <row r="136" spans="1:53" s="366" customFormat="1">
      <c r="A136" s="371">
        <v>0.85416666666666696</v>
      </c>
      <c r="B136" s="372">
        <v>3135.4470000000001</v>
      </c>
      <c r="C136" s="372">
        <v>5002.7910000000002</v>
      </c>
      <c r="D136" s="372">
        <v>912.61800000000005</v>
      </c>
      <c r="E136" s="372">
        <v>598.02300000000002</v>
      </c>
      <c r="F136" s="372">
        <v>692.75400000000002</v>
      </c>
      <c r="G136" s="372">
        <v>791.48599999999999</v>
      </c>
      <c r="H136" s="372">
        <v>0</v>
      </c>
      <c r="I136" s="372">
        <v>102.25</v>
      </c>
      <c r="J136" s="372">
        <v>-2441.848</v>
      </c>
      <c r="K136" s="372">
        <v>0</v>
      </c>
      <c r="L136" s="372">
        <v>-730.13599999999997</v>
      </c>
      <c r="M136" s="372">
        <v>8793.5210000000006</v>
      </c>
      <c r="N136" s="372">
        <v>8063.3850000000002</v>
      </c>
      <c r="O136" s="372">
        <f t="shared" si="12"/>
        <v>8793.5210000000006</v>
      </c>
      <c r="P136" s="372">
        <f t="shared" si="13"/>
        <v>0</v>
      </c>
      <c r="Q136" s="372">
        <f t="shared" si="14"/>
        <v>-2441.848</v>
      </c>
      <c r="S136" s="371">
        <v>0.85416666666666696</v>
      </c>
      <c r="T136" s="372">
        <v>3719.7950000000001</v>
      </c>
      <c r="U136" s="372">
        <v>3260.384</v>
      </c>
      <c r="V136" s="372">
        <v>0</v>
      </c>
      <c r="W136" s="372">
        <v>513.90899999999999</v>
      </c>
      <c r="X136" s="372">
        <v>304.72500000000002</v>
      </c>
      <c r="Y136" s="372">
        <v>649.58399999999995</v>
      </c>
      <c r="Z136" s="372">
        <v>70.594999999999999</v>
      </c>
      <c r="AA136" s="372">
        <v>24.763999999999999</v>
      </c>
      <c r="AB136" s="372">
        <v>-751.54600000000005</v>
      </c>
      <c r="AC136" s="372">
        <v>0</v>
      </c>
      <c r="AD136" s="372">
        <v>-570.61300000000006</v>
      </c>
      <c r="AE136" s="372">
        <v>7792.2099999999991</v>
      </c>
      <c r="AF136" s="372">
        <v>7221.5969999999988</v>
      </c>
      <c r="AG136" s="372">
        <f t="shared" si="15"/>
        <v>7792.2099999999991</v>
      </c>
      <c r="AH136" s="372">
        <f t="shared" si="16"/>
        <v>0</v>
      </c>
      <c r="AI136" s="372">
        <f t="shared" si="17"/>
        <v>-751.54600000000005</v>
      </c>
      <c r="AK136" s="371">
        <v>0.85416666666666696</v>
      </c>
      <c r="AL136" s="372">
        <v>4084.5360000000001</v>
      </c>
      <c r="AM136" s="372">
        <v>3914.2710000000002</v>
      </c>
      <c r="AN136" s="372">
        <v>969.56299999999999</v>
      </c>
      <c r="AO136" s="372">
        <v>356.06099999999998</v>
      </c>
      <c r="AP136" s="372">
        <v>657.51700000000005</v>
      </c>
      <c r="AQ136" s="372">
        <v>343.59899999999999</v>
      </c>
      <c r="AR136" s="372">
        <v>141.79599999999999</v>
      </c>
      <c r="AS136" s="372">
        <v>116.961</v>
      </c>
      <c r="AT136" s="372">
        <v>-2864.8180000000002</v>
      </c>
      <c r="AU136" s="372">
        <v>0</v>
      </c>
      <c r="AV136" s="372">
        <v>-633.92700000000002</v>
      </c>
      <c r="AW136" s="372">
        <v>7719.4859999999999</v>
      </c>
      <c r="AX136" s="372">
        <v>7085.5590000000002</v>
      </c>
      <c r="AY136" s="372">
        <f t="shared" si="18"/>
        <v>7719.4859999999999</v>
      </c>
      <c r="AZ136" s="372">
        <f t="shared" si="19"/>
        <v>0</v>
      </c>
      <c r="BA136" s="372">
        <f t="shared" si="20"/>
        <v>-2864.8180000000002</v>
      </c>
    </row>
    <row r="137" spans="1:53" s="366" customFormat="1">
      <c r="A137" s="371">
        <v>0.86458333333333304</v>
      </c>
      <c r="B137" s="372">
        <v>3136.3440000000001</v>
      </c>
      <c r="C137" s="372">
        <v>5014.8710000000001</v>
      </c>
      <c r="D137" s="372">
        <v>912.90099999999995</v>
      </c>
      <c r="E137" s="372">
        <v>595.60199999999998</v>
      </c>
      <c r="F137" s="372">
        <v>683.54899999999998</v>
      </c>
      <c r="G137" s="372">
        <v>792.05499999999995</v>
      </c>
      <c r="H137" s="372">
        <v>0</v>
      </c>
      <c r="I137" s="372">
        <v>103.676</v>
      </c>
      <c r="J137" s="372">
        <v>-2571.0940000000001</v>
      </c>
      <c r="K137" s="372">
        <v>0</v>
      </c>
      <c r="L137" s="372">
        <v>-731.18499999999995</v>
      </c>
      <c r="M137" s="372">
        <v>8667.9039999999986</v>
      </c>
      <c r="N137" s="372">
        <v>7936.7189999999991</v>
      </c>
      <c r="O137" s="372">
        <f t="shared" si="12"/>
        <v>8667.9039999999986</v>
      </c>
      <c r="P137" s="372">
        <f t="shared" si="13"/>
        <v>0</v>
      </c>
      <c r="Q137" s="372">
        <f t="shared" si="14"/>
        <v>-2571.0940000000001</v>
      </c>
      <c r="S137" s="371">
        <v>0.86458333333333304</v>
      </c>
      <c r="T137" s="372">
        <v>3718.7559999999999</v>
      </c>
      <c r="U137" s="372">
        <v>3275.192</v>
      </c>
      <c r="V137" s="372">
        <v>0</v>
      </c>
      <c r="W137" s="372">
        <v>513.85299999999995</v>
      </c>
      <c r="X137" s="372">
        <v>305.05599999999998</v>
      </c>
      <c r="Y137" s="372">
        <v>656.03200000000004</v>
      </c>
      <c r="Z137" s="372">
        <v>69.207999999999998</v>
      </c>
      <c r="AA137" s="372">
        <v>24.571000000000002</v>
      </c>
      <c r="AB137" s="372">
        <v>-810.74699999999996</v>
      </c>
      <c r="AC137" s="372">
        <v>0</v>
      </c>
      <c r="AD137" s="372">
        <v>-572.11800000000005</v>
      </c>
      <c r="AE137" s="372">
        <v>7751.9209999999994</v>
      </c>
      <c r="AF137" s="372">
        <v>7179.802999999999</v>
      </c>
      <c r="AG137" s="372">
        <f t="shared" si="15"/>
        <v>7751.9209999999994</v>
      </c>
      <c r="AH137" s="372">
        <f t="shared" si="16"/>
        <v>0</v>
      </c>
      <c r="AI137" s="372">
        <f t="shared" si="17"/>
        <v>-810.74699999999996</v>
      </c>
      <c r="AK137" s="371">
        <v>0.86458333333333304</v>
      </c>
      <c r="AL137" s="372">
        <v>4084.0070000000001</v>
      </c>
      <c r="AM137" s="372">
        <v>3929.5210000000002</v>
      </c>
      <c r="AN137" s="372">
        <v>969.23400000000004</v>
      </c>
      <c r="AO137" s="372">
        <v>351.726</v>
      </c>
      <c r="AP137" s="372">
        <v>657.68499999999995</v>
      </c>
      <c r="AQ137" s="372">
        <v>383.72699999999998</v>
      </c>
      <c r="AR137" s="372">
        <v>120.06399999999999</v>
      </c>
      <c r="AS137" s="372">
        <v>105.458</v>
      </c>
      <c r="AT137" s="372">
        <v>-2975.8519999999999</v>
      </c>
      <c r="AU137" s="372">
        <v>0</v>
      </c>
      <c r="AV137" s="372">
        <v>-635.18399999999997</v>
      </c>
      <c r="AW137" s="372">
        <v>7625.5700000000024</v>
      </c>
      <c r="AX137" s="372">
        <v>6990.3860000000022</v>
      </c>
      <c r="AY137" s="372">
        <f t="shared" si="18"/>
        <v>7625.5700000000024</v>
      </c>
      <c r="AZ137" s="372">
        <f t="shared" si="19"/>
        <v>0</v>
      </c>
      <c r="BA137" s="372">
        <f t="shared" si="20"/>
        <v>-2975.8519999999999</v>
      </c>
    </row>
    <row r="138" spans="1:53" s="366" customFormat="1">
      <c r="A138" s="371">
        <v>0.875</v>
      </c>
      <c r="B138" s="372">
        <v>3135.9879999999998</v>
      </c>
      <c r="C138" s="372">
        <v>5002.7560000000003</v>
      </c>
      <c r="D138" s="372">
        <v>914.60199999999998</v>
      </c>
      <c r="E138" s="372">
        <v>586.06200000000001</v>
      </c>
      <c r="F138" s="372">
        <v>568.51499999999999</v>
      </c>
      <c r="G138" s="372">
        <v>813.28300000000002</v>
      </c>
      <c r="H138" s="372">
        <v>0</v>
      </c>
      <c r="I138" s="372">
        <v>106.35299999999999</v>
      </c>
      <c r="J138" s="372">
        <v>-2607.7550000000001</v>
      </c>
      <c r="K138" s="372">
        <v>0</v>
      </c>
      <c r="L138" s="372">
        <v>-728.71600000000001</v>
      </c>
      <c r="M138" s="372">
        <v>8519.8040000000001</v>
      </c>
      <c r="N138" s="372">
        <v>7791.0879999999997</v>
      </c>
      <c r="O138" s="372">
        <f t="shared" si="12"/>
        <v>8519.8040000000001</v>
      </c>
      <c r="P138" s="372">
        <f t="shared" si="13"/>
        <v>0</v>
      </c>
      <c r="Q138" s="372">
        <f t="shared" si="14"/>
        <v>-2607.7550000000001</v>
      </c>
      <c r="S138" s="371">
        <v>0.875</v>
      </c>
      <c r="T138" s="372">
        <v>3715.8159999999998</v>
      </c>
      <c r="U138" s="372">
        <v>3264.87</v>
      </c>
      <c r="V138" s="372">
        <v>0</v>
      </c>
      <c r="W138" s="372">
        <v>506.15199999999999</v>
      </c>
      <c r="X138" s="372">
        <v>267.78500000000003</v>
      </c>
      <c r="Y138" s="372">
        <v>658.94299999999998</v>
      </c>
      <c r="Z138" s="372">
        <v>68.739999999999995</v>
      </c>
      <c r="AA138" s="372">
        <v>27.634</v>
      </c>
      <c r="AB138" s="372">
        <v>-820.99300000000005</v>
      </c>
      <c r="AC138" s="372">
        <v>0</v>
      </c>
      <c r="AD138" s="372">
        <v>-570.16999999999996</v>
      </c>
      <c r="AE138" s="372">
        <v>7688.9469999999983</v>
      </c>
      <c r="AF138" s="372">
        <v>7118.7769999999982</v>
      </c>
      <c r="AG138" s="372">
        <f t="shared" si="15"/>
        <v>7688.9469999999983</v>
      </c>
      <c r="AH138" s="372">
        <f t="shared" si="16"/>
        <v>0</v>
      </c>
      <c r="AI138" s="372">
        <f t="shared" si="17"/>
        <v>-820.99300000000005</v>
      </c>
      <c r="AK138" s="371">
        <v>0.875</v>
      </c>
      <c r="AL138" s="372">
        <v>4085.0120000000002</v>
      </c>
      <c r="AM138" s="372">
        <v>3921.7150000000001</v>
      </c>
      <c r="AN138" s="372">
        <v>985.56299999999999</v>
      </c>
      <c r="AO138" s="372">
        <v>351.98</v>
      </c>
      <c r="AP138" s="372">
        <v>641.99300000000005</v>
      </c>
      <c r="AQ138" s="372">
        <v>430.50599999999997</v>
      </c>
      <c r="AR138" s="372">
        <v>110.154</v>
      </c>
      <c r="AS138" s="372">
        <v>106.428</v>
      </c>
      <c r="AT138" s="372">
        <v>-3080.424</v>
      </c>
      <c r="AU138" s="372">
        <v>0</v>
      </c>
      <c r="AV138" s="372">
        <v>-635.13199999999995</v>
      </c>
      <c r="AW138" s="372">
        <v>7552.9270000000006</v>
      </c>
      <c r="AX138" s="372">
        <v>6917.795000000001</v>
      </c>
      <c r="AY138" s="372">
        <f t="shared" si="18"/>
        <v>7552.9270000000006</v>
      </c>
      <c r="AZ138" s="372">
        <f t="shared" si="19"/>
        <v>0</v>
      </c>
      <c r="BA138" s="372">
        <f t="shared" si="20"/>
        <v>-3080.424</v>
      </c>
    </row>
    <row r="139" spans="1:53" s="366" customFormat="1">
      <c r="A139" s="371">
        <v>0.88541666666666696</v>
      </c>
      <c r="B139" s="372">
        <v>3137.9589999999998</v>
      </c>
      <c r="C139" s="372">
        <v>5010.6840000000002</v>
      </c>
      <c r="D139" s="372">
        <v>915.03300000000002</v>
      </c>
      <c r="E139" s="372">
        <v>585.79399999999998</v>
      </c>
      <c r="F139" s="372">
        <v>554.52499999999998</v>
      </c>
      <c r="G139" s="372">
        <v>789.803</v>
      </c>
      <c r="H139" s="372">
        <v>0</v>
      </c>
      <c r="I139" s="372">
        <v>104.431</v>
      </c>
      <c r="J139" s="372">
        <v>-2671.5590000000002</v>
      </c>
      <c r="K139" s="372">
        <v>0</v>
      </c>
      <c r="L139" s="372">
        <v>-729.18299999999999</v>
      </c>
      <c r="M139" s="372">
        <v>8426.6699999999983</v>
      </c>
      <c r="N139" s="372">
        <v>7697.4869999999983</v>
      </c>
      <c r="O139" s="372">
        <f t="shared" si="12"/>
        <v>8426.6699999999983</v>
      </c>
      <c r="P139" s="372">
        <f t="shared" si="13"/>
        <v>0</v>
      </c>
      <c r="Q139" s="372">
        <f t="shared" si="14"/>
        <v>-2671.5590000000002</v>
      </c>
      <c r="S139" s="371">
        <v>0.88541666666666696</v>
      </c>
      <c r="T139" s="372">
        <v>3716.538</v>
      </c>
      <c r="U139" s="372">
        <v>3239.0129999999999</v>
      </c>
      <c r="V139" s="372">
        <v>0</v>
      </c>
      <c r="W139" s="372">
        <v>497.81099999999998</v>
      </c>
      <c r="X139" s="372">
        <v>272.375</v>
      </c>
      <c r="Y139" s="372">
        <v>633.54999999999995</v>
      </c>
      <c r="Z139" s="372">
        <v>55.012999999999998</v>
      </c>
      <c r="AA139" s="372">
        <v>32.246000000000002</v>
      </c>
      <c r="AB139" s="372">
        <v>-877.18499999999995</v>
      </c>
      <c r="AC139" s="372">
        <v>0</v>
      </c>
      <c r="AD139" s="372">
        <v>-566.81600000000003</v>
      </c>
      <c r="AE139" s="372">
        <v>7569.360999999999</v>
      </c>
      <c r="AF139" s="372">
        <v>7002.5449999999992</v>
      </c>
      <c r="AG139" s="372">
        <f t="shared" si="15"/>
        <v>7569.360999999999</v>
      </c>
      <c r="AH139" s="372">
        <f t="shared" si="16"/>
        <v>0</v>
      </c>
      <c r="AI139" s="372">
        <f t="shared" si="17"/>
        <v>-877.18499999999995</v>
      </c>
      <c r="AK139" s="371">
        <v>0.88541666666666696</v>
      </c>
      <c r="AL139" s="372">
        <v>4088.0790000000002</v>
      </c>
      <c r="AM139" s="372">
        <v>3922.931</v>
      </c>
      <c r="AN139" s="372">
        <v>990.13300000000004</v>
      </c>
      <c r="AO139" s="372">
        <v>354.35199999999998</v>
      </c>
      <c r="AP139" s="372">
        <v>654.899</v>
      </c>
      <c r="AQ139" s="372">
        <v>387.47699999999998</v>
      </c>
      <c r="AR139" s="372">
        <v>107.877</v>
      </c>
      <c r="AS139" s="372">
        <v>101.768</v>
      </c>
      <c r="AT139" s="372">
        <v>-3086.4679999999998</v>
      </c>
      <c r="AU139" s="372">
        <v>0</v>
      </c>
      <c r="AV139" s="372">
        <v>-635.15899999999999</v>
      </c>
      <c r="AW139" s="372">
        <v>7521.0480000000016</v>
      </c>
      <c r="AX139" s="372">
        <v>6885.8890000000019</v>
      </c>
      <c r="AY139" s="372">
        <f t="shared" si="18"/>
        <v>7521.0480000000016</v>
      </c>
      <c r="AZ139" s="372">
        <f t="shared" si="19"/>
        <v>0</v>
      </c>
      <c r="BA139" s="372">
        <f t="shared" si="20"/>
        <v>-3086.4679999999998</v>
      </c>
    </row>
    <row r="140" spans="1:53" s="366" customFormat="1">
      <c r="A140" s="371">
        <v>0.89583333333333304</v>
      </c>
      <c r="B140" s="372">
        <v>3138.3829999999998</v>
      </c>
      <c r="C140" s="372">
        <v>5006.1710000000003</v>
      </c>
      <c r="D140" s="372">
        <v>914.82600000000002</v>
      </c>
      <c r="E140" s="372">
        <v>584.61900000000003</v>
      </c>
      <c r="F140" s="372">
        <v>554.505</v>
      </c>
      <c r="G140" s="372">
        <v>799.00599999999997</v>
      </c>
      <c r="H140" s="372">
        <v>0</v>
      </c>
      <c r="I140" s="372">
        <v>101.875</v>
      </c>
      <c r="J140" s="372">
        <v>-2856.4540000000002</v>
      </c>
      <c r="K140" s="372">
        <v>0</v>
      </c>
      <c r="L140" s="372">
        <v>-728.77</v>
      </c>
      <c r="M140" s="372">
        <v>8242.9310000000005</v>
      </c>
      <c r="N140" s="372">
        <v>7514.1610000000001</v>
      </c>
      <c r="O140" s="372">
        <f t="shared" si="12"/>
        <v>8242.9310000000005</v>
      </c>
      <c r="P140" s="372">
        <f t="shared" si="13"/>
        <v>0</v>
      </c>
      <c r="Q140" s="372">
        <f t="shared" si="14"/>
        <v>-2856.4540000000002</v>
      </c>
      <c r="S140" s="371">
        <v>0.89583333333333304</v>
      </c>
      <c r="T140" s="372">
        <v>3718.886</v>
      </c>
      <c r="U140" s="372">
        <v>3238.7449999999999</v>
      </c>
      <c r="V140" s="372">
        <v>0</v>
      </c>
      <c r="W140" s="372">
        <v>488.53399999999999</v>
      </c>
      <c r="X140" s="372">
        <v>272.44499999999999</v>
      </c>
      <c r="Y140" s="372">
        <v>641.16200000000003</v>
      </c>
      <c r="Z140" s="372">
        <v>0</v>
      </c>
      <c r="AA140" s="372">
        <v>40.515999999999998</v>
      </c>
      <c r="AB140" s="372">
        <v>-1009.093</v>
      </c>
      <c r="AC140" s="372">
        <v>0</v>
      </c>
      <c r="AD140" s="372">
        <v>-566.21</v>
      </c>
      <c r="AE140" s="372">
        <v>7391.1949999999988</v>
      </c>
      <c r="AF140" s="372">
        <v>6824.9849999999988</v>
      </c>
      <c r="AG140" s="372">
        <f t="shared" si="15"/>
        <v>7391.1949999999988</v>
      </c>
      <c r="AH140" s="372">
        <f t="shared" si="16"/>
        <v>0</v>
      </c>
      <c r="AI140" s="372">
        <f t="shared" si="17"/>
        <v>-1009.093</v>
      </c>
      <c r="AK140" s="371">
        <v>0.89583333333333304</v>
      </c>
      <c r="AL140" s="372">
        <v>4091.6930000000002</v>
      </c>
      <c r="AM140" s="372">
        <v>3941.8090000000002</v>
      </c>
      <c r="AN140" s="372">
        <v>991.07100000000003</v>
      </c>
      <c r="AO140" s="372">
        <v>354.30200000000002</v>
      </c>
      <c r="AP140" s="372">
        <v>655.12900000000002</v>
      </c>
      <c r="AQ140" s="372">
        <v>370.47899999999998</v>
      </c>
      <c r="AR140" s="372">
        <v>106.098</v>
      </c>
      <c r="AS140" s="372">
        <v>102.736</v>
      </c>
      <c r="AT140" s="372">
        <v>-3133.4409999999998</v>
      </c>
      <c r="AU140" s="372">
        <v>0</v>
      </c>
      <c r="AV140" s="372">
        <v>-636.90300000000002</v>
      </c>
      <c r="AW140" s="372">
        <v>7479.8760000000011</v>
      </c>
      <c r="AX140" s="372">
        <v>6842.9730000000009</v>
      </c>
      <c r="AY140" s="372">
        <f t="shared" si="18"/>
        <v>7479.8760000000011</v>
      </c>
      <c r="AZ140" s="372">
        <f t="shared" si="19"/>
        <v>0</v>
      </c>
      <c r="BA140" s="372">
        <f t="shared" si="20"/>
        <v>-3133.4409999999998</v>
      </c>
    </row>
    <row r="141" spans="1:53" s="366" customFormat="1">
      <c r="A141" s="371">
        <v>0.90625</v>
      </c>
      <c r="B141" s="372">
        <v>3138.9639999999999</v>
      </c>
      <c r="C141" s="372">
        <v>4996.942</v>
      </c>
      <c r="D141" s="372">
        <v>914.23699999999997</v>
      </c>
      <c r="E141" s="372">
        <v>576.62599999999998</v>
      </c>
      <c r="F141" s="372">
        <v>539.95699999999999</v>
      </c>
      <c r="G141" s="372">
        <v>720.76599999999996</v>
      </c>
      <c r="H141" s="372">
        <v>0</v>
      </c>
      <c r="I141" s="372">
        <v>101.875</v>
      </c>
      <c r="J141" s="372">
        <v>-2856.9989999999998</v>
      </c>
      <c r="K141" s="372">
        <v>0</v>
      </c>
      <c r="L141" s="372">
        <v>-726.42100000000005</v>
      </c>
      <c r="M141" s="372">
        <v>8132.3680000000004</v>
      </c>
      <c r="N141" s="372">
        <v>7405.9470000000001</v>
      </c>
      <c r="O141" s="372">
        <f t="shared" si="12"/>
        <v>8132.3680000000004</v>
      </c>
      <c r="P141" s="372">
        <f t="shared" si="13"/>
        <v>0</v>
      </c>
      <c r="Q141" s="372">
        <f t="shared" si="14"/>
        <v>-2856.9989999999998</v>
      </c>
      <c r="S141" s="371">
        <v>0.90625</v>
      </c>
      <c r="T141" s="372">
        <v>3720.7440000000001</v>
      </c>
      <c r="U141" s="372">
        <v>3244.4769999999999</v>
      </c>
      <c r="V141" s="372">
        <v>0</v>
      </c>
      <c r="W141" s="372">
        <v>474.44200000000001</v>
      </c>
      <c r="X141" s="372">
        <v>265.09699999999998</v>
      </c>
      <c r="Y141" s="372">
        <v>638.202</v>
      </c>
      <c r="Z141" s="372">
        <v>0</v>
      </c>
      <c r="AA141" s="372">
        <v>46.59</v>
      </c>
      <c r="AB141" s="372">
        <v>-1096.194</v>
      </c>
      <c r="AC141" s="372">
        <v>0</v>
      </c>
      <c r="AD141" s="372">
        <v>-566</v>
      </c>
      <c r="AE141" s="372">
        <v>7293.3580000000002</v>
      </c>
      <c r="AF141" s="372">
        <v>6727.3580000000002</v>
      </c>
      <c r="AG141" s="372">
        <f t="shared" si="15"/>
        <v>7293.3580000000002</v>
      </c>
      <c r="AH141" s="372">
        <f t="shared" si="16"/>
        <v>0</v>
      </c>
      <c r="AI141" s="372">
        <f t="shared" si="17"/>
        <v>-1096.194</v>
      </c>
      <c r="AK141" s="371">
        <v>0.90625</v>
      </c>
      <c r="AL141" s="372">
        <v>4094.4479999999999</v>
      </c>
      <c r="AM141" s="372">
        <v>3968.1529999999998</v>
      </c>
      <c r="AN141" s="372">
        <v>993.92899999999997</v>
      </c>
      <c r="AO141" s="372">
        <v>343.75200000000001</v>
      </c>
      <c r="AP141" s="372">
        <v>624.41</v>
      </c>
      <c r="AQ141" s="372">
        <v>406.81099999999998</v>
      </c>
      <c r="AR141" s="372">
        <v>105.678</v>
      </c>
      <c r="AS141" s="372">
        <v>107.745</v>
      </c>
      <c r="AT141" s="372">
        <v>-3221.85</v>
      </c>
      <c r="AU141" s="372">
        <v>0</v>
      </c>
      <c r="AV141" s="372">
        <v>-639.04200000000003</v>
      </c>
      <c r="AW141" s="372">
        <v>7423.0759999999991</v>
      </c>
      <c r="AX141" s="372">
        <v>6784.0339999999987</v>
      </c>
      <c r="AY141" s="372">
        <f t="shared" si="18"/>
        <v>7423.0759999999991</v>
      </c>
      <c r="AZ141" s="372">
        <f t="shared" si="19"/>
        <v>0</v>
      </c>
      <c r="BA141" s="372">
        <f t="shared" si="20"/>
        <v>-3221.85</v>
      </c>
    </row>
    <row r="142" spans="1:53" s="366" customFormat="1">
      <c r="A142" s="371">
        <v>0.91666666666666696</v>
      </c>
      <c r="B142" s="372">
        <v>3139.5340000000001</v>
      </c>
      <c r="C142" s="372">
        <v>4941.2749999999996</v>
      </c>
      <c r="D142" s="372">
        <v>914.53899999999999</v>
      </c>
      <c r="E142" s="372">
        <v>491.08100000000002</v>
      </c>
      <c r="F142" s="372">
        <v>305.03199999999998</v>
      </c>
      <c r="G142" s="372">
        <v>566.19100000000003</v>
      </c>
      <c r="H142" s="372">
        <v>0</v>
      </c>
      <c r="I142" s="372">
        <v>101.848</v>
      </c>
      <c r="J142" s="372">
        <v>-2404.1080000000002</v>
      </c>
      <c r="K142" s="372">
        <v>0</v>
      </c>
      <c r="L142" s="372">
        <v>-712.38699999999994</v>
      </c>
      <c r="M142" s="372">
        <v>8055.3919999999998</v>
      </c>
      <c r="N142" s="372">
        <v>7343.0050000000001</v>
      </c>
      <c r="O142" s="372">
        <f t="shared" si="12"/>
        <v>8055.3919999999998</v>
      </c>
      <c r="P142" s="372">
        <f t="shared" si="13"/>
        <v>0</v>
      </c>
      <c r="Q142" s="372">
        <f t="shared" si="14"/>
        <v>-2404.1080000000002</v>
      </c>
      <c r="S142" s="371">
        <v>0.91666666666666696</v>
      </c>
      <c r="T142" s="372">
        <v>3721.7220000000002</v>
      </c>
      <c r="U142" s="372">
        <v>3223.9459999999999</v>
      </c>
      <c r="V142" s="372">
        <v>0</v>
      </c>
      <c r="W142" s="372">
        <v>395.79500000000002</v>
      </c>
      <c r="X142" s="372">
        <v>162.38800000000001</v>
      </c>
      <c r="Y142" s="372">
        <v>584.93899999999996</v>
      </c>
      <c r="Z142" s="372">
        <v>0</v>
      </c>
      <c r="AA142" s="372">
        <v>39.466999999999999</v>
      </c>
      <c r="AB142" s="372">
        <v>-901.48599999999999</v>
      </c>
      <c r="AC142" s="372">
        <v>0</v>
      </c>
      <c r="AD142" s="372">
        <v>-557.52200000000005</v>
      </c>
      <c r="AE142" s="372">
        <v>7226.7709999999997</v>
      </c>
      <c r="AF142" s="372">
        <v>6669.2489999999998</v>
      </c>
      <c r="AG142" s="372">
        <f t="shared" si="15"/>
        <v>7226.7709999999997</v>
      </c>
      <c r="AH142" s="372">
        <f t="shared" si="16"/>
        <v>0</v>
      </c>
      <c r="AI142" s="372">
        <f t="shared" si="17"/>
        <v>-901.48599999999999</v>
      </c>
      <c r="AK142" s="371">
        <v>0.91666666666666696</v>
      </c>
      <c r="AL142" s="372">
        <v>4095.7190000000001</v>
      </c>
      <c r="AM142" s="372">
        <v>3993.56</v>
      </c>
      <c r="AN142" s="372">
        <v>993.63300000000004</v>
      </c>
      <c r="AO142" s="372">
        <v>300.62299999999999</v>
      </c>
      <c r="AP142" s="372">
        <v>222.13900000000001</v>
      </c>
      <c r="AQ142" s="372">
        <v>324.66199999999998</v>
      </c>
      <c r="AR142" s="372">
        <v>61.915999999999997</v>
      </c>
      <c r="AS142" s="372">
        <v>109.98699999999999</v>
      </c>
      <c r="AT142" s="372">
        <v>-2806.88</v>
      </c>
      <c r="AU142" s="372">
        <v>0</v>
      </c>
      <c r="AV142" s="372">
        <v>-633.48400000000004</v>
      </c>
      <c r="AW142" s="372">
        <v>7295.3589999999976</v>
      </c>
      <c r="AX142" s="372">
        <v>6661.8749999999973</v>
      </c>
      <c r="AY142" s="372">
        <f t="shared" si="18"/>
        <v>7295.3589999999976</v>
      </c>
      <c r="AZ142" s="372">
        <f t="shared" si="19"/>
        <v>0</v>
      </c>
      <c r="BA142" s="372">
        <f t="shared" si="20"/>
        <v>-2806.88</v>
      </c>
    </row>
    <row r="143" spans="1:53" s="366" customFormat="1">
      <c r="A143" s="371">
        <v>0.92708333333333304</v>
      </c>
      <c r="B143" s="372">
        <v>3140.2919999999999</v>
      </c>
      <c r="C143" s="372">
        <v>4939.5479999999998</v>
      </c>
      <c r="D143" s="372">
        <v>906.50599999999997</v>
      </c>
      <c r="E143" s="372">
        <v>484.59100000000001</v>
      </c>
      <c r="F143" s="372">
        <v>288.51799999999997</v>
      </c>
      <c r="G143" s="372">
        <v>179.67699999999999</v>
      </c>
      <c r="H143" s="372">
        <v>0</v>
      </c>
      <c r="I143" s="372">
        <v>100.43300000000001</v>
      </c>
      <c r="J143" s="372">
        <v>-1984.8130000000001</v>
      </c>
      <c r="K143" s="372">
        <v>0</v>
      </c>
      <c r="L143" s="372">
        <v>-707.21</v>
      </c>
      <c r="M143" s="372">
        <v>8054.7520000000004</v>
      </c>
      <c r="N143" s="372">
        <v>7347.5420000000004</v>
      </c>
      <c r="O143" s="372">
        <f t="shared" si="12"/>
        <v>8054.7520000000004</v>
      </c>
      <c r="P143" s="372">
        <f t="shared" si="13"/>
        <v>0</v>
      </c>
      <c r="Q143" s="372">
        <f t="shared" si="14"/>
        <v>-1984.8130000000001</v>
      </c>
      <c r="S143" s="371">
        <v>0.92708333333333304</v>
      </c>
      <c r="T143" s="372">
        <v>3719.63</v>
      </c>
      <c r="U143" s="372">
        <v>3236.6390000000001</v>
      </c>
      <c r="V143" s="372">
        <v>0</v>
      </c>
      <c r="W143" s="372">
        <v>392.32799999999997</v>
      </c>
      <c r="X143" s="372">
        <v>151.667</v>
      </c>
      <c r="Y143" s="372">
        <v>583.25</v>
      </c>
      <c r="Z143" s="372">
        <v>0</v>
      </c>
      <c r="AA143" s="372">
        <v>42.26</v>
      </c>
      <c r="AB143" s="372">
        <v>-969.56799999999998</v>
      </c>
      <c r="AC143" s="372">
        <v>0</v>
      </c>
      <c r="AD143" s="372">
        <v>-558.40300000000002</v>
      </c>
      <c r="AE143" s="372">
        <v>7156.2060000000001</v>
      </c>
      <c r="AF143" s="372">
        <v>6597.8029999999999</v>
      </c>
      <c r="AG143" s="372">
        <f t="shared" si="15"/>
        <v>7156.2060000000001</v>
      </c>
      <c r="AH143" s="372">
        <f t="shared" si="16"/>
        <v>0</v>
      </c>
      <c r="AI143" s="372">
        <f t="shared" si="17"/>
        <v>-969.56799999999998</v>
      </c>
      <c r="AK143" s="371">
        <v>0.92708333333333304</v>
      </c>
      <c r="AL143" s="372">
        <v>4098.8180000000002</v>
      </c>
      <c r="AM143" s="372">
        <v>3999.4290000000001</v>
      </c>
      <c r="AN143" s="372">
        <v>997.05899999999997</v>
      </c>
      <c r="AO143" s="372">
        <v>297.05500000000001</v>
      </c>
      <c r="AP143" s="372">
        <v>187.42500000000001</v>
      </c>
      <c r="AQ143" s="372">
        <v>347.67500000000001</v>
      </c>
      <c r="AR143" s="372">
        <v>0</v>
      </c>
      <c r="AS143" s="372">
        <v>117.795</v>
      </c>
      <c r="AT143" s="372">
        <v>-2794.27</v>
      </c>
      <c r="AU143" s="372">
        <v>0</v>
      </c>
      <c r="AV143" s="372">
        <v>-633.59400000000005</v>
      </c>
      <c r="AW143" s="372">
        <v>7250.985999999999</v>
      </c>
      <c r="AX143" s="372">
        <v>6617.3919999999989</v>
      </c>
      <c r="AY143" s="372">
        <f t="shared" si="18"/>
        <v>7250.985999999999</v>
      </c>
      <c r="AZ143" s="372">
        <f t="shared" si="19"/>
        <v>0</v>
      </c>
      <c r="BA143" s="372">
        <f t="shared" si="20"/>
        <v>-2794.27</v>
      </c>
    </row>
    <row r="144" spans="1:53" s="366" customFormat="1">
      <c r="A144" s="371">
        <v>0.9375</v>
      </c>
      <c r="B144" s="372">
        <v>3140.373</v>
      </c>
      <c r="C144" s="372">
        <v>4945.1509999999998</v>
      </c>
      <c r="D144" s="372">
        <v>910.07600000000002</v>
      </c>
      <c r="E144" s="372">
        <v>483.983</v>
      </c>
      <c r="F144" s="372">
        <v>288.83300000000003</v>
      </c>
      <c r="G144" s="372">
        <v>133.83500000000001</v>
      </c>
      <c r="H144" s="372">
        <v>0</v>
      </c>
      <c r="I144" s="372">
        <v>101.928</v>
      </c>
      <c r="J144" s="372">
        <v>-2051.067</v>
      </c>
      <c r="K144" s="372">
        <v>0</v>
      </c>
      <c r="L144" s="372">
        <v>-707.28599999999994</v>
      </c>
      <c r="M144" s="372">
        <v>7953.1119999999983</v>
      </c>
      <c r="N144" s="372">
        <v>7245.8259999999982</v>
      </c>
      <c r="O144" s="372">
        <f t="shared" si="12"/>
        <v>7953.1119999999983</v>
      </c>
      <c r="P144" s="372">
        <f t="shared" si="13"/>
        <v>0</v>
      </c>
      <c r="Q144" s="372">
        <f t="shared" si="14"/>
        <v>-2051.067</v>
      </c>
      <c r="S144" s="371">
        <v>0.9375</v>
      </c>
      <c r="T144" s="372">
        <v>3717.4659999999999</v>
      </c>
      <c r="U144" s="372">
        <v>3228.74</v>
      </c>
      <c r="V144" s="372">
        <v>0</v>
      </c>
      <c r="W144" s="372">
        <v>399.01499999999999</v>
      </c>
      <c r="X144" s="372">
        <v>151.47200000000001</v>
      </c>
      <c r="Y144" s="372">
        <v>592.93299999999999</v>
      </c>
      <c r="Z144" s="372">
        <v>0</v>
      </c>
      <c r="AA144" s="372">
        <v>39.683999999999997</v>
      </c>
      <c r="AB144" s="372">
        <v>-1053.912</v>
      </c>
      <c r="AC144" s="372">
        <v>0</v>
      </c>
      <c r="AD144" s="372">
        <v>-557.971</v>
      </c>
      <c r="AE144" s="372">
        <v>7075.3980000000001</v>
      </c>
      <c r="AF144" s="372">
        <v>6517.4269999999997</v>
      </c>
      <c r="AG144" s="372">
        <f t="shared" si="15"/>
        <v>7075.3980000000001</v>
      </c>
      <c r="AH144" s="372">
        <f t="shared" si="16"/>
        <v>0</v>
      </c>
      <c r="AI144" s="372">
        <f t="shared" si="17"/>
        <v>-1053.912</v>
      </c>
      <c r="AK144" s="371">
        <v>0.9375</v>
      </c>
      <c r="AL144" s="372">
        <v>4100.0010000000002</v>
      </c>
      <c r="AM144" s="372">
        <v>3988.9780000000001</v>
      </c>
      <c r="AN144" s="372">
        <v>996.91</v>
      </c>
      <c r="AO144" s="372">
        <v>293.38499999999999</v>
      </c>
      <c r="AP144" s="372">
        <v>186.81299999999999</v>
      </c>
      <c r="AQ144" s="372">
        <v>341.92399999999998</v>
      </c>
      <c r="AR144" s="372">
        <v>0</v>
      </c>
      <c r="AS144" s="372">
        <v>121.935</v>
      </c>
      <c r="AT144" s="372">
        <v>-2854.1149999999998</v>
      </c>
      <c r="AU144" s="372">
        <v>0</v>
      </c>
      <c r="AV144" s="372">
        <v>-632.43100000000004</v>
      </c>
      <c r="AW144" s="372">
        <v>7175.8310000000019</v>
      </c>
      <c r="AX144" s="372">
        <v>6543.4000000000015</v>
      </c>
      <c r="AY144" s="372">
        <f t="shared" si="18"/>
        <v>7175.8310000000019</v>
      </c>
      <c r="AZ144" s="372">
        <f t="shared" si="19"/>
        <v>0</v>
      </c>
      <c r="BA144" s="372">
        <f t="shared" si="20"/>
        <v>-2854.1149999999998</v>
      </c>
    </row>
    <row r="145" spans="1:53" s="366" customFormat="1">
      <c r="A145" s="371">
        <v>0.94791666666666696</v>
      </c>
      <c r="B145" s="372">
        <v>3140.88</v>
      </c>
      <c r="C145" s="372">
        <v>4925.8280000000004</v>
      </c>
      <c r="D145" s="372">
        <v>867.26099999999997</v>
      </c>
      <c r="E145" s="372">
        <v>480.202</v>
      </c>
      <c r="F145" s="372">
        <v>281.24700000000001</v>
      </c>
      <c r="G145" s="372">
        <v>141.73400000000001</v>
      </c>
      <c r="H145" s="372">
        <v>0</v>
      </c>
      <c r="I145" s="372">
        <v>101.399</v>
      </c>
      <c r="J145" s="372">
        <v>-2050.21</v>
      </c>
      <c r="K145" s="372">
        <v>0</v>
      </c>
      <c r="L145" s="372">
        <v>-704.54600000000005</v>
      </c>
      <c r="M145" s="372">
        <v>7888.3409999999994</v>
      </c>
      <c r="N145" s="372">
        <v>7183.7949999999992</v>
      </c>
      <c r="O145" s="372">
        <f t="shared" si="12"/>
        <v>7888.3409999999994</v>
      </c>
      <c r="P145" s="372">
        <f t="shared" si="13"/>
        <v>0</v>
      </c>
      <c r="Q145" s="372">
        <f t="shared" si="14"/>
        <v>-2050.21</v>
      </c>
      <c r="S145" s="371">
        <v>0.94791666666666696</v>
      </c>
      <c r="T145" s="372">
        <v>3717.0210000000002</v>
      </c>
      <c r="U145" s="372">
        <v>3216.1680000000001</v>
      </c>
      <c r="V145" s="372">
        <v>0</v>
      </c>
      <c r="W145" s="372">
        <v>394.78300000000002</v>
      </c>
      <c r="X145" s="372">
        <v>150.91800000000001</v>
      </c>
      <c r="Y145" s="372">
        <v>593.94200000000001</v>
      </c>
      <c r="Z145" s="372">
        <v>0</v>
      </c>
      <c r="AA145" s="372">
        <v>40.747</v>
      </c>
      <c r="AB145" s="372">
        <v>-1101.2090000000001</v>
      </c>
      <c r="AC145" s="372">
        <v>0</v>
      </c>
      <c r="AD145" s="372">
        <v>-556.43200000000002</v>
      </c>
      <c r="AE145" s="372">
        <v>7012.3700000000008</v>
      </c>
      <c r="AF145" s="372">
        <v>6455.938000000001</v>
      </c>
      <c r="AG145" s="372">
        <f t="shared" si="15"/>
        <v>7012.3700000000008</v>
      </c>
      <c r="AH145" s="372">
        <f t="shared" si="16"/>
        <v>0</v>
      </c>
      <c r="AI145" s="372">
        <f t="shared" si="17"/>
        <v>-1101.2090000000001</v>
      </c>
      <c r="AK145" s="371">
        <v>0.94791666666666696</v>
      </c>
      <c r="AL145" s="372">
        <v>4104.1899999999996</v>
      </c>
      <c r="AM145" s="372">
        <v>3973.1390000000001</v>
      </c>
      <c r="AN145" s="372">
        <v>999.11900000000003</v>
      </c>
      <c r="AO145" s="372">
        <v>293.916</v>
      </c>
      <c r="AP145" s="372">
        <v>177.35400000000001</v>
      </c>
      <c r="AQ145" s="372">
        <v>350.61900000000003</v>
      </c>
      <c r="AR145" s="372">
        <v>0</v>
      </c>
      <c r="AS145" s="372">
        <v>109.93600000000001</v>
      </c>
      <c r="AT145" s="372">
        <v>-2889.2759999999998</v>
      </c>
      <c r="AU145" s="372">
        <v>0</v>
      </c>
      <c r="AV145" s="372">
        <v>-631.12</v>
      </c>
      <c r="AW145" s="372">
        <v>7118.9969999999994</v>
      </c>
      <c r="AX145" s="372">
        <v>6487.8769999999995</v>
      </c>
      <c r="AY145" s="372">
        <f t="shared" si="18"/>
        <v>7118.9969999999994</v>
      </c>
      <c r="AZ145" s="372">
        <f t="shared" si="19"/>
        <v>0</v>
      </c>
      <c r="BA145" s="372">
        <f t="shared" si="20"/>
        <v>-2889.2759999999998</v>
      </c>
    </row>
    <row r="146" spans="1:53" s="366" customFormat="1">
      <c r="A146" s="371">
        <v>0.95833333333333304</v>
      </c>
      <c r="B146" s="372">
        <v>3141.884</v>
      </c>
      <c r="C146" s="372">
        <v>4859.3900000000003</v>
      </c>
      <c r="D146" s="372">
        <v>840.28499999999997</v>
      </c>
      <c r="E146" s="372">
        <v>449.72399999999999</v>
      </c>
      <c r="F146" s="372">
        <v>195.179</v>
      </c>
      <c r="G146" s="372">
        <v>47.244999999999997</v>
      </c>
      <c r="H146" s="372">
        <v>0</v>
      </c>
      <c r="I146" s="372">
        <v>98.778000000000006</v>
      </c>
      <c r="J146" s="372">
        <v>-1857.232</v>
      </c>
      <c r="K146" s="372">
        <v>0</v>
      </c>
      <c r="L146" s="372">
        <v>-694.07799999999997</v>
      </c>
      <c r="M146" s="372">
        <v>7775.2530000000024</v>
      </c>
      <c r="N146" s="372">
        <v>7081.1750000000029</v>
      </c>
      <c r="O146" s="372">
        <f t="shared" si="12"/>
        <v>7775.2530000000024</v>
      </c>
      <c r="P146" s="372">
        <f t="shared" si="13"/>
        <v>0</v>
      </c>
      <c r="Q146" s="372">
        <f t="shared" si="14"/>
        <v>-1857.232</v>
      </c>
      <c r="S146" s="371">
        <v>0.95833333333333304</v>
      </c>
      <c r="T146" s="372">
        <v>3718.9479999999999</v>
      </c>
      <c r="U146" s="372">
        <v>3216.94</v>
      </c>
      <c r="V146" s="372">
        <v>0</v>
      </c>
      <c r="W146" s="372">
        <v>386.52300000000002</v>
      </c>
      <c r="X146" s="372">
        <v>128.86000000000001</v>
      </c>
      <c r="Y146" s="372">
        <v>599.14499999999998</v>
      </c>
      <c r="Z146" s="372">
        <v>0</v>
      </c>
      <c r="AA146" s="372">
        <v>43.95</v>
      </c>
      <c r="AB146" s="372">
        <v>-1191.809</v>
      </c>
      <c r="AC146" s="372">
        <v>0</v>
      </c>
      <c r="AD146" s="372">
        <v>-556.00199999999995</v>
      </c>
      <c r="AE146" s="372">
        <v>6902.5569999999989</v>
      </c>
      <c r="AF146" s="372">
        <v>6346.5549999999985</v>
      </c>
      <c r="AG146" s="372">
        <f t="shared" si="15"/>
        <v>6902.5569999999989</v>
      </c>
      <c r="AH146" s="372">
        <f t="shared" si="16"/>
        <v>0</v>
      </c>
      <c r="AI146" s="372">
        <f t="shared" si="17"/>
        <v>-1191.809</v>
      </c>
      <c r="AK146" s="371">
        <v>0.95833333333333304</v>
      </c>
      <c r="AL146" s="372">
        <v>4107.9110000000001</v>
      </c>
      <c r="AM146" s="372">
        <v>3974.027</v>
      </c>
      <c r="AN146" s="372">
        <v>995.34</v>
      </c>
      <c r="AO146" s="372">
        <v>283.72800000000001</v>
      </c>
      <c r="AP146" s="372">
        <v>115.626</v>
      </c>
      <c r="AQ146" s="372">
        <v>345.541</v>
      </c>
      <c r="AR146" s="372">
        <v>0</v>
      </c>
      <c r="AS146" s="372">
        <v>102.82899999999999</v>
      </c>
      <c r="AT146" s="372">
        <v>-2952.2640000000001</v>
      </c>
      <c r="AU146" s="372">
        <v>0</v>
      </c>
      <c r="AV146" s="372">
        <v>-629.93299999999999</v>
      </c>
      <c r="AW146" s="372">
        <v>6972.7379999999985</v>
      </c>
      <c r="AX146" s="372">
        <v>6342.8049999999985</v>
      </c>
      <c r="AY146" s="372">
        <f t="shared" si="18"/>
        <v>6972.7379999999985</v>
      </c>
      <c r="AZ146" s="372">
        <f t="shared" si="19"/>
        <v>0</v>
      </c>
      <c r="BA146" s="372">
        <f t="shared" si="20"/>
        <v>-2952.2640000000001</v>
      </c>
    </row>
    <row r="147" spans="1:53" s="366" customFormat="1">
      <c r="A147" s="371">
        <v>0.96875</v>
      </c>
      <c r="B147" s="372">
        <v>3142.9110000000001</v>
      </c>
      <c r="C147" s="372">
        <v>4845.2449999999999</v>
      </c>
      <c r="D147" s="372">
        <v>841.20399999999995</v>
      </c>
      <c r="E147" s="372">
        <v>445.44299999999998</v>
      </c>
      <c r="F147" s="372">
        <v>184.94900000000001</v>
      </c>
      <c r="G147" s="372">
        <v>0</v>
      </c>
      <c r="H147" s="372">
        <v>0</v>
      </c>
      <c r="I147" s="372">
        <v>96.790999999999997</v>
      </c>
      <c r="J147" s="372">
        <v>-1903.95</v>
      </c>
      <c r="K147" s="372">
        <v>0</v>
      </c>
      <c r="L147" s="372">
        <v>-691.86800000000005</v>
      </c>
      <c r="M147" s="372">
        <v>7652.5929999999998</v>
      </c>
      <c r="N147" s="372">
        <v>6960.7249999999995</v>
      </c>
      <c r="O147" s="372">
        <f t="shared" si="12"/>
        <v>7652.5929999999998</v>
      </c>
      <c r="P147" s="372">
        <f t="shared" si="13"/>
        <v>0</v>
      </c>
      <c r="Q147" s="372">
        <f t="shared" si="14"/>
        <v>-1903.95</v>
      </c>
      <c r="S147" s="371">
        <v>0.96875</v>
      </c>
      <c r="T147" s="372">
        <v>3719.8069999999998</v>
      </c>
      <c r="U147" s="372">
        <v>3182.5529999999999</v>
      </c>
      <c r="V147" s="372">
        <v>0</v>
      </c>
      <c r="W147" s="372">
        <v>383.86700000000002</v>
      </c>
      <c r="X147" s="372">
        <v>127.01</v>
      </c>
      <c r="Y147" s="372">
        <v>610.81399999999996</v>
      </c>
      <c r="Z147" s="372">
        <v>0</v>
      </c>
      <c r="AA147" s="372">
        <v>43.430999999999997</v>
      </c>
      <c r="AB147" s="372">
        <v>-1275.171</v>
      </c>
      <c r="AC147" s="372">
        <v>0</v>
      </c>
      <c r="AD147" s="372">
        <v>-552.505</v>
      </c>
      <c r="AE147" s="372">
        <v>6792.3109999999997</v>
      </c>
      <c r="AF147" s="372">
        <v>6239.8059999999996</v>
      </c>
      <c r="AG147" s="372">
        <f t="shared" si="15"/>
        <v>6792.3109999999997</v>
      </c>
      <c r="AH147" s="372">
        <f t="shared" si="16"/>
        <v>0</v>
      </c>
      <c r="AI147" s="372">
        <f t="shared" si="17"/>
        <v>-1275.171</v>
      </c>
      <c r="AK147" s="371">
        <v>0.96875</v>
      </c>
      <c r="AL147" s="372">
        <v>4110.4369999999999</v>
      </c>
      <c r="AM147" s="372">
        <v>3956.9070000000002</v>
      </c>
      <c r="AN147" s="372">
        <v>939.19</v>
      </c>
      <c r="AO147" s="372">
        <v>281.72000000000003</v>
      </c>
      <c r="AP147" s="372">
        <v>110.291</v>
      </c>
      <c r="AQ147" s="372">
        <v>0</v>
      </c>
      <c r="AR147" s="372">
        <v>0</v>
      </c>
      <c r="AS147" s="372">
        <v>100.307</v>
      </c>
      <c r="AT147" s="372">
        <v>-2627.27</v>
      </c>
      <c r="AU147" s="372">
        <v>0</v>
      </c>
      <c r="AV147" s="372">
        <v>-623.26199999999994</v>
      </c>
      <c r="AW147" s="372">
        <v>6871.5819999999985</v>
      </c>
      <c r="AX147" s="372">
        <v>6248.3199999999988</v>
      </c>
      <c r="AY147" s="372">
        <f t="shared" si="18"/>
        <v>6871.5819999999985</v>
      </c>
      <c r="AZ147" s="372">
        <f t="shared" si="19"/>
        <v>0</v>
      </c>
      <c r="BA147" s="372">
        <f t="shared" si="20"/>
        <v>-2627.27</v>
      </c>
    </row>
    <row r="148" spans="1:53" s="366" customFormat="1">
      <c r="A148" s="371">
        <v>0.97916666666666696</v>
      </c>
      <c r="B148" s="372">
        <v>3143.0479999999998</v>
      </c>
      <c r="C148" s="372">
        <v>4799.16</v>
      </c>
      <c r="D148" s="372">
        <v>626.95000000000005</v>
      </c>
      <c r="E148" s="372">
        <v>444.67599999999999</v>
      </c>
      <c r="F148" s="372">
        <v>184.77500000000001</v>
      </c>
      <c r="G148" s="372">
        <v>0</v>
      </c>
      <c r="H148" s="372">
        <v>0</v>
      </c>
      <c r="I148" s="372">
        <v>95.45</v>
      </c>
      <c r="J148" s="372">
        <v>-1678.0709999999999</v>
      </c>
      <c r="K148" s="372">
        <v>0</v>
      </c>
      <c r="L148" s="372">
        <v>-683.91099999999994</v>
      </c>
      <c r="M148" s="372">
        <v>7615.9879999999994</v>
      </c>
      <c r="N148" s="372">
        <v>6932.0769999999993</v>
      </c>
      <c r="O148" s="372">
        <f t="shared" si="12"/>
        <v>7615.9879999999994</v>
      </c>
      <c r="P148" s="372">
        <f t="shared" si="13"/>
        <v>0</v>
      </c>
      <c r="Q148" s="372">
        <f t="shared" si="14"/>
        <v>-1678.0709999999999</v>
      </c>
      <c r="S148" s="371">
        <v>0.97916666666666696</v>
      </c>
      <c r="T148" s="372">
        <v>3722.569</v>
      </c>
      <c r="U148" s="372">
        <v>3180.366</v>
      </c>
      <c r="V148" s="372">
        <v>0</v>
      </c>
      <c r="W148" s="372">
        <v>384.12200000000001</v>
      </c>
      <c r="X148" s="372">
        <v>126.91800000000001</v>
      </c>
      <c r="Y148" s="372">
        <v>612.59799999999996</v>
      </c>
      <c r="Z148" s="372">
        <v>0</v>
      </c>
      <c r="AA148" s="372">
        <v>52.021000000000001</v>
      </c>
      <c r="AB148" s="372">
        <v>-1364.7260000000001</v>
      </c>
      <c r="AC148" s="372">
        <v>0</v>
      </c>
      <c r="AD148" s="372">
        <v>-552.57299999999998</v>
      </c>
      <c r="AE148" s="372">
        <v>6713.8679999999986</v>
      </c>
      <c r="AF148" s="372">
        <v>6161.2949999999983</v>
      </c>
      <c r="AG148" s="372">
        <f t="shared" si="15"/>
        <v>6713.8679999999986</v>
      </c>
      <c r="AH148" s="372">
        <f t="shared" si="16"/>
        <v>0</v>
      </c>
      <c r="AI148" s="372">
        <f t="shared" si="17"/>
        <v>-1364.7260000000001</v>
      </c>
      <c r="AK148" s="371">
        <v>0.97916666666666696</v>
      </c>
      <c r="AL148" s="372">
        <v>4112.4719999999998</v>
      </c>
      <c r="AM148" s="372">
        <v>3973.8539999999998</v>
      </c>
      <c r="AN148" s="372">
        <v>934.13</v>
      </c>
      <c r="AO148" s="372">
        <v>285.89699999999999</v>
      </c>
      <c r="AP148" s="372">
        <v>110.578</v>
      </c>
      <c r="AQ148" s="372">
        <v>0</v>
      </c>
      <c r="AR148" s="372">
        <v>0</v>
      </c>
      <c r="AS148" s="372">
        <v>88.498000000000005</v>
      </c>
      <c r="AT148" s="372">
        <v>-2704.8580000000002</v>
      </c>
      <c r="AU148" s="372">
        <v>0</v>
      </c>
      <c r="AV148" s="372">
        <v>-624.98</v>
      </c>
      <c r="AW148" s="372">
        <v>6800.5709999999981</v>
      </c>
      <c r="AX148" s="372">
        <v>6175.5909999999985</v>
      </c>
      <c r="AY148" s="372">
        <f t="shared" si="18"/>
        <v>6800.5709999999981</v>
      </c>
      <c r="AZ148" s="372">
        <f t="shared" si="19"/>
        <v>0</v>
      </c>
      <c r="BA148" s="372">
        <f t="shared" si="20"/>
        <v>-2704.8580000000002</v>
      </c>
    </row>
    <row r="149" spans="1:53" s="366" customFormat="1">
      <c r="A149" s="371">
        <v>0.98958333333333304</v>
      </c>
      <c r="B149" s="372">
        <v>3141.864</v>
      </c>
      <c r="C149" s="372">
        <v>4730.0479999999998</v>
      </c>
      <c r="D149" s="372">
        <v>216.18299999999999</v>
      </c>
      <c r="E149" s="372">
        <v>443.91500000000002</v>
      </c>
      <c r="F149" s="372">
        <v>179.11500000000001</v>
      </c>
      <c r="G149" s="372">
        <v>0</v>
      </c>
      <c r="H149" s="372">
        <v>0</v>
      </c>
      <c r="I149" s="372">
        <v>96.891999999999996</v>
      </c>
      <c r="J149" s="372">
        <v>-1352.4680000000001</v>
      </c>
      <c r="K149" s="372">
        <v>0</v>
      </c>
      <c r="L149" s="372">
        <v>-670.50699999999995</v>
      </c>
      <c r="M149" s="372">
        <v>7455.549</v>
      </c>
      <c r="N149" s="372">
        <v>6785.0420000000004</v>
      </c>
      <c r="O149" s="372">
        <f t="shared" si="12"/>
        <v>7455.549</v>
      </c>
      <c r="P149" s="372">
        <f t="shared" si="13"/>
        <v>0</v>
      </c>
      <c r="Q149" s="372">
        <f t="shared" si="14"/>
        <v>-1352.4680000000001</v>
      </c>
      <c r="S149" s="371">
        <v>0.98958333333333304</v>
      </c>
      <c r="T149" s="372">
        <v>3720.9079999999999</v>
      </c>
      <c r="U149" s="372">
        <v>3197.3069999999998</v>
      </c>
      <c r="V149" s="372">
        <v>0</v>
      </c>
      <c r="W149" s="372">
        <v>384.72500000000002</v>
      </c>
      <c r="X149" s="372">
        <v>125.169</v>
      </c>
      <c r="Y149" s="372">
        <v>614.50699999999995</v>
      </c>
      <c r="Z149" s="372">
        <v>0</v>
      </c>
      <c r="AA149" s="372">
        <v>37.972999999999999</v>
      </c>
      <c r="AB149" s="372">
        <v>-1524.04</v>
      </c>
      <c r="AC149" s="372">
        <v>0</v>
      </c>
      <c r="AD149" s="372">
        <v>-554.06700000000001</v>
      </c>
      <c r="AE149" s="372">
        <v>6556.549</v>
      </c>
      <c r="AF149" s="372">
        <v>6002.482</v>
      </c>
      <c r="AG149" s="372">
        <f t="shared" si="15"/>
        <v>6556.549</v>
      </c>
      <c r="AH149" s="372">
        <f t="shared" si="16"/>
        <v>0</v>
      </c>
      <c r="AI149" s="372">
        <f t="shared" si="17"/>
        <v>-1524.04</v>
      </c>
      <c r="AK149" s="371">
        <v>0.98958333333333304</v>
      </c>
      <c r="AL149" s="372">
        <v>4111.6509999999998</v>
      </c>
      <c r="AM149" s="372">
        <v>3981.48</v>
      </c>
      <c r="AN149" s="372">
        <v>954.04499999999996</v>
      </c>
      <c r="AO149" s="372">
        <v>272.29500000000002</v>
      </c>
      <c r="AP149" s="372">
        <v>102.988</v>
      </c>
      <c r="AQ149" s="372">
        <v>0</v>
      </c>
      <c r="AR149" s="372">
        <v>0</v>
      </c>
      <c r="AS149" s="372">
        <v>87.942999999999998</v>
      </c>
      <c r="AT149" s="372">
        <v>-2849.7820000000002</v>
      </c>
      <c r="AU149" s="372">
        <v>0</v>
      </c>
      <c r="AV149" s="372">
        <v>-624.96299999999997</v>
      </c>
      <c r="AW149" s="372">
        <v>6660.6199999999981</v>
      </c>
      <c r="AX149" s="372">
        <v>6035.6569999999983</v>
      </c>
      <c r="AY149" s="372">
        <f t="shared" si="18"/>
        <v>6660.6199999999981</v>
      </c>
      <c r="AZ149" s="372">
        <f t="shared" si="19"/>
        <v>0</v>
      </c>
      <c r="BA149" s="372">
        <f t="shared" si="20"/>
        <v>-2849.7820000000002</v>
      </c>
    </row>
    <row r="150" spans="1:53" s="366" customFormat="1"/>
    <row r="151" spans="1:53" s="366" customFormat="1"/>
    <row r="152" spans="1:53" s="366" customFormat="1"/>
    <row r="153" spans="1:53" s="366" customFormat="1"/>
    <row r="154" spans="1:53" s="366" customFormat="1"/>
    <row r="155" spans="1:53" s="366" customFormat="1"/>
    <row r="156" spans="1:53" s="366" customFormat="1"/>
    <row r="157" spans="1:53" s="366" customFormat="1"/>
    <row r="158" spans="1:53" s="366" customFormat="1"/>
    <row r="159" spans="1:53" s="366" customFormat="1"/>
    <row r="160" spans="1:53" s="366" customFormat="1"/>
  </sheetData>
  <mergeCells count="33">
    <mergeCell ref="A25:D25"/>
    <mergeCell ref="A11:D11"/>
    <mergeCell ref="A12:D12"/>
    <mergeCell ref="A13:D13"/>
    <mergeCell ref="A14:D14"/>
    <mergeCell ref="A44:D44"/>
    <mergeCell ref="A28:D28"/>
    <mergeCell ref="A29:D29"/>
    <mergeCell ref="A34:D34"/>
    <mergeCell ref="A35:D35"/>
    <mergeCell ref="A36:D36"/>
    <mergeCell ref="A37:D37"/>
    <mergeCell ref="A39:D39"/>
    <mergeCell ref="A40:D40"/>
    <mergeCell ref="A41:D41"/>
    <mergeCell ref="A42:D42"/>
    <mergeCell ref="A43:D43"/>
    <mergeCell ref="A27:D27"/>
    <mergeCell ref="A19:D19"/>
    <mergeCell ref="A3:D3"/>
    <mergeCell ref="A18:D18"/>
    <mergeCell ref="A33:D33"/>
    <mergeCell ref="A26:D26"/>
    <mergeCell ref="A10:D10"/>
    <mergeCell ref="A4:D4"/>
    <mergeCell ref="A5:D5"/>
    <mergeCell ref="A6:D6"/>
    <mergeCell ref="A7:D7"/>
    <mergeCell ref="A9:D9"/>
    <mergeCell ref="A20:D20"/>
    <mergeCell ref="A21:D21"/>
    <mergeCell ref="A22:D22"/>
    <mergeCell ref="A24:D24"/>
  </mergeCells>
  <conditionalFormatting sqref="A54:O149">
    <cfRule type="expression" dxfId="5" priority="1">
      <formula>$M54=MAX($M$52:$M$149)</formula>
    </cfRule>
  </conditionalFormatting>
  <conditionalFormatting sqref="S54:AG149">
    <cfRule type="expression" dxfId="4" priority="5">
      <formula>$AE54=MAX($AE$52:$AE$149)</formula>
    </cfRule>
  </conditionalFormatting>
  <conditionalFormatting sqref="AK54:AY149">
    <cfRule type="expression" dxfId="3" priority="4">
      <formula>$AW54=MAX($AW$52:$AW$149)</formula>
    </cfRule>
  </conditionalFormatting>
  <pageMargins left="0.31496062992125984" right="0.31496062992125984" top="0.35433070866141736" bottom="0.35433070866141736" header="0.31496062992125984" footer="0.19685039370078741"/>
  <pageSetup paperSize="9" fitToWidth="0" fitToHeight="0" orientation="landscape" r:id="rId1"/>
  <headerFooter differentFirst="1" scaleWithDoc="0">
    <oddFooter>&amp;C&amp;"Calibri,Obyčejné"&amp;9&amp;P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77733-488B-4036-B182-79C99A5DDE33}">
  <dimension ref="A1:BA155"/>
  <sheetViews>
    <sheetView showGridLines="0" zoomScaleNormal="100" zoomScaleSheetLayoutView="100" workbookViewId="0"/>
  </sheetViews>
  <sheetFormatPr defaultColWidth="9.140625" defaultRowHeight="12"/>
  <cols>
    <col min="1" max="3" width="8.7109375" style="111" customWidth="1"/>
    <col min="4" max="4" width="17.7109375" style="111" customWidth="1"/>
    <col min="5" max="5" width="6.7109375" style="111" customWidth="1"/>
    <col min="6" max="6" width="5.7109375" style="111" customWidth="1"/>
    <col min="7" max="7" width="1.7109375" style="111" customWidth="1"/>
    <col min="8" max="9" width="7.28515625" style="111" customWidth="1"/>
    <col min="10" max="10" width="11.85546875" style="111" customWidth="1"/>
    <col min="11" max="11" width="10.140625" style="111" customWidth="1"/>
    <col min="12" max="12" width="7.140625" style="111" customWidth="1"/>
    <col min="13" max="13" width="12.7109375" style="111" customWidth="1"/>
    <col min="14" max="14" width="15.42578125" style="111" customWidth="1"/>
    <col min="15" max="15" width="14.140625" style="111" customWidth="1"/>
    <col min="16" max="38" width="9.140625" style="111" customWidth="1"/>
    <col min="39" max="16384" width="9.140625" style="111"/>
  </cols>
  <sheetData>
    <row r="1" spans="1:15" s="109" customFormat="1" ht="18">
      <c r="A1" s="331" t="str">
        <f>"9.4  Minima zatížení ES ČR za "&amp;O1</f>
        <v>9.4  Minima zatížení ES ČR za II. čtvrtletí 2026</v>
      </c>
      <c r="B1" s="108"/>
      <c r="N1" s="110"/>
      <c r="O1" s="167" t="str">
        <f>'3.1'!N1</f>
        <v>II. čtvrtletí 2026</v>
      </c>
    </row>
    <row r="2" spans="1:15" ht="6" customHeight="1">
      <c r="B2" s="112"/>
    </row>
    <row r="3" spans="1:15" s="113" customFormat="1">
      <c r="A3" s="529" t="str">
        <f>"Struktura pokrytí denního minima zatížení - "&amp;LOWER('9.2'!A3:B4)</f>
        <v>Struktura pokrytí denního minima zatížení - duben</v>
      </c>
      <c r="B3" s="529"/>
      <c r="C3" s="529"/>
      <c r="D3" s="529"/>
      <c r="E3" s="335" t="s">
        <v>4</v>
      </c>
      <c r="F3" s="335"/>
    </row>
    <row r="4" spans="1:15" s="113" customFormat="1">
      <c r="A4" s="528" t="s">
        <v>257</v>
      </c>
      <c r="B4" s="528"/>
      <c r="C4" s="528"/>
      <c r="D4" s="528"/>
      <c r="E4" s="338">
        <f>SUM(E5:E14)</f>
        <v>5097.17</v>
      </c>
      <c r="F4" s="339">
        <f>E4/$E$4</f>
        <v>1</v>
      </c>
    </row>
    <row r="5" spans="1:15" s="113" customFormat="1">
      <c r="A5" s="527" t="s">
        <v>272</v>
      </c>
      <c r="B5" s="527"/>
      <c r="C5" s="527"/>
      <c r="D5" s="527"/>
      <c r="E5" s="333">
        <f t="array" ref="E5:E14">TRANSPOSE(INDEX(B54:K149,MATCH(MIN(M54:M149),M54:M149,0),0))</f>
        <v>3107.1750000000002</v>
      </c>
      <c r="F5" s="334">
        <f t="shared" ref="F5:F14" si="0">E5/$E$4</f>
        <v>0.60958826172170055</v>
      </c>
    </row>
    <row r="6" spans="1:15" s="113" customFormat="1">
      <c r="A6" s="527" t="s">
        <v>273</v>
      </c>
      <c r="B6" s="527"/>
      <c r="C6" s="527"/>
      <c r="D6" s="527"/>
      <c r="E6" s="333">
        <v>1484.9649999999999</v>
      </c>
      <c r="F6" s="334">
        <f t="shared" si="0"/>
        <v>0.29133126813506316</v>
      </c>
    </row>
    <row r="7" spans="1:15" s="113" customFormat="1">
      <c r="A7" s="527" t="s">
        <v>276</v>
      </c>
      <c r="B7" s="527"/>
      <c r="C7" s="527"/>
      <c r="D7" s="527"/>
      <c r="E7" s="333">
        <v>0</v>
      </c>
      <c r="F7" s="334">
        <f t="shared" si="0"/>
        <v>0</v>
      </c>
    </row>
    <row r="8" spans="1:15" s="113" customFormat="1">
      <c r="A8" s="340" t="s">
        <v>277</v>
      </c>
      <c r="B8" s="340"/>
      <c r="C8" s="340"/>
      <c r="D8" s="340"/>
      <c r="E8" s="333">
        <v>390.23200000000003</v>
      </c>
      <c r="F8" s="334">
        <f t="shared" si="0"/>
        <v>7.655856092694574E-2</v>
      </c>
    </row>
    <row r="9" spans="1:15" s="113" customFormat="1">
      <c r="A9" s="527" t="s">
        <v>274</v>
      </c>
      <c r="B9" s="527"/>
      <c r="C9" s="527"/>
      <c r="D9" s="527"/>
      <c r="E9" s="333">
        <v>137.39099999999999</v>
      </c>
      <c r="F9" s="334">
        <f t="shared" si="0"/>
        <v>2.6954368796802929E-2</v>
      </c>
    </row>
    <row r="10" spans="1:15" s="113" customFormat="1">
      <c r="A10" s="527" t="s">
        <v>278</v>
      </c>
      <c r="B10" s="527"/>
      <c r="C10" s="527"/>
      <c r="D10" s="527"/>
      <c r="E10" s="333">
        <v>156.43</v>
      </c>
      <c r="F10" s="334">
        <f t="shared" si="0"/>
        <v>3.068957872701911E-2</v>
      </c>
    </row>
    <row r="11" spans="1:15" s="113" customFormat="1">
      <c r="A11" s="527" t="s">
        <v>279</v>
      </c>
      <c r="B11" s="527"/>
      <c r="C11" s="527"/>
      <c r="D11" s="527"/>
      <c r="E11" s="333">
        <v>0</v>
      </c>
      <c r="F11" s="334">
        <f t="shared" si="0"/>
        <v>0</v>
      </c>
    </row>
    <row r="12" spans="1:15" s="113" customFormat="1">
      <c r="A12" s="527" t="s">
        <v>280</v>
      </c>
      <c r="B12" s="527"/>
      <c r="C12" s="527"/>
      <c r="D12" s="527"/>
      <c r="E12" s="333">
        <v>155.66499999999999</v>
      </c>
      <c r="F12" s="334">
        <f t="shared" si="0"/>
        <v>3.0539495445511919E-2</v>
      </c>
    </row>
    <row r="13" spans="1:15" s="113" customFormat="1">
      <c r="A13" s="527" t="s">
        <v>269</v>
      </c>
      <c r="B13" s="527"/>
      <c r="C13" s="527"/>
      <c r="D13" s="527"/>
      <c r="E13" s="333">
        <v>-334.68799999999999</v>
      </c>
      <c r="F13" s="334">
        <f t="shared" si="0"/>
        <v>-6.5661533753043358E-2</v>
      </c>
    </row>
    <row r="14" spans="1:15" s="113" customFormat="1">
      <c r="A14" s="530" t="s">
        <v>92</v>
      </c>
      <c r="B14" s="530"/>
      <c r="C14" s="530"/>
      <c r="D14" s="530"/>
      <c r="E14" s="336">
        <v>0</v>
      </c>
      <c r="F14" s="337">
        <f t="shared" si="0"/>
        <v>0</v>
      </c>
    </row>
    <row r="15" spans="1:15" s="113" customFormat="1">
      <c r="A15" s="114"/>
      <c r="B15" s="114"/>
      <c r="C15" s="114"/>
      <c r="D15" s="114"/>
      <c r="E15" s="114"/>
      <c r="F15" s="332" t="s">
        <v>275</v>
      </c>
    </row>
    <row r="16" spans="1:15" s="113" customFormat="1"/>
    <row r="17" spans="1:6" s="113" customFormat="1"/>
    <row r="18" spans="1:6" s="113" customFormat="1">
      <c r="A18" s="528" t="str">
        <f>"Struktura pokrytí denního minima zatížení - "&amp;LOWER('9.2'!G3)</f>
        <v>Struktura pokrytí denního minima zatížení - květen</v>
      </c>
      <c r="B18" s="528"/>
      <c r="C18" s="528"/>
      <c r="D18" s="528"/>
      <c r="E18" s="335" t="s">
        <v>4</v>
      </c>
      <c r="F18" s="335"/>
    </row>
    <row r="19" spans="1:6" s="113" customFormat="1">
      <c r="A19" s="528" t="s">
        <v>257</v>
      </c>
      <c r="B19" s="528"/>
      <c r="C19" s="528"/>
      <c r="D19" s="528"/>
      <c r="E19" s="338">
        <f>SUM(E20:E29)</f>
        <v>4823.7150000000001</v>
      </c>
      <c r="F19" s="339">
        <f>E19/$E$19</f>
        <v>1</v>
      </c>
    </row>
    <row r="20" spans="1:6" s="113" customFormat="1">
      <c r="A20" s="527" t="s">
        <v>272</v>
      </c>
      <c r="B20" s="527"/>
      <c r="C20" s="527"/>
      <c r="D20" s="527"/>
      <c r="E20" s="333">
        <f t="array" ref="E20:E29">TRANSPOSE(INDEX(T54:AC149,MATCH(MIN(AE54:AE149),AE54:AE149,0),0))</f>
        <v>3684.424</v>
      </c>
      <c r="F20" s="334">
        <f t="shared" ref="F20:F29" si="1">E20/$E$19</f>
        <v>0.76381461176707166</v>
      </c>
    </row>
    <row r="21" spans="1:6" s="113" customFormat="1">
      <c r="A21" s="527" t="s">
        <v>273</v>
      </c>
      <c r="B21" s="527"/>
      <c r="C21" s="527"/>
      <c r="D21" s="527"/>
      <c r="E21" s="333">
        <v>2187.4780000000001</v>
      </c>
      <c r="F21" s="334">
        <f t="shared" si="1"/>
        <v>0.45348408850854582</v>
      </c>
    </row>
    <row r="22" spans="1:6" s="113" customFormat="1">
      <c r="A22" s="527" t="s">
        <v>276</v>
      </c>
      <c r="B22" s="527"/>
      <c r="C22" s="527"/>
      <c r="D22" s="527"/>
      <c r="E22" s="333">
        <v>810.82899999999995</v>
      </c>
      <c r="F22" s="334">
        <f t="shared" si="1"/>
        <v>0.1680922276709963</v>
      </c>
    </row>
    <row r="23" spans="1:6" s="113" customFormat="1">
      <c r="A23" s="340" t="s">
        <v>277</v>
      </c>
      <c r="B23" s="340"/>
      <c r="C23" s="340"/>
      <c r="D23" s="340"/>
      <c r="E23" s="333">
        <v>435.09899999999999</v>
      </c>
      <c r="F23" s="334">
        <f t="shared" si="1"/>
        <v>9.0199980720253994E-2</v>
      </c>
    </row>
    <row r="24" spans="1:6" s="113" customFormat="1">
      <c r="A24" s="527" t="s">
        <v>274</v>
      </c>
      <c r="B24" s="527"/>
      <c r="C24" s="527"/>
      <c r="D24" s="527"/>
      <c r="E24" s="333">
        <v>81.521000000000001</v>
      </c>
      <c r="F24" s="334">
        <f t="shared" si="1"/>
        <v>1.6900044882419463E-2</v>
      </c>
    </row>
    <row r="25" spans="1:6" s="113" customFormat="1">
      <c r="A25" s="527" t="s">
        <v>278</v>
      </c>
      <c r="B25" s="527"/>
      <c r="C25" s="527"/>
      <c r="D25" s="527"/>
      <c r="E25" s="333">
        <v>171.55199999999999</v>
      </c>
      <c r="F25" s="334">
        <f t="shared" si="1"/>
        <v>3.5564290178835188E-2</v>
      </c>
    </row>
    <row r="26" spans="1:6" s="113" customFormat="1">
      <c r="A26" s="527" t="s">
        <v>279</v>
      </c>
      <c r="B26" s="527"/>
      <c r="C26" s="527"/>
      <c r="D26" s="527"/>
      <c r="E26" s="333">
        <v>77.063999999999993</v>
      </c>
      <c r="F26" s="334">
        <f t="shared" si="1"/>
        <v>1.5976068237862309E-2</v>
      </c>
    </row>
    <row r="27" spans="1:6" s="113" customFormat="1">
      <c r="A27" s="527" t="s">
        <v>280</v>
      </c>
      <c r="B27" s="527"/>
      <c r="C27" s="527"/>
      <c r="D27" s="527"/>
      <c r="E27" s="333">
        <v>32.106999999999999</v>
      </c>
      <c r="F27" s="334">
        <f t="shared" si="1"/>
        <v>6.6560731718188154E-3</v>
      </c>
    </row>
    <row r="28" spans="1:6" s="113" customFormat="1">
      <c r="A28" s="527" t="s">
        <v>269</v>
      </c>
      <c r="B28" s="527"/>
      <c r="C28" s="527"/>
      <c r="D28" s="527"/>
      <c r="E28" s="333">
        <v>-2656.3589999999999</v>
      </c>
      <c r="F28" s="334">
        <f t="shared" si="1"/>
        <v>-0.55068738513780346</v>
      </c>
    </row>
    <row r="29" spans="1:6" s="113" customFormat="1">
      <c r="A29" s="530" t="s">
        <v>92</v>
      </c>
      <c r="B29" s="530"/>
      <c r="C29" s="530"/>
      <c r="D29" s="530"/>
      <c r="E29" s="336">
        <v>0</v>
      </c>
      <c r="F29" s="337">
        <f t="shared" si="1"/>
        <v>0</v>
      </c>
    </row>
    <row r="30" spans="1:6" s="113" customFormat="1">
      <c r="A30" s="114"/>
      <c r="B30" s="114"/>
      <c r="C30" s="114"/>
      <c r="D30" s="114"/>
      <c r="E30" s="114"/>
      <c r="F30" s="332" t="s">
        <v>275</v>
      </c>
    </row>
    <row r="31" spans="1:6" s="113" customFormat="1"/>
    <row r="32" spans="1:6" s="113" customFormat="1"/>
    <row r="33" spans="1:6" s="113" customFormat="1">
      <c r="A33" s="528" t="str">
        <f>"Struktura pokrytí denního minima zatížení - "&amp;LOWER('9.2'!M3)</f>
        <v>Struktura pokrytí denního minima zatížení - červen</v>
      </c>
      <c r="B33" s="528"/>
      <c r="C33" s="528"/>
      <c r="D33" s="528"/>
      <c r="E33" s="335" t="s">
        <v>4</v>
      </c>
      <c r="F33" s="335"/>
    </row>
    <row r="34" spans="1:6" s="113" customFormat="1">
      <c r="A34" s="528" t="s">
        <v>257</v>
      </c>
      <c r="B34" s="528"/>
      <c r="C34" s="528"/>
      <c r="D34" s="528"/>
      <c r="E34" s="338">
        <f>SUM(E35:E44)</f>
        <v>4708.9160000000011</v>
      </c>
      <c r="F34" s="339">
        <f>E34/$E$34</f>
        <v>1</v>
      </c>
    </row>
    <row r="35" spans="1:6" s="113" customFormat="1">
      <c r="A35" s="527" t="s">
        <v>272</v>
      </c>
      <c r="B35" s="527"/>
      <c r="C35" s="527"/>
      <c r="D35" s="527"/>
      <c r="E35" s="333">
        <f t="array" ref="E35:E44">TRANSPOSE(INDEX(AL54:AU149,MATCH(MIN(AW54:AW149),AW54:AW149,0),0))</f>
        <v>3698.011</v>
      </c>
      <c r="F35" s="334">
        <f t="shared" ref="F35:F44" si="2">E35/$E$34</f>
        <v>0.78532108026560654</v>
      </c>
    </row>
    <row r="36" spans="1:6" s="113" customFormat="1">
      <c r="A36" s="527" t="s">
        <v>273</v>
      </c>
      <c r="B36" s="527"/>
      <c r="C36" s="527"/>
      <c r="D36" s="527"/>
      <c r="E36" s="333">
        <v>848.85500000000002</v>
      </c>
      <c r="F36" s="334">
        <f t="shared" si="2"/>
        <v>0.18026547935873136</v>
      </c>
    </row>
    <row r="37" spans="1:6" s="113" customFormat="1">
      <c r="A37" s="527" t="s">
        <v>276</v>
      </c>
      <c r="B37" s="527"/>
      <c r="C37" s="527"/>
      <c r="D37" s="527"/>
      <c r="E37" s="333">
        <v>0</v>
      </c>
      <c r="F37" s="334">
        <f t="shared" si="2"/>
        <v>0</v>
      </c>
    </row>
    <row r="38" spans="1:6" s="113" customFormat="1">
      <c r="A38" s="340" t="s">
        <v>277</v>
      </c>
      <c r="B38" s="340"/>
      <c r="C38" s="340"/>
      <c r="D38" s="340"/>
      <c r="E38" s="333">
        <v>283.77</v>
      </c>
      <c r="F38" s="334">
        <f t="shared" si="2"/>
        <v>6.0262276923181451E-2</v>
      </c>
    </row>
    <row r="39" spans="1:6" s="113" customFormat="1">
      <c r="A39" s="527" t="s">
        <v>274</v>
      </c>
      <c r="B39" s="527"/>
      <c r="C39" s="527"/>
      <c r="D39" s="527"/>
      <c r="E39" s="333">
        <v>94.977999999999994</v>
      </c>
      <c r="F39" s="334">
        <f t="shared" si="2"/>
        <v>2.0169822523909954E-2</v>
      </c>
    </row>
    <row r="40" spans="1:6" s="113" customFormat="1">
      <c r="A40" s="527" t="s">
        <v>278</v>
      </c>
      <c r="B40" s="527"/>
      <c r="C40" s="527"/>
      <c r="D40" s="527"/>
      <c r="E40" s="333">
        <v>0</v>
      </c>
      <c r="F40" s="334">
        <f t="shared" si="2"/>
        <v>0</v>
      </c>
    </row>
    <row r="41" spans="1:6" s="113" customFormat="1">
      <c r="A41" s="527" t="s">
        <v>279</v>
      </c>
      <c r="B41" s="527"/>
      <c r="C41" s="527"/>
      <c r="D41" s="527"/>
      <c r="E41" s="333">
        <v>80.506</v>
      </c>
      <c r="F41" s="334">
        <f t="shared" si="2"/>
        <v>1.7096503738864736E-2</v>
      </c>
    </row>
    <row r="42" spans="1:6" s="113" customFormat="1">
      <c r="A42" s="527" t="s">
        <v>280</v>
      </c>
      <c r="B42" s="527"/>
      <c r="C42" s="527"/>
      <c r="D42" s="527"/>
      <c r="E42" s="333">
        <v>99.504999999999995</v>
      </c>
      <c r="F42" s="334">
        <f t="shared" si="2"/>
        <v>2.1131190278187162E-2</v>
      </c>
    </row>
    <row r="43" spans="1:6" s="113" customFormat="1">
      <c r="A43" s="527" t="s">
        <v>269</v>
      </c>
      <c r="B43" s="527"/>
      <c r="C43" s="527"/>
      <c r="D43" s="527"/>
      <c r="E43" s="333">
        <v>-396.709</v>
      </c>
      <c r="F43" s="334">
        <f t="shared" si="2"/>
        <v>-8.4246353088481496E-2</v>
      </c>
    </row>
    <row r="44" spans="1:6" s="113" customFormat="1">
      <c r="A44" s="530" t="s">
        <v>92</v>
      </c>
      <c r="B44" s="530"/>
      <c r="C44" s="530"/>
      <c r="D44" s="530"/>
      <c r="E44" s="336">
        <v>0</v>
      </c>
      <c r="F44" s="337">
        <f t="shared" si="2"/>
        <v>0</v>
      </c>
    </row>
    <row r="45" spans="1:6" s="113" customFormat="1">
      <c r="A45" s="114"/>
      <c r="B45" s="114"/>
      <c r="C45" s="114"/>
      <c r="D45" s="114"/>
      <c r="E45" s="114"/>
      <c r="F45" s="332" t="s">
        <v>275</v>
      </c>
    </row>
    <row r="46" spans="1:6" s="113" customFormat="1"/>
    <row r="47" spans="1:6" s="378" customFormat="1"/>
    <row r="48" spans="1:6" s="378" customFormat="1"/>
    <row r="49" spans="1:53" s="379" customFormat="1"/>
    <row r="50" spans="1:53" s="379" customFormat="1"/>
    <row r="51" spans="1:53" s="379" customFormat="1">
      <c r="A51" s="379" t="str">
        <f>A3</f>
        <v>Struktura pokrytí denního minima zatížení - duben</v>
      </c>
      <c r="S51" s="379" t="str">
        <f>A18</f>
        <v>Struktura pokrytí denního minima zatížení - květen</v>
      </c>
      <c r="AK51" s="379" t="str">
        <f>A33</f>
        <v>Struktura pokrytí denního minima zatížení - červen</v>
      </c>
    </row>
    <row r="52" spans="1:53" s="379" customFormat="1" ht="37.5">
      <c r="A52" s="380" t="s">
        <v>55</v>
      </c>
      <c r="B52" s="380" t="s">
        <v>7</v>
      </c>
      <c r="C52" s="380" t="s">
        <v>20</v>
      </c>
      <c r="D52" s="380" t="s">
        <v>21</v>
      </c>
      <c r="E52" s="380" t="s">
        <v>22</v>
      </c>
      <c r="F52" s="380" t="s">
        <v>43</v>
      </c>
      <c r="G52" s="380" t="s">
        <v>44</v>
      </c>
      <c r="H52" s="380" t="s">
        <v>46</v>
      </c>
      <c r="I52" s="380" t="s">
        <v>45</v>
      </c>
      <c r="J52" s="380" t="s">
        <v>269</v>
      </c>
      <c r="K52" s="380" t="s">
        <v>92</v>
      </c>
      <c r="L52" s="380" t="s">
        <v>421</v>
      </c>
      <c r="M52" s="380" t="s">
        <v>257</v>
      </c>
      <c r="N52" s="380" t="s">
        <v>422</v>
      </c>
      <c r="O52" s="380" t="s">
        <v>268</v>
      </c>
      <c r="S52" s="380" t="s">
        <v>55</v>
      </c>
      <c r="T52" s="380" t="s">
        <v>7</v>
      </c>
      <c r="U52" s="380" t="s">
        <v>20</v>
      </c>
      <c r="V52" s="380" t="s">
        <v>21</v>
      </c>
      <c r="W52" s="380" t="s">
        <v>22</v>
      </c>
      <c r="X52" s="380" t="s">
        <v>43</v>
      </c>
      <c r="Y52" s="380" t="s">
        <v>44</v>
      </c>
      <c r="Z52" s="380" t="s">
        <v>46</v>
      </c>
      <c r="AA52" s="380" t="s">
        <v>45</v>
      </c>
      <c r="AB52" s="380" t="s">
        <v>269</v>
      </c>
      <c r="AC52" s="380" t="s">
        <v>92</v>
      </c>
      <c r="AD52" s="380" t="s">
        <v>421</v>
      </c>
      <c r="AE52" s="380" t="s">
        <v>257</v>
      </c>
      <c r="AF52" s="380" t="s">
        <v>422</v>
      </c>
      <c r="AG52" s="380" t="s">
        <v>268</v>
      </c>
      <c r="AK52" s="380" t="s">
        <v>55</v>
      </c>
      <c r="AL52" s="380" t="s">
        <v>7</v>
      </c>
      <c r="AM52" s="380" t="s">
        <v>20</v>
      </c>
      <c r="AN52" s="380" t="s">
        <v>21</v>
      </c>
      <c r="AO52" s="380" t="s">
        <v>22</v>
      </c>
      <c r="AP52" s="380" t="s">
        <v>43</v>
      </c>
      <c r="AQ52" s="380" t="s">
        <v>44</v>
      </c>
      <c r="AR52" s="380" t="s">
        <v>46</v>
      </c>
      <c r="AS52" s="380" t="s">
        <v>45</v>
      </c>
      <c r="AT52" s="380" t="s">
        <v>269</v>
      </c>
      <c r="AU52" s="380" t="s">
        <v>92</v>
      </c>
      <c r="AV52" s="380" t="s">
        <v>421</v>
      </c>
      <c r="AW52" s="380" t="s">
        <v>257</v>
      </c>
      <c r="AX52" s="380" t="s">
        <v>422</v>
      </c>
      <c r="AY52" s="380" t="s">
        <v>268</v>
      </c>
    </row>
    <row r="53" spans="1:53" s="379" customFormat="1">
      <c r="A53" s="381" t="s">
        <v>302</v>
      </c>
      <c r="B53" s="382" t="s">
        <v>4</v>
      </c>
      <c r="C53" s="382" t="s">
        <v>4</v>
      </c>
      <c r="D53" s="382" t="s">
        <v>4</v>
      </c>
      <c r="E53" s="382" t="s">
        <v>4</v>
      </c>
      <c r="F53" s="382" t="s">
        <v>4</v>
      </c>
      <c r="G53" s="382" t="s">
        <v>4</v>
      </c>
      <c r="H53" s="382" t="s">
        <v>4</v>
      </c>
      <c r="I53" s="382" t="s">
        <v>4</v>
      </c>
      <c r="J53" s="382" t="s">
        <v>4</v>
      </c>
      <c r="K53" s="382" t="s">
        <v>4</v>
      </c>
      <c r="L53" s="382" t="s">
        <v>4</v>
      </c>
      <c r="M53" s="382" t="s">
        <v>4</v>
      </c>
      <c r="N53" s="382" t="s">
        <v>4</v>
      </c>
      <c r="O53" s="382" t="s">
        <v>5</v>
      </c>
      <c r="P53" s="382" t="s">
        <v>270</v>
      </c>
      <c r="Q53" s="382" t="s">
        <v>271</v>
      </c>
      <c r="S53" s="381" t="s">
        <v>302</v>
      </c>
      <c r="T53" s="382" t="s">
        <v>4</v>
      </c>
      <c r="U53" s="382" t="s">
        <v>4</v>
      </c>
      <c r="V53" s="382" t="s">
        <v>4</v>
      </c>
      <c r="W53" s="382" t="s">
        <v>4</v>
      </c>
      <c r="X53" s="382" t="s">
        <v>4</v>
      </c>
      <c r="Y53" s="382" t="s">
        <v>4</v>
      </c>
      <c r="Z53" s="382" t="s">
        <v>4</v>
      </c>
      <c r="AA53" s="382" t="s">
        <v>4</v>
      </c>
      <c r="AB53" s="382" t="s">
        <v>4</v>
      </c>
      <c r="AC53" s="382" t="s">
        <v>4</v>
      </c>
      <c r="AD53" s="382" t="s">
        <v>4</v>
      </c>
      <c r="AE53" s="382" t="s">
        <v>4</v>
      </c>
      <c r="AF53" s="382" t="s">
        <v>4</v>
      </c>
      <c r="AG53" s="382" t="s">
        <v>5</v>
      </c>
      <c r="AH53" s="382" t="s">
        <v>270</v>
      </c>
      <c r="AI53" s="382" t="s">
        <v>271</v>
      </c>
      <c r="AK53" s="381" t="s">
        <v>302</v>
      </c>
      <c r="AL53" s="382" t="s">
        <v>4</v>
      </c>
      <c r="AM53" s="382" t="s">
        <v>4</v>
      </c>
      <c r="AN53" s="382" t="s">
        <v>4</v>
      </c>
      <c r="AO53" s="382" t="s">
        <v>4</v>
      </c>
      <c r="AP53" s="382" t="s">
        <v>4</v>
      </c>
      <c r="AQ53" s="382" t="s">
        <v>4</v>
      </c>
      <c r="AR53" s="382" t="s">
        <v>4</v>
      </c>
      <c r="AS53" s="382" t="s">
        <v>4</v>
      </c>
      <c r="AT53" s="382" t="s">
        <v>4</v>
      </c>
      <c r="AU53" s="382" t="s">
        <v>4</v>
      </c>
      <c r="AV53" s="382" t="s">
        <v>4</v>
      </c>
      <c r="AW53" s="382" t="s">
        <v>4</v>
      </c>
      <c r="AX53" s="382" t="s">
        <v>4</v>
      </c>
      <c r="AY53" s="382" t="s">
        <v>5</v>
      </c>
      <c r="AZ53" s="382" t="s">
        <v>270</v>
      </c>
      <c r="BA53" s="382" t="s">
        <v>271</v>
      </c>
    </row>
    <row r="54" spans="1:53" s="379" customFormat="1">
      <c r="A54" s="383">
        <v>0</v>
      </c>
      <c r="B54" s="384">
        <v>3099.7440000000001</v>
      </c>
      <c r="C54" s="384">
        <v>1479.655</v>
      </c>
      <c r="D54" s="384">
        <v>0</v>
      </c>
      <c r="E54" s="384">
        <v>403.10899999999998</v>
      </c>
      <c r="F54" s="384">
        <v>221.81100000000001</v>
      </c>
      <c r="G54" s="384">
        <v>183.87700000000001</v>
      </c>
      <c r="H54" s="384">
        <v>0</v>
      </c>
      <c r="I54" s="384">
        <v>165.79400000000001</v>
      </c>
      <c r="J54" s="384">
        <v>-36.347000000000001</v>
      </c>
      <c r="K54" s="384">
        <v>0</v>
      </c>
      <c r="L54" s="384">
        <v>-345.85399999999998</v>
      </c>
      <c r="M54" s="384">
        <v>5517.6430000000009</v>
      </c>
      <c r="N54" s="384">
        <v>5171.7890000000007</v>
      </c>
      <c r="O54" s="384">
        <f>M54</f>
        <v>5517.6430000000009</v>
      </c>
      <c r="P54" s="384">
        <f>IF(J54&lt;0,0,J54)</f>
        <v>0</v>
      </c>
      <c r="Q54" s="384">
        <f>IF(J54&lt;0,J54,0)</f>
        <v>-36.347000000000001</v>
      </c>
      <c r="S54" s="383">
        <v>0</v>
      </c>
      <c r="T54" s="384">
        <v>3668.0239999999999</v>
      </c>
      <c r="U54" s="384">
        <v>2441.1509999999998</v>
      </c>
      <c r="V54" s="384">
        <v>801.55799999999999</v>
      </c>
      <c r="W54" s="384">
        <v>408.851</v>
      </c>
      <c r="X54" s="384">
        <v>143.74799999999999</v>
      </c>
      <c r="Y54" s="384">
        <v>598.68100000000004</v>
      </c>
      <c r="Z54" s="384">
        <v>0</v>
      </c>
      <c r="AA54" s="384">
        <v>56.603999999999999</v>
      </c>
      <c r="AB54" s="384">
        <v>-2888.1060000000002</v>
      </c>
      <c r="AC54" s="384">
        <v>0</v>
      </c>
      <c r="AD54" s="384">
        <v>-489.37099999999998</v>
      </c>
      <c r="AE54" s="384">
        <v>5230.5109999999986</v>
      </c>
      <c r="AF54" s="384">
        <v>4741.1399999999985</v>
      </c>
      <c r="AG54" s="384">
        <f>AE54</f>
        <v>5230.5109999999986</v>
      </c>
      <c r="AH54" s="384">
        <f>IF(AB54&lt;0,0,AB54)</f>
        <v>0</v>
      </c>
      <c r="AI54" s="384">
        <f>IF(AB54&lt;0,AB54,0)</f>
        <v>-2888.1060000000002</v>
      </c>
      <c r="AK54" s="383">
        <v>0</v>
      </c>
      <c r="AL54" s="384">
        <v>3668.0949999999998</v>
      </c>
      <c r="AM54" s="384">
        <v>861.83299999999997</v>
      </c>
      <c r="AN54" s="384">
        <v>0</v>
      </c>
      <c r="AO54" s="384">
        <v>287.46800000000002</v>
      </c>
      <c r="AP54" s="384">
        <v>98.971000000000004</v>
      </c>
      <c r="AQ54" s="384">
        <v>419.05500000000001</v>
      </c>
      <c r="AR54" s="384">
        <v>0</v>
      </c>
      <c r="AS54" s="384">
        <v>93.438999999999993</v>
      </c>
      <c r="AT54" s="384">
        <v>-379.36500000000001</v>
      </c>
      <c r="AU54" s="384">
        <v>0</v>
      </c>
      <c r="AV54" s="384">
        <v>-305.012</v>
      </c>
      <c r="AW54" s="384">
        <v>5049.496000000001</v>
      </c>
      <c r="AX54" s="384">
        <v>4744.4840000000013</v>
      </c>
      <c r="AY54" s="384">
        <f>AW54</f>
        <v>5049.496000000001</v>
      </c>
      <c r="AZ54" s="384">
        <f>IF(AT54&lt;0,0,AT54)</f>
        <v>0</v>
      </c>
      <c r="BA54" s="384">
        <f>IF(AT54&lt;0,AT54,0)</f>
        <v>-379.36500000000001</v>
      </c>
    </row>
    <row r="55" spans="1:53" s="379" customFormat="1">
      <c r="A55" s="383">
        <v>1.0416666666666666E-2</v>
      </c>
      <c r="B55" s="384">
        <v>3100.4459999999999</v>
      </c>
      <c r="C55" s="384">
        <v>1479.7760000000001</v>
      </c>
      <c r="D55" s="384">
        <v>0</v>
      </c>
      <c r="E55" s="384">
        <v>403.12799999999999</v>
      </c>
      <c r="F55" s="384">
        <v>223.71</v>
      </c>
      <c r="G55" s="384">
        <v>70.545000000000002</v>
      </c>
      <c r="H55" s="384">
        <v>0</v>
      </c>
      <c r="I55" s="384">
        <v>172.119</v>
      </c>
      <c r="J55" s="384">
        <v>-56.923000000000002</v>
      </c>
      <c r="K55" s="384">
        <v>0</v>
      </c>
      <c r="L55" s="384">
        <v>-344.70499999999998</v>
      </c>
      <c r="M55" s="384">
        <v>5392.8009999999995</v>
      </c>
      <c r="N55" s="384">
        <v>5048.0959999999995</v>
      </c>
      <c r="O55" s="384">
        <f t="shared" ref="O55:O118" si="3">M55</f>
        <v>5392.8009999999995</v>
      </c>
      <c r="P55" s="384">
        <f t="shared" ref="P55:P118" si="4">IF(J55&lt;0,0,J55)</f>
        <v>0</v>
      </c>
      <c r="Q55" s="384">
        <f t="shared" ref="Q55:Q118" si="5">IF(J55&lt;0,J55,0)</f>
        <v>-56.923000000000002</v>
      </c>
      <c r="S55" s="383">
        <v>1.0416666666666666E-2</v>
      </c>
      <c r="T55" s="384">
        <v>3670.4879999999998</v>
      </c>
      <c r="U55" s="384">
        <v>2436.902</v>
      </c>
      <c r="V55" s="384">
        <v>801.54</v>
      </c>
      <c r="W55" s="384">
        <v>420.733</v>
      </c>
      <c r="X55" s="384">
        <v>149.83000000000001</v>
      </c>
      <c r="Y55" s="384">
        <v>583.65099999999995</v>
      </c>
      <c r="Z55" s="384">
        <v>0</v>
      </c>
      <c r="AA55" s="384">
        <v>51.142000000000003</v>
      </c>
      <c r="AB55" s="384">
        <v>-2932.143</v>
      </c>
      <c r="AC55" s="384">
        <v>0</v>
      </c>
      <c r="AD55" s="384">
        <v>-489.62299999999999</v>
      </c>
      <c r="AE55" s="384">
        <v>5182.1429999999991</v>
      </c>
      <c r="AF55" s="384">
        <v>4692.5199999999995</v>
      </c>
      <c r="AG55" s="384">
        <f t="shared" ref="AG55:AG118" si="6">AE55</f>
        <v>5182.1429999999991</v>
      </c>
      <c r="AH55" s="384">
        <f t="shared" ref="AH55:AH118" si="7">IF(AB55&lt;0,0,AB55)</f>
        <v>0</v>
      </c>
      <c r="AI55" s="384">
        <f t="shared" ref="AI55:AI118" si="8">IF(AB55&lt;0,AB55,0)</f>
        <v>-2932.143</v>
      </c>
      <c r="AK55" s="383">
        <v>1.0416666666666666E-2</v>
      </c>
      <c r="AL55" s="384">
        <v>3668.4009999999998</v>
      </c>
      <c r="AM55" s="384">
        <v>856.35699999999997</v>
      </c>
      <c r="AN55" s="384">
        <v>0</v>
      </c>
      <c r="AO55" s="384">
        <v>287.72000000000003</v>
      </c>
      <c r="AP55" s="384">
        <v>97.63</v>
      </c>
      <c r="AQ55" s="384">
        <v>419.22800000000001</v>
      </c>
      <c r="AR55" s="384">
        <v>0</v>
      </c>
      <c r="AS55" s="384">
        <v>91.477000000000004</v>
      </c>
      <c r="AT55" s="384">
        <v>-452.39800000000002</v>
      </c>
      <c r="AU55" s="384">
        <v>0</v>
      </c>
      <c r="AV55" s="384">
        <v>-304.50299999999999</v>
      </c>
      <c r="AW55" s="384">
        <v>4968.415</v>
      </c>
      <c r="AX55" s="384">
        <v>4663.9120000000003</v>
      </c>
      <c r="AY55" s="384">
        <f t="shared" ref="AY55:AY118" si="9">AW55</f>
        <v>4968.415</v>
      </c>
      <c r="AZ55" s="384">
        <f t="shared" ref="AZ55:AZ118" si="10">IF(AT55&lt;0,0,AT55)</f>
        <v>0</v>
      </c>
      <c r="BA55" s="384">
        <f t="shared" ref="BA55:BA118" si="11">IF(AT55&lt;0,AT55,0)</f>
        <v>-452.39800000000002</v>
      </c>
    </row>
    <row r="56" spans="1:53" s="379" customFormat="1">
      <c r="A56" s="383">
        <v>2.0833333333333332E-2</v>
      </c>
      <c r="B56" s="384">
        <v>3100.837</v>
      </c>
      <c r="C56" s="384">
        <v>1479.0989999999999</v>
      </c>
      <c r="D56" s="384">
        <v>0</v>
      </c>
      <c r="E56" s="384">
        <v>402.34300000000002</v>
      </c>
      <c r="F56" s="384">
        <v>223.63</v>
      </c>
      <c r="G56" s="384">
        <v>68.72</v>
      </c>
      <c r="H56" s="384">
        <v>0</v>
      </c>
      <c r="I56" s="384">
        <v>178.846</v>
      </c>
      <c r="J56" s="384">
        <v>-131.81299999999999</v>
      </c>
      <c r="K56" s="384">
        <v>0</v>
      </c>
      <c r="L56" s="384">
        <v>-344.67099999999999</v>
      </c>
      <c r="M56" s="384">
        <v>5321.6620000000003</v>
      </c>
      <c r="N56" s="384">
        <v>4976.991</v>
      </c>
      <c r="O56" s="384">
        <f t="shared" si="3"/>
        <v>5321.6620000000003</v>
      </c>
      <c r="P56" s="384">
        <f t="shared" si="4"/>
        <v>0</v>
      </c>
      <c r="Q56" s="384">
        <f t="shared" si="5"/>
        <v>-131.81299999999999</v>
      </c>
      <c r="S56" s="383">
        <v>2.0833333333333332E-2</v>
      </c>
      <c r="T56" s="384">
        <v>3671.2860000000001</v>
      </c>
      <c r="U56" s="384">
        <v>2429.1790000000001</v>
      </c>
      <c r="V56" s="384">
        <v>801.78499999999997</v>
      </c>
      <c r="W56" s="384">
        <v>413.41199999999998</v>
      </c>
      <c r="X56" s="384">
        <v>149.751</v>
      </c>
      <c r="Y56" s="384">
        <v>580.15499999999997</v>
      </c>
      <c r="Z56" s="384">
        <v>0</v>
      </c>
      <c r="AA56" s="384">
        <v>49.173999999999999</v>
      </c>
      <c r="AB56" s="384">
        <v>-2953.7130000000002</v>
      </c>
      <c r="AC56" s="384">
        <v>0</v>
      </c>
      <c r="AD56" s="384">
        <v>-488.37299999999999</v>
      </c>
      <c r="AE56" s="384">
        <v>5141.0290000000005</v>
      </c>
      <c r="AF56" s="384">
        <v>4652.6560000000009</v>
      </c>
      <c r="AG56" s="384">
        <f t="shared" si="6"/>
        <v>5141.0290000000005</v>
      </c>
      <c r="AH56" s="384">
        <f t="shared" si="7"/>
        <v>0</v>
      </c>
      <c r="AI56" s="384">
        <f t="shared" si="8"/>
        <v>-2953.7130000000002</v>
      </c>
      <c r="AK56" s="383">
        <v>2.0833333333333332E-2</v>
      </c>
      <c r="AL56" s="384">
        <v>3670.65</v>
      </c>
      <c r="AM56" s="384">
        <v>855.75699999999995</v>
      </c>
      <c r="AN56" s="384">
        <v>0</v>
      </c>
      <c r="AO56" s="384">
        <v>288.63299999999998</v>
      </c>
      <c r="AP56" s="384">
        <v>93.298000000000002</v>
      </c>
      <c r="AQ56" s="384">
        <v>426.53199999999998</v>
      </c>
      <c r="AR56" s="384">
        <v>0</v>
      </c>
      <c r="AS56" s="384">
        <v>87.177000000000007</v>
      </c>
      <c r="AT56" s="384">
        <v>-511.83</v>
      </c>
      <c r="AU56" s="384">
        <v>0</v>
      </c>
      <c r="AV56" s="384">
        <v>-304.61900000000003</v>
      </c>
      <c r="AW56" s="384">
        <v>4910.2169999999996</v>
      </c>
      <c r="AX56" s="384">
        <v>4605.598</v>
      </c>
      <c r="AY56" s="384">
        <f t="shared" si="9"/>
        <v>4910.2169999999996</v>
      </c>
      <c r="AZ56" s="384">
        <f t="shared" si="10"/>
        <v>0</v>
      </c>
      <c r="BA56" s="384">
        <f t="shared" si="11"/>
        <v>-511.83</v>
      </c>
    </row>
    <row r="57" spans="1:53" s="379" customFormat="1">
      <c r="A57" s="383">
        <v>3.125E-2</v>
      </c>
      <c r="B57" s="384">
        <v>3100.355</v>
      </c>
      <c r="C57" s="384">
        <v>1485.117</v>
      </c>
      <c r="D57" s="384">
        <v>0</v>
      </c>
      <c r="E57" s="384">
        <v>403.60500000000002</v>
      </c>
      <c r="F57" s="384">
        <v>221.22800000000001</v>
      </c>
      <c r="G57" s="384">
        <v>78.724000000000004</v>
      </c>
      <c r="H57" s="384">
        <v>0</v>
      </c>
      <c r="I57" s="384">
        <v>188.80799999999999</v>
      </c>
      <c r="J57" s="384">
        <v>-165.2</v>
      </c>
      <c r="K57" s="384">
        <v>0</v>
      </c>
      <c r="L57" s="384">
        <v>-345.51299999999998</v>
      </c>
      <c r="M57" s="384">
        <v>5312.6369999999997</v>
      </c>
      <c r="N57" s="384">
        <v>4967.1239999999998</v>
      </c>
      <c r="O57" s="384">
        <f t="shared" si="3"/>
        <v>5312.6369999999997</v>
      </c>
      <c r="P57" s="384">
        <f t="shared" si="4"/>
        <v>0</v>
      </c>
      <c r="Q57" s="384">
        <f t="shared" si="5"/>
        <v>-165.2</v>
      </c>
      <c r="S57" s="383">
        <v>3.125E-2</v>
      </c>
      <c r="T57" s="384">
        <v>3671.0250000000001</v>
      </c>
      <c r="U57" s="384">
        <v>2428.402</v>
      </c>
      <c r="V57" s="384">
        <v>801.71500000000003</v>
      </c>
      <c r="W57" s="384">
        <v>409.524</v>
      </c>
      <c r="X57" s="384">
        <v>146.04300000000001</v>
      </c>
      <c r="Y57" s="384">
        <v>597.774</v>
      </c>
      <c r="Z57" s="384">
        <v>0</v>
      </c>
      <c r="AA57" s="384">
        <v>51.154000000000003</v>
      </c>
      <c r="AB57" s="384">
        <v>-3009.2049999999999</v>
      </c>
      <c r="AC57" s="384">
        <v>0</v>
      </c>
      <c r="AD57" s="384">
        <v>-488.22500000000002</v>
      </c>
      <c r="AE57" s="384">
        <v>5096.4320000000007</v>
      </c>
      <c r="AF57" s="384">
        <v>4608.2070000000003</v>
      </c>
      <c r="AG57" s="384">
        <f t="shared" si="6"/>
        <v>5096.4320000000007</v>
      </c>
      <c r="AH57" s="384">
        <f t="shared" si="7"/>
        <v>0</v>
      </c>
      <c r="AI57" s="384">
        <f t="shared" si="8"/>
        <v>-3009.2049999999999</v>
      </c>
      <c r="AK57" s="383">
        <v>3.125E-2</v>
      </c>
      <c r="AL57" s="384">
        <v>3675.0210000000002</v>
      </c>
      <c r="AM57" s="384">
        <v>853.93600000000004</v>
      </c>
      <c r="AN57" s="384">
        <v>0</v>
      </c>
      <c r="AO57" s="384">
        <v>287.25299999999999</v>
      </c>
      <c r="AP57" s="384">
        <v>93.272999999999996</v>
      </c>
      <c r="AQ57" s="384">
        <v>423.12900000000002</v>
      </c>
      <c r="AR57" s="384">
        <v>0</v>
      </c>
      <c r="AS57" s="384">
        <v>84.08</v>
      </c>
      <c r="AT57" s="384">
        <v>-559.29499999999996</v>
      </c>
      <c r="AU57" s="384">
        <v>0</v>
      </c>
      <c r="AV57" s="384">
        <v>-304.51600000000002</v>
      </c>
      <c r="AW57" s="384">
        <v>4857.3969999999999</v>
      </c>
      <c r="AX57" s="384">
        <v>4552.8810000000003</v>
      </c>
      <c r="AY57" s="384">
        <f t="shared" si="9"/>
        <v>4857.3969999999999</v>
      </c>
      <c r="AZ57" s="384">
        <f t="shared" si="10"/>
        <v>0</v>
      </c>
      <c r="BA57" s="384">
        <f t="shared" si="11"/>
        <v>-559.29499999999996</v>
      </c>
    </row>
    <row r="58" spans="1:53" s="379" customFormat="1">
      <c r="A58" s="383">
        <v>4.1666666666666699E-2</v>
      </c>
      <c r="B58" s="384">
        <v>3101.741</v>
      </c>
      <c r="C58" s="384">
        <v>1481.8</v>
      </c>
      <c r="D58" s="384">
        <v>0</v>
      </c>
      <c r="E58" s="384">
        <v>404.06700000000001</v>
      </c>
      <c r="F58" s="384">
        <v>142.578</v>
      </c>
      <c r="G58" s="384">
        <v>72.007000000000005</v>
      </c>
      <c r="H58" s="384">
        <v>0</v>
      </c>
      <c r="I58" s="384">
        <v>191.34299999999999</v>
      </c>
      <c r="J58" s="384">
        <v>-180.45699999999999</v>
      </c>
      <c r="K58" s="384">
        <v>-2.3330000000000002</v>
      </c>
      <c r="L58" s="384">
        <v>-344.53699999999998</v>
      </c>
      <c r="M58" s="384">
        <v>5210.7460000000001</v>
      </c>
      <c r="N58" s="384">
        <v>4866.2089999999998</v>
      </c>
      <c r="O58" s="384">
        <f t="shared" si="3"/>
        <v>5210.7460000000001</v>
      </c>
      <c r="P58" s="384">
        <f t="shared" si="4"/>
        <v>0</v>
      </c>
      <c r="Q58" s="384">
        <f t="shared" si="5"/>
        <v>-180.45699999999999</v>
      </c>
      <c r="S58" s="383">
        <v>4.1666666666666699E-2</v>
      </c>
      <c r="T58" s="384">
        <v>3671.3209999999999</v>
      </c>
      <c r="U58" s="384">
        <v>2434.6840000000002</v>
      </c>
      <c r="V58" s="384">
        <v>802.50900000000001</v>
      </c>
      <c r="W58" s="384">
        <v>398.39400000000001</v>
      </c>
      <c r="X58" s="384">
        <v>80.802999999999997</v>
      </c>
      <c r="Y58" s="384">
        <v>400.27499999999998</v>
      </c>
      <c r="Z58" s="384">
        <v>0</v>
      </c>
      <c r="AA58" s="384">
        <v>49.75</v>
      </c>
      <c r="AB58" s="384">
        <v>-2809.201</v>
      </c>
      <c r="AC58" s="384">
        <v>0</v>
      </c>
      <c r="AD58" s="384">
        <v>-485.41800000000001</v>
      </c>
      <c r="AE58" s="384">
        <v>5028.5349999999999</v>
      </c>
      <c r="AF58" s="384">
        <v>4543.1170000000002</v>
      </c>
      <c r="AG58" s="384">
        <f t="shared" si="6"/>
        <v>5028.5349999999999</v>
      </c>
      <c r="AH58" s="384">
        <f t="shared" si="7"/>
        <v>0</v>
      </c>
      <c r="AI58" s="384">
        <f t="shared" si="8"/>
        <v>-2809.201</v>
      </c>
      <c r="AK58" s="383">
        <v>4.1666666666666664E-2</v>
      </c>
      <c r="AL58" s="384">
        <v>3677.3890000000001</v>
      </c>
      <c r="AM58" s="384">
        <v>856.04399999999998</v>
      </c>
      <c r="AN58" s="384">
        <v>0</v>
      </c>
      <c r="AO58" s="384">
        <v>274.798</v>
      </c>
      <c r="AP58" s="384">
        <v>93.527000000000001</v>
      </c>
      <c r="AQ58" s="384">
        <v>405.54899999999998</v>
      </c>
      <c r="AR58" s="384">
        <v>0</v>
      </c>
      <c r="AS58" s="384">
        <v>94.259</v>
      </c>
      <c r="AT58" s="384">
        <v>-603.69399999999996</v>
      </c>
      <c r="AU58" s="384">
        <v>0</v>
      </c>
      <c r="AV58" s="384">
        <v>-303.947</v>
      </c>
      <c r="AW58" s="384">
        <v>4797.8719999999994</v>
      </c>
      <c r="AX58" s="384">
        <v>4493.9249999999993</v>
      </c>
      <c r="AY58" s="384">
        <f t="shared" si="9"/>
        <v>4797.8719999999994</v>
      </c>
      <c r="AZ58" s="384">
        <f t="shared" si="10"/>
        <v>0</v>
      </c>
      <c r="BA58" s="384">
        <f t="shared" si="11"/>
        <v>-603.69399999999996</v>
      </c>
    </row>
    <row r="59" spans="1:53" s="379" customFormat="1">
      <c r="A59" s="383">
        <v>5.2083333333333301E-2</v>
      </c>
      <c r="B59" s="384">
        <v>3103.759</v>
      </c>
      <c r="C59" s="384">
        <v>1483.075</v>
      </c>
      <c r="D59" s="384">
        <v>0</v>
      </c>
      <c r="E59" s="384">
        <v>404.37099999999998</v>
      </c>
      <c r="F59" s="384">
        <v>139.90100000000001</v>
      </c>
      <c r="G59" s="384">
        <v>76.144999999999996</v>
      </c>
      <c r="H59" s="384">
        <v>0</v>
      </c>
      <c r="I59" s="384">
        <v>196.77799999999999</v>
      </c>
      <c r="J59" s="384">
        <v>-194.24600000000001</v>
      </c>
      <c r="K59" s="384">
        <v>-5.3719999999999999</v>
      </c>
      <c r="L59" s="384">
        <v>-344.87700000000001</v>
      </c>
      <c r="M59" s="384">
        <v>5204.4110000000001</v>
      </c>
      <c r="N59" s="384">
        <v>4859.5339999999997</v>
      </c>
      <c r="O59" s="384">
        <f t="shared" si="3"/>
        <v>5204.4110000000001</v>
      </c>
      <c r="P59" s="384">
        <f t="shared" si="4"/>
        <v>0</v>
      </c>
      <c r="Q59" s="384">
        <f t="shared" si="5"/>
        <v>-194.24600000000001</v>
      </c>
      <c r="S59" s="383">
        <v>5.2083333333333301E-2</v>
      </c>
      <c r="T59" s="384">
        <v>3673.444</v>
      </c>
      <c r="U59" s="384">
        <v>2430.1529999999998</v>
      </c>
      <c r="V59" s="384">
        <v>802.53399999999999</v>
      </c>
      <c r="W59" s="384">
        <v>396.52199999999999</v>
      </c>
      <c r="X59" s="384">
        <v>77.301000000000002</v>
      </c>
      <c r="Y59" s="384">
        <v>368.24599999999998</v>
      </c>
      <c r="Z59" s="384">
        <v>0</v>
      </c>
      <c r="AA59" s="384">
        <v>46.168999999999997</v>
      </c>
      <c r="AB59" s="384">
        <v>-2786.4140000000002</v>
      </c>
      <c r="AC59" s="384">
        <v>0</v>
      </c>
      <c r="AD59" s="384">
        <v>-484.52699999999999</v>
      </c>
      <c r="AE59" s="384">
        <v>5007.9549999999999</v>
      </c>
      <c r="AF59" s="384">
        <v>4523.4279999999999</v>
      </c>
      <c r="AG59" s="384">
        <f t="shared" si="6"/>
        <v>5007.9549999999999</v>
      </c>
      <c r="AH59" s="384">
        <f t="shared" si="7"/>
        <v>0</v>
      </c>
      <c r="AI59" s="384">
        <f t="shared" si="8"/>
        <v>-2786.4140000000002</v>
      </c>
      <c r="AK59" s="383">
        <v>5.2083333333333336E-2</v>
      </c>
      <c r="AL59" s="384">
        <v>3678.056</v>
      </c>
      <c r="AM59" s="384">
        <v>866.93799999999999</v>
      </c>
      <c r="AN59" s="384">
        <v>0</v>
      </c>
      <c r="AO59" s="384">
        <v>273.89600000000002</v>
      </c>
      <c r="AP59" s="384">
        <v>93.518000000000001</v>
      </c>
      <c r="AQ59" s="384">
        <v>402.20699999999999</v>
      </c>
      <c r="AR59" s="384">
        <v>0</v>
      </c>
      <c r="AS59" s="384">
        <v>90.728999999999999</v>
      </c>
      <c r="AT59" s="384">
        <v>-616.75400000000002</v>
      </c>
      <c r="AU59" s="384">
        <v>0</v>
      </c>
      <c r="AV59" s="384">
        <v>-304.84100000000001</v>
      </c>
      <c r="AW59" s="384">
        <v>4788.59</v>
      </c>
      <c r="AX59" s="384">
        <v>4483.7489999999998</v>
      </c>
      <c r="AY59" s="384">
        <f t="shared" si="9"/>
        <v>4788.59</v>
      </c>
      <c r="AZ59" s="384">
        <f t="shared" si="10"/>
        <v>0</v>
      </c>
      <c r="BA59" s="384">
        <f t="shared" si="11"/>
        <v>-616.75400000000002</v>
      </c>
    </row>
    <row r="60" spans="1:53" s="379" customFormat="1">
      <c r="A60" s="383">
        <v>6.25E-2</v>
      </c>
      <c r="B60" s="384">
        <v>3104.8919999999998</v>
      </c>
      <c r="C60" s="384">
        <v>1483.09</v>
      </c>
      <c r="D60" s="384">
        <v>0</v>
      </c>
      <c r="E60" s="384">
        <v>404.78300000000002</v>
      </c>
      <c r="F60" s="384">
        <v>139.88</v>
      </c>
      <c r="G60" s="384">
        <v>68.849999999999994</v>
      </c>
      <c r="H60" s="384">
        <v>0</v>
      </c>
      <c r="I60" s="384">
        <v>201.358</v>
      </c>
      <c r="J60" s="384">
        <v>-189.857</v>
      </c>
      <c r="K60" s="384">
        <v>-5.4740000000000002</v>
      </c>
      <c r="L60" s="384">
        <v>-344.93299999999999</v>
      </c>
      <c r="M60" s="384">
        <v>5207.5220000000008</v>
      </c>
      <c r="N60" s="384">
        <v>4862.5890000000009</v>
      </c>
      <c r="O60" s="384">
        <f t="shared" si="3"/>
        <v>5207.5220000000008</v>
      </c>
      <c r="P60" s="384">
        <f t="shared" si="4"/>
        <v>0</v>
      </c>
      <c r="Q60" s="384">
        <f t="shared" si="5"/>
        <v>-189.857</v>
      </c>
      <c r="S60" s="383">
        <v>6.25E-2</v>
      </c>
      <c r="T60" s="384">
        <v>3677.259</v>
      </c>
      <c r="U60" s="384">
        <v>2425.0630000000001</v>
      </c>
      <c r="V60" s="384">
        <v>802.76099999999997</v>
      </c>
      <c r="W60" s="384">
        <v>397.04700000000003</v>
      </c>
      <c r="X60" s="384">
        <v>77.308000000000007</v>
      </c>
      <c r="Y60" s="384">
        <v>345.94299999999998</v>
      </c>
      <c r="Z60" s="384">
        <v>0</v>
      </c>
      <c r="AA60" s="384">
        <v>45.65</v>
      </c>
      <c r="AB60" s="384">
        <v>-2775.2</v>
      </c>
      <c r="AC60" s="384">
        <v>0</v>
      </c>
      <c r="AD60" s="384">
        <v>-483.99900000000002</v>
      </c>
      <c r="AE60" s="384">
        <v>4995.831000000001</v>
      </c>
      <c r="AF60" s="384">
        <v>4511.8320000000012</v>
      </c>
      <c r="AG60" s="384">
        <f t="shared" si="6"/>
        <v>4995.831000000001</v>
      </c>
      <c r="AH60" s="384">
        <f t="shared" si="7"/>
        <v>0</v>
      </c>
      <c r="AI60" s="384">
        <f t="shared" si="8"/>
        <v>-2775.2</v>
      </c>
      <c r="AK60" s="383">
        <v>6.25E-2</v>
      </c>
      <c r="AL60" s="384">
        <v>3679.7890000000002</v>
      </c>
      <c r="AM60" s="384">
        <v>857.02800000000002</v>
      </c>
      <c r="AN60" s="384">
        <v>0</v>
      </c>
      <c r="AO60" s="384">
        <v>274.42899999999997</v>
      </c>
      <c r="AP60" s="384">
        <v>93.507000000000005</v>
      </c>
      <c r="AQ60" s="384">
        <v>400.755</v>
      </c>
      <c r="AR60" s="384">
        <v>0</v>
      </c>
      <c r="AS60" s="384">
        <v>77.864000000000004</v>
      </c>
      <c r="AT60" s="384">
        <v>-595.73199999999997</v>
      </c>
      <c r="AU60" s="384">
        <v>0</v>
      </c>
      <c r="AV60" s="384">
        <v>-303.86700000000002</v>
      </c>
      <c r="AW60" s="384">
        <v>4787.6399999999994</v>
      </c>
      <c r="AX60" s="384">
        <v>4483.7729999999992</v>
      </c>
      <c r="AY60" s="384">
        <f t="shared" si="9"/>
        <v>4787.6399999999994</v>
      </c>
      <c r="AZ60" s="384">
        <f t="shared" si="10"/>
        <v>0</v>
      </c>
      <c r="BA60" s="384">
        <f t="shared" si="11"/>
        <v>-595.73199999999997</v>
      </c>
    </row>
    <row r="61" spans="1:53" s="379" customFormat="1">
      <c r="A61" s="383">
        <v>7.2916666666666699E-2</v>
      </c>
      <c r="B61" s="384">
        <v>3103.7759999999998</v>
      </c>
      <c r="C61" s="384">
        <v>1475.3510000000001</v>
      </c>
      <c r="D61" s="384">
        <v>0</v>
      </c>
      <c r="E61" s="384">
        <v>403.90800000000002</v>
      </c>
      <c r="F61" s="384">
        <v>139.83099999999999</v>
      </c>
      <c r="G61" s="384">
        <v>67.733000000000004</v>
      </c>
      <c r="H61" s="384">
        <v>0</v>
      </c>
      <c r="I61" s="384">
        <v>201.17099999999999</v>
      </c>
      <c r="J61" s="384">
        <v>-190.63300000000001</v>
      </c>
      <c r="K61" s="384">
        <v>-5.4930000000000003</v>
      </c>
      <c r="L61" s="384">
        <v>-344.04500000000002</v>
      </c>
      <c r="M61" s="384">
        <v>5195.6440000000011</v>
      </c>
      <c r="N61" s="384">
        <v>4851.5990000000011</v>
      </c>
      <c r="O61" s="384">
        <f t="shared" si="3"/>
        <v>5195.6440000000011</v>
      </c>
      <c r="P61" s="384">
        <f t="shared" si="4"/>
        <v>0</v>
      </c>
      <c r="Q61" s="384">
        <f t="shared" si="5"/>
        <v>-190.63300000000001</v>
      </c>
      <c r="S61" s="383">
        <v>7.2916666666666699E-2</v>
      </c>
      <c r="T61" s="384">
        <v>3679.7350000000001</v>
      </c>
      <c r="U61" s="384">
        <v>2427.5729999999999</v>
      </c>
      <c r="V61" s="384">
        <v>802.80200000000002</v>
      </c>
      <c r="W61" s="384">
        <v>398.61</v>
      </c>
      <c r="X61" s="384">
        <v>76.94</v>
      </c>
      <c r="Y61" s="384">
        <v>285.37900000000002</v>
      </c>
      <c r="Z61" s="384">
        <v>0</v>
      </c>
      <c r="AA61" s="384">
        <v>42.612000000000002</v>
      </c>
      <c r="AB61" s="384">
        <v>-2730.1570000000002</v>
      </c>
      <c r="AC61" s="384">
        <v>0</v>
      </c>
      <c r="AD61" s="384">
        <v>-483.77300000000002</v>
      </c>
      <c r="AE61" s="384">
        <v>4983.4939999999988</v>
      </c>
      <c r="AF61" s="384">
        <v>4499.7209999999986</v>
      </c>
      <c r="AG61" s="384">
        <f t="shared" si="6"/>
        <v>4983.4939999999988</v>
      </c>
      <c r="AH61" s="384">
        <f t="shared" si="7"/>
        <v>0</v>
      </c>
      <c r="AI61" s="384">
        <f t="shared" si="8"/>
        <v>-2730.1570000000002</v>
      </c>
      <c r="AK61" s="383">
        <v>7.2916666666666671E-2</v>
      </c>
      <c r="AL61" s="384">
        <v>3678.7460000000001</v>
      </c>
      <c r="AM61" s="384">
        <v>853.73</v>
      </c>
      <c r="AN61" s="384">
        <v>0</v>
      </c>
      <c r="AO61" s="384">
        <v>274.68700000000001</v>
      </c>
      <c r="AP61" s="384">
        <v>93.533000000000001</v>
      </c>
      <c r="AQ61" s="384">
        <v>410.61399999999998</v>
      </c>
      <c r="AR61" s="384">
        <v>0</v>
      </c>
      <c r="AS61" s="384">
        <v>75.06</v>
      </c>
      <c r="AT61" s="384">
        <v>-580.68700000000001</v>
      </c>
      <c r="AU61" s="384">
        <v>0</v>
      </c>
      <c r="AV61" s="384">
        <v>-303.60500000000002</v>
      </c>
      <c r="AW61" s="384">
        <v>4805.6830000000009</v>
      </c>
      <c r="AX61" s="384">
        <v>4502.0780000000013</v>
      </c>
      <c r="AY61" s="384">
        <f t="shared" si="9"/>
        <v>4805.6830000000009</v>
      </c>
      <c r="AZ61" s="384">
        <f t="shared" si="10"/>
        <v>0</v>
      </c>
      <c r="BA61" s="384">
        <f t="shared" si="11"/>
        <v>-580.68700000000001</v>
      </c>
    </row>
    <row r="62" spans="1:53" s="379" customFormat="1">
      <c r="A62" s="383">
        <v>8.3333333333333301E-2</v>
      </c>
      <c r="B62" s="384">
        <v>3104.069</v>
      </c>
      <c r="C62" s="384">
        <v>1459.5709999999999</v>
      </c>
      <c r="D62" s="384">
        <v>0</v>
      </c>
      <c r="E62" s="384">
        <v>390.73700000000002</v>
      </c>
      <c r="F62" s="384">
        <v>133.08000000000001</v>
      </c>
      <c r="G62" s="384">
        <v>65.686000000000007</v>
      </c>
      <c r="H62" s="384">
        <v>0</v>
      </c>
      <c r="I62" s="384">
        <v>188.20500000000001</v>
      </c>
      <c r="J62" s="384">
        <v>-143.102</v>
      </c>
      <c r="K62" s="384">
        <v>-5.4880000000000004</v>
      </c>
      <c r="L62" s="384">
        <v>-341.54899999999998</v>
      </c>
      <c r="M62" s="384">
        <v>5192.7579999999989</v>
      </c>
      <c r="N62" s="384">
        <v>4851.2089999999989</v>
      </c>
      <c r="O62" s="384">
        <f t="shared" si="3"/>
        <v>5192.7579999999989</v>
      </c>
      <c r="P62" s="384">
        <f t="shared" si="4"/>
        <v>0</v>
      </c>
      <c r="Q62" s="384">
        <f t="shared" si="5"/>
        <v>-143.102</v>
      </c>
      <c r="S62" s="383">
        <v>8.3333333333333301E-2</v>
      </c>
      <c r="T62" s="384">
        <v>3679.7330000000002</v>
      </c>
      <c r="U62" s="384">
        <v>2439.172</v>
      </c>
      <c r="V62" s="384">
        <v>804.96900000000005</v>
      </c>
      <c r="W62" s="384">
        <v>401.01299999999998</v>
      </c>
      <c r="X62" s="384">
        <v>80.846999999999994</v>
      </c>
      <c r="Y62" s="384">
        <v>325.94299999999998</v>
      </c>
      <c r="Z62" s="384">
        <v>0</v>
      </c>
      <c r="AA62" s="384">
        <v>41.762999999999998</v>
      </c>
      <c r="AB62" s="384">
        <v>-2824.4</v>
      </c>
      <c r="AC62" s="384">
        <v>0</v>
      </c>
      <c r="AD62" s="384">
        <v>-485.60300000000001</v>
      </c>
      <c r="AE62" s="384">
        <v>4949.0400000000009</v>
      </c>
      <c r="AF62" s="384">
        <v>4463.4370000000008</v>
      </c>
      <c r="AG62" s="384">
        <f t="shared" si="6"/>
        <v>4949.0400000000009</v>
      </c>
      <c r="AH62" s="384">
        <f t="shared" si="7"/>
        <v>0</v>
      </c>
      <c r="AI62" s="384">
        <f t="shared" si="8"/>
        <v>-2824.4</v>
      </c>
      <c r="AK62" s="383">
        <v>8.3333333333333301E-2</v>
      </c>
      <c r="AL62" s="384">
        <v>3680.6109999999999</v>
      </c>
      <c r="AM62" s="384">
        <v>852.29100000000005</v>
      </c>
      <c r="AN62" s="384">
        <v>0</v>
      </c>
      <c r="AO62" s="384">
        <v>273.68900000000002</v>
      </c>
      <c r="AP62" s="384">
        <v>92.311000000000007</v>
      </c>
      <c r="AQ62" s="384">
        <v>257.44</v>
      </c>
      <c r="AR62" s="384">
        <v>0</v>
      </c>
      <c r="AS62" s="384">
        <v>72.486000000000004</v>
      </c>
      <c r="AT62" s="384">
        <v>-382.32400000000001</v>
      </c>
      <c r="AU62" s="384">
        <v>0</v>
      </c>
      <c r="AV62" s="384">
        <v>-301.61099999999999</v>
      </c>
      <c r="AW62" s="384">
        <v>4846.5039999999999</v>
      </c>
      <c r="AX62" s="384">
        <v>4544.893</v>
      </c>
      <c r="AY62" s="384">
        <f t="shared" si="9"/>
        <v>4846.5039999999999</v>
      </c>
      <c r="AZ62" s="384">
        <f t="shared" si="10"/>
        <v>0</v>
      </c>
      <c r="BA62" s="384">
        <f t="shared" si="11"/>
        <v>-382.32400000000001</v>
      </c>
    </row>
    <row r="63" spans="1:53" s="379" customFormat="1">
      <c r="A63" s="383">
        <v>9.375E-2</v>
      </c>
      <c r="B63" s="384">
        <v>3103.6260000000002</v>
      </c>
      <c r="C63" s="384">
        <v>1458.422</v>
      </c>
      <c r="D63" s="384">
        <v>0</v>
      </c>
      <c r="E63" s="384">
        <v>388.06299999999999</v>
      </c>
      <c r="F63" s="384">
        <v>132.578</v>
      </c>
      <c r="G63" s="384">
        <v>67.44</v>
      </c>
      <c r="H63" s="384">
        <v>0</v>
      </c>
      <c r="I63" s="384">
        <v>165.36799999999999</v>
      </c>
      <c r="J63" s="384">
        <v>-119.795</v>
      </c>
      <c r="K63" s="384">
        <v>-5.516</v>
      </c>
      <c r="L63" s="384">
        <v>-341.01900000000001</v>
      </c>
      <c r="M63" s="384">
        <v>5190.1860000000015</v>
      </c>
      <c r="N63" s="384">
        <v>4849.1670000000013</v>
      </c>
      <c r="O63" s="384">
        <f t="shared" si="3"/>
        <v>5190.1860000000015</v>
      </c>
      <c r="P63" s="384">
        <f t="shared" si="4"/>
        <v>0</v>
      </c>
      <c r="Q63" s="384">
        <f t="shared" si="5"/>
        <v>-119.795</v>
      </c>
      <c r="S63" s="383">
        <v>9.375E-2</v>
      </c>
      <c r="T63" s="384">
        <v>3677.1579999999999</v>
      </c>
      <c r="U63" s="384">
        <v>2447.8069999999998</v>
      </c>
      <c r="V63" s="384">
        <v>805.34900000000005</v>
      </c>
      <c r="W63" s="384">
        <v>411.529</v>
      </c>
      <c r="X63" s="384">
        <v>81.143000000000001</v>
      </c>
      <c r="Y63" s="384">
        <v>353.18200000000002</v>
      </c>
      <c r="Z63" s="384">
        <v>0</v>
      </c>
      <c r="AA63" s="384">
        <v>41.569000000000003</v>
      </c>
      <c r="AB63" s="384">
        <v>-2834.317</v>
      </c>
      <c r="AC63" s="384">
        <v>0</v>
      </c>
      <c r="AD63" s="384">
        <v>-487.29399999999998</v>
      </c>
      <c r="AE63" s="384">
        <v>4983.420000000001</v>
      </c>
      <c r="AF63" s="384">
        <v>4496.1260000000011</v>
      </c>
      <c r="AG63" s="384">
        <f t="shared" si="6"/>
        <v>4983.420000000001</v>
      </c>
      <c r="AH63" s="384">
        <f t="shared" si="7"/>
        <v>0</v>
      </c>
      <c r="AI63" s="384">
        <f t="shared" si="8"/>
        <v>-2834.317</v>
      </c>
      <c r="AK63" s="383">
        <v>9.375E-2</v>
      </c>
      <c r="AL63" s="384">
        <v>3684.0320000000002</v>
      </c>
      <c r="AM63" s="384">
        <v>850.32299999999998</v>
      </c>
      <c r="AN63" s="384">
        <v>0</v>
      </c>
      <c r="AO63" s="384">
        <v>273.34300000000002</v>
      </c>
      <c r="AP63" s="384">
        <v>92.352000000000004</v>
      </c>
      <c r="AQ63" s="384">
        <v>244.38499999999999</v>
      </c>
      <c r="AR63" s="384">
        <v>0</v>
      </c>
      <c r="AS63" s="384">
        <v>64.759</v>
      </c>
      <c r="AT63" s="384">
        <v>-244.727</v>
      </c>
      <c r="AU63" s="384">
        <v>0</v>
      </c>
      <c r="AV63" s="384">
        <v>-301.33199999999999</v>
      </c>
      <c r="AW63" s="384">
        <v>4964.4670000000006</v>
      </c>
      <c r="AX63" s="384">
        <v>4663.1350000000002</v>
      </c>
      <c r="AY63" s="384">
        <f t="shared" si="9"/>
        <v>4964.4670000000006</v>
      </c>
      <c r="AZ63" s="384">
        <f t="shared" si="10"/>
        <v>0</v>
      </c>
      <c r="BA63" s="384">
        <f t="shared" si="11"/>
        <v>-244.727</v>
      </c>
    </row>
    <row r="64" spans="1:53" s="379" customFormat="1">
      <c r="A64" s="383">
        <v>0.104166666666667</v>
      </c>
      <c r="B64" s="384">
        <v>3105.7049999999999</v>
      </c>
      <c r="C64" s="384">
        <v>1459.557</v>
      </c>
      <c r="D64" s="384">
        <v>0</v>
      </c>
      <c r="E64" s="384">
        <v>387.99599999999998</v>
      </c>
      <c r="F64" s="384">
        <v>132.63800000000001</v>
      </c>
      <c r="G64" s="384">
        <v>70.453999999999994</v>
      </c>
      <c r="H64" s="384">
        <v>0</v>
      </c>
      <c r="I64" s="384">
        <v>162.535</v>
      </c>
      <c r="J64" s="384">
        <v>-125.541</v>
      </c>
      <c r="K64" s="384">
        <v>-5.3970000000000002</v>
      </c>
      <c r="L64" s="384">
        <v>-341.245</v>
      </c>
      <c r="M64" s="384">
        <v>5187.9469999999992</v>
      </c>
      <c r="N64" s="384">
        <v>4846.7019999999993</v>
      </c>
      <c r="O64" s="384">
        <f t="shared" si="3"/>
        <v>5187.9469999999992</v>
      </c>
      <c r="P64" s="384">
        <f t="shared" si="4"/>
        <v>0</v>
      </c>
      <c r="Q64" s="384">
        <f t="shared" si="5"/>
        <v>-125.541</v>
      </c>
      <c r="S64" s="383">
        <v>0.104166666666667</v>
      </c>
      <c r="T64" s="384">
        <v>3678.0619999999999</v>
      </c>
      <c r="U64" s="384">
        <v>2444.6970000000001</v>
      </c>
      <c r="V64" s="384">
        <v>805.11900000000003</v>
      </c>
      <c r="W64" s="384">
        <v>421.34699999999998</v>
      </c>
      <c r="X64" s="384">
        <v>81.13</v>
      </c>
      <c r="Y64" s="384">
        <v>351.63299999999998</v>
      </c>
      <c r="Z64" s="384">
        <v>0</v>
      </c>
      <c r="AA64" s="384">
        <v>40.725999999999999</v>
      </c>
      <c r="AB64" s="384">
        <v>-2870.5920000000001</v>
      </c>
      <c r="AC64" s="384">
        <v>0</v>
      </c>
      <c r="AD64" s="384">
        <v>-487.59899999999999</v>
      </c>
      <c r="AE64" s="384">
        <v>4952.1219999999994</v>
      </c>
      <c r="AF64" s="384">
        <v>4464.5229999999992</v>
      </c>
      <c r="AG64" s="384">
        <f t="shared" si="6"/>
        <v>4952.1219999999994</v>
      </c>
      <c r="AH64" s="384">
        <f t="shared" si="7"/>
        <v>0</v>
      </c>
      <c r="AI64" s="384">
        <f t="shared" si="8"/>
        <v>-2870.5920000000001</v>
      </c>
      <c r="AK64" s="383">
        <v>0.104166666666667</v>
      </c>
      <c r="AL64" s="384">
        <v>3686.0329999999999</v>
      </c>
      <c r="AM64" s="384">
        <v>853.75300000000004</v>
      </c>
      <c r="AN64" s="384">
        <v>0</v>
      </c>
      <c r="AO64" s="384">
        <v>273.31200000000001</v>
      </c>
      <c r="AP64" s="384">
        <v>92.326999999999998</v>
      </c>
      <c r="AQ64" s="384">
        <v>245.673</v>
      </c>
      <c r="AR64" s="384">
        <v>0</v>
      </c>
      <c r="AS64" s="384">
        <v>64.962999999999994</v>
      </c>
      <c r="AT64" s="384">
        <v>-386.28100000000001</v>
      </c>
      <c r="AU64" s="384">
        <v>0</v>
      </c>
      <c r="AV64" s="384">
        <v>-301.77300000000002</v>
      </c>
      <c r="AW64" s="384">
        <v>4829.78</v>
      </c>
      <c r="AX64" s="384">
        <v>4528.0069999999996</v>
      </c>
      <c r="AY64" s="384">
        <f t="shared" si="9"/>
        <v>4829.78</v>
      </c>
      <c r="AZ64" s="384">
        <f t="shared" si="10"/>
        <v>0</v>
      </c>
      <c r="BA64" s="384">
        <f t="shared" si="11"/>
        <v>-386.28100000000001</v>
      </c>
    </row>
    <row r="65" spans="1:53" s="379" customFormat="1">
      <c r="A65" s="383">
        <v>0.114583333333333</v>
      </c>
      <c r="B65" s="384">
        <v>3107.16</v>
      </c>
      <c r="C65" s="384">
        <v>1468.66</v>
      </c>
      <c r="D65" s="384">
        <v>0</v>
      </c>
      <c r="E65" s="384">
        <v>389.15600000000001</v>
      </c>
      <c r="F65" s="384">
        <v>132.61500000000001</v>
      </c>
      <c r="G65" s="384">
        <v>69.537999999999997</v>
      </c>
      <c r="H65" s="384">
        <v>0</v>
      </c>
      <c r="I65" s="384">
        <v>155.03899999999999</v>
      </c>
      <c r="J65" s="384">
        <v>-150.36500000000001</v>
      </c>
      <c r="K65" s="384">
        <v>-7.2910000000000004</v>
      </c>
      <c r="L65" s="384">
        <v>-342.18900000000002</v>
      </c>
      <c r="M65" s="384">
        <v>5164.5119999999988</v>
      </c>
      <c r="N65" s="384">
        <v>4822.3229999999985</v>
      </c>
      <c r="O65" s="384">
        <f t="shared" si="3"/>
        <v>5164.5119999999988</v>
      </c>
      <c r="P65" s="384">
        <f t="shared" si="4"/>
        <v>0</v>
      </c>
      <c r="Q65" s="384">
        <f t="shared" si="5"/>
        <v>-150.36500000000001</v>
      </c>
      <c r="S65" s="383">
        <v>0.114583333333333</v>
      </c>
      <c r="T65" s="384">
        <v>3679.4119999999998</v>
      </c>
      <c r="U65" s="384">
        <v>2443.6550000000002</v>
      </c>
      <c r="V65" s="384">
        <v>795.95600000000002</v>
      </c>
      <c r="W65" s="384">
        <v>410.88799999999998</v>
      </c>
      <c r="X65" s="384">
        <v>81.135999999999996</v>
      </c>
      <c r="Y65" s="384">
        <v>187.56299999999999</v>
      </c>
      <c r="Z65" s="384">
        <v>0</v>
      </c>
      <c r="AA65" s="384">
        <v>40.444000000000003</v>
      </c>
      <c r="AB65" s="384">
        <v>-2673.3519999999999</v>
      </c>
      <c r="AC65" s="384">
        <v>0</v>
      </c>
      <c r="AD65" s="384">
        <v>-484.96300000000002</v>
      </c>
      <c r="AE65" s="384">
        <v>4965.7020000000011</v>
      </c>
      <c r="AF65" s="384">
        <v>4480.7390000000014</v>
      </c>
      <c r="AG65" s="384">
        <f t="shared" si="6"/>
        <v>4965.7020000000011</v>
      </c>
      <c r="AH65" s="384">
        <f t="shared" si="7"/>
        <v>0</v>
      </c>
      <c r="AI65" s="384">
        <f t="shared" si="8"/>
        <v>-2673.3519999999999</v>
      </c>
      <c r="AK65" s="383">
        <v>0.114583333333333</v>
      </c>
      <c r="AL65" s="384">
        <v>3686.3890000000001</v>
      </c>
      <c r="AM65" s="384">
        <v>856.04499999999996</v>
      </c>
      <c r="AN65" s="384">
        <v>0</v>
      </c>
      <c r="AO65" s="384">
        <v>274.60300000000001</v>
      </c>
      <c r="AP65" s="384">
        <v>92.347999999999999</v>
      </c>
      <c r="AQ65" s="384">
        <v>256.51299999999998</v>
      </c>
      <c r="AR65" s="384">
        <v>0</v>
      </c>
      <c r="AS65" s="384">
        <v>71.007999999999996</v>
      </c>
      <c r="AT65" s="384">
        <v>-429.16199999999998</v>
      </c>
      <c r="AU65" s="384">
        <v>0</v>
      </c>
      <c r="AV65" s="384">
        <v>-302.30099999999999</v>
      </c>
      <c r="AW65" s="384">
        <v>4807.7439999999997</v>
      </c>
      <c r="AX65" s="384">
        <v>4505.4429999999993</v>
      </c>
      <c r="AY65" s="384">
        <f t="shared" si="9"/>
        <v>4807.7439999999997</v>
      </c>
      <c r="AZ65" s="384">
        <f t="shared" si="10"/>
        <v>0</v>
      </c>
      <c r="BA65" s="384">
        <f t="shared" si="11"/>
        <v>-429.16199999999998</v>
      </c>
    </row>
    <row r="66" spans="1:53" s="379" customFormat="1">
      <c r="A66" s="383">
        <v>0.125</v>
      </c>
      <c r="B66" s="384">
        <v>3107.3319999999999</v>
      </c>
      <c r="C66" s="384">
        <v>1484.808</v>
      </c>
      <c r="D66" s="384">
        <v>0</v>
      </c>
      <c r="E66" s="384">
        <v>388.815</v>
      </c>
      <c r="F66" s="384">
        <v>137.13399999999999</v>
      </c>
      <c r="G66" s="384">
        <v>155.05000000000001</v>
      </c>
      <c r="H66" s="384">
        <v>0</v>
      </c>
      <c r="I66" s="384">
        <v>149.88800000000001</v>
      </c>
      <c r="J66" s="384">
        <v>-275.17399999999998</v>
      </c>
      <c r="K66" s="384">
        <v>0</v>
      </c>
      <c r="L66" s="384">
        <v>-344.72500000000002</v>
      </c>
      <c r="M66" s="384">
        <v>5147.8529999999992</v>
      </c>
      <c r="N66" s="384">
        <v>4803.1279999999988</v>
      </c>
      <c r="O66" s="384">
        <f t="shared" si="3"/>
        <v>5147.8529999999992</v>
      </c>
      <c r="P66" s="384">
        <f t="shared" si="4"/>
        <v>0</v>
      </c>
      <c r="Q66" s="384">
        <f t="shared" si="5"/>
        <v>-275.17399999999998</v>
      </c>
      <c r="S66" s="383">
        <v>0.125</v>
      </c>
      <c r="T66" s="384">
        <v>3680.3409999999999</v>
      </c>
      <c r="U66" s="384">
        <v>2444.136</v>
      </c>
      <c r="V66" s="384">
        <v>807.80700000000002</v>
      </c>
      <c r="W66" s="384">
        <v>406.99200000000002</v>
      </c>
      <c r="X66" s="384">
        <v>80.275000000000006</v>
      </c>
      <c r="Y66" s="384">
        <v>100.813</v>
      </c>
      <c r="Z66" s="384">
        <v>0</v>
      </c>
      <c r="AA66" s="384">
        <v>38.822000000000003</v>
      </c>
      <c r="AB66" s="384">
        <v>-2597.8539999999998</v>
      </c>
      <c r="AC66" s="384">
        <v>0</v>
      </c>
      <c r="AD66" s="384">
        <v>-484.03</v>
      </c>
      <c r="AE66" s="384">
        <v>4961.3320000000003</v>
      </c>
      <c r="AF66" s="384">
        <v>4477.3020000000006</v>
      </c>
      <c r="AG66" s="384">
        <f t="shared" si="6"/>
        <v>4961.3320000000003</v>
      </c>
      <c r="AH66" s="384">
        <f t="shared" si="7"/>
        <v>0</v>
      </c>
      <c r="AI66" s="384">
        <f t="shared" si="8"/>
        <v>-2597.8539999999998</v>
      </c>
      <c r="AK66" s="383">
        <v>0.125</v>
      </c>
      <c r="AL66" s="384">
        <v>3685.2089999999998</v>
      </c>
      <c r="AM66" s="384">
        <v>859.50400000000002</v>
      </c>
      <c r="AN66" s="384">
        <v>0</v>
      </c>
      <c r="AO66" s="384">
        <v>274.63400000000001</v>
      </c>
      <c r="AP66" s="384">
        <v>90.441000000000003</v>
      </c>
      <c r="AQ66" s="384">
        <v>8.5790000000000006</v>
      </c>
      <c r="AR66" s="384">
        <v>0</v>
      </c>
      <c r="AS66" s="384">
        <v>85.492999999999995</v>
      </c>
      <c r="AT66" s="384">
        <v>-226.208</v>
      </c>
      <c r="AU66" s="384">
        <v>0</v>
      </c>
      <c r="AV66" s="384">
        <v>-299.73599999999999</v>
      </c>
      <c r="AW66" s="384">
        <v>4777.652</v>
      </c>
      <c r="AX66" s="384">
        <v>4477.9160000000002</v>
      </c>
      <c r="AY66" s="384">
        <f t="shared" si="9"/>
        <v>4777.652</v>
      </c>
      <c r="AZ66" s="384">
        <f t="shared" si="10"/>
        <v>0</v>
      </c>
      <c r="BA66" s="384">
        <f t="shared" si="11"/>
        <v>-226.208</v>
      </c>
    </row>
    <row r="67" spans="1:53" s="379" customFormat="1">
      <c r="A67" s="383">
        <v>0.13541666666666699</v>
      </c>
      <c r="B67" s="384">
        <v>3107.3609999999999</v>
      </c>
      <c r="C67" s="384">
        <v>1484.0989999999999</v>
      </c>
      <c r="D67" s="384">
        <v>0</v>
      </c>
      <c r="E67" s="384">
        <v>388.57</v>
      </c>
      <c r="F67" s="384">
        <v>137.39500000000001</v>
      </c>
      <c r="G67" s="384">
        <v>156.898</v>
      </c>
      <c r="H67" s="384">
        <v>0</v>
      </c>
      <c r="I67" s="384">
        <v>145.744</v>
      </c>
      <c r="J67" s="384">
        <v>-295.40699999999998</v>
      </c>
      <c r="K67" s="384">
        <v>0</v>
      </c>
      <c r="L67" s="384">
        <v>-344.61900000000003</v>
      </c>
      <c r="M67" s="384">
        <v>5124.66</v>
      </c>
      <c r="N67" s="384">
        <v>4780.0410000000002</v>
      </c>
      <c r="O67" s="384">
        <f t="shared" si="3"/>
        <v>5124.66</v>
      </c>
      <c r="P67" s="384">
        <f t="shared" si="4"/>
        <v>0</v>
      </c>
      <c r="Q67" s="384">
        <f t="shared" si="5"/>
        <v>-295.40699999999998</v>
      </c>
      <c r="S67" s="383">
        <v>0.13541666666666699</v>
      </c>
      <c r="T67" s="384">
        <v>3681.6770000000001</v>
      </c>
      <c r="U67" s="384">
        <v>2440.884</v>
      </c>
      <c r="V67" s="384">
        <v>804.63599999999997</v>
      </c>
      <c r="W67" s="384">
        <v>411.036</v>
      </c>
      <c r="X67" s="384">
        <v>80.263000000000005</v>
      </c>
      <c r="Y67" s="384">
        <v>0</v>
      </c>
      <c r="Z67" s="384">
        <v>0</v>
      </c>
      <c r="AA67" s="384">
        <v>40.418999999999997</v>
      </c>
      <c r="AB67" s="384">
        <v>-2497.9250000000002</v>
      </c>
      <c r="AC67" s="384">
        <v>-3.5979999999999999</v>
      </c>
      <c r="AD67" s="384">
        <v>-482.87799999999999</v>
      </c>
      <c r="AE67" s="384">
        <v>4957.3919999999998</v>
      </c>
      <c r="AF67" s="384">
        <v>4474.5140000000001</v>
      </c>
      <c r="AG67" s="384">
        <f t="shared" si="6"/>
        <v>4957.3919999999998</v>
      </c>
      <c r="AH67" s="384">
        <f t="shared" si="7"/>
        <v>0</v>
      </c>
      <c r="AI67" s="384">
        <f t="shared" si="8"/>
        <v>-2497.9250000000002</v>
      </c>
      <c r="AK67" s="383">
        <v>0.13541666666666699</v>
      </c>
      <c r="AL67" s="384">
        <v>3684.9340000000002</v>
      </c>
      <c r="AM67" s="384">
        <v>861.97699999999998</v>
      </c>
      <c r="AN67" s="384">
        <v>0</v>
      </c>
      <c r="AO67" s="384">
        <v>274.11599999999999</v>
      </c>
      <c r="AP67" s="384">
        <v>90.411000000000001</v>
      </c>
      <c r="AQ67" s="384">
        <v>0</v>
      </c>
      <c r="AR67" s="384">
        <v>0</v>
      </c>
      <c r="AS67" s="384">
        <v>84.241</v>
      </c>
      <c r="AT67" s="384">
        <v>-223.386</v>
      </c>
      <c r="AU67" s="384">
        <v>0</v>
      </c>
      <c r="AV67" s="384">
        <v>-299.79500000000002</v>
      </c>
      <c r="AW67" s="384">
        <v>4772.2929999999997</v>
      </c>
      <c r="AX67" s="384">
        <v>4472.4979999999996</v>
      </c>
      <c r="AY67" s="384">
        <f t="shared" si="9"/>
        <v>4772.2929999999997</v>
      </c>
      <c r="AZ67" s="384">
        <f t="shared" si="10"/>
        <v>0</v>
      </c>
      <c r="BA67" s="384">
        <f t="shared" si="11"/>
        <v>-223.386</v>
      </c>
    </row>
    <row r="68" spans="1:53" s="379" customFormat="1">
      <c r="A68" s="383">
        <v>0.14583333333333301</v>
      </c>
      <c r="B68" s="384">
        <v>3107.1750000000002</v>
      </c>
      <c r="C68" s="384">
        <v>1484.9649999999999</v>
      </c>
      <c r="D68" s="384">
        <v>0</v>
      </c>
      <c r="E68" s="384">
        <v>390.23200000000003</v>
      </c>
      <c r="F68" s="384">
        <v>137.39099999999999</v>
      </c>
      <c r="G68" s="384">
        <v>156.43</v>
      </c>
      <c r="H68" s="384">
        <v>0</v>
      </c>
      <c r="I68" s="384">
        <v>155.66499999999999</v>
      </c>
      <c r="J68" s="384">
        <v>-334.68799999999999</v>
      </c>
      <c r="K68" s="384">
        <v>0</v>
      </c>
      <c r="L68" s="384">
        <v>-344.89400000000001</v>
      </c>
      <c r="M68" s="384">
        <v>5097.17</v>
      </c>
      <c r="N68" s="384">
        <v>4752.2759999999998</v>
      </c>
      <c r="O68" s="384">
        <f t="shared" si="3"/>
        <v>5097.17</v>
      </c>
      <c r="P68" s="384">
        <f t="shared" si="4"/>
        <v>0</v>
      </c>
      <c r="Q68" s="384">
        <f t="shared" si="5"/>
        <v>-334.68799999999999</v>
      </c>
      <c r="S68" s="383">
        <v>0.14583333333333301</v>
      </c>
      <c r="T68" s="384">
        <v>3684.9639999999999</v>
      </c>
      <c r="U68" s="384">
        <v>2441.973</v>
      </c>
      <c r="V68" s="384">
        <v>805.39200000000005</v>
      </c>
      <c r="W68" s="384">
        <v>406.27199999999999</v>
      </c>
      <c r="X68" s="384">
        <v>80.238</v>
      </c>
      <c r="Y68" s="384">
        <v>0</v>
      </c>
      <c r="Z68" s="384">
        <v>0</v>
      </c>
      <c r="AA68" s="384">
        <v>39.881</v>
      </c>
      <c r="AB68" s="384">
        <v>-2526.701</v>
      </c>
      <c r="AC68" s="384">
        <v>-5.2489999999999997</v>
      </c>
      <c r="AD68" s="384">
        <v>-482.87599999999998</v>
      </c>
      <c r="AE68" s="384">
        <v>4926.7700000000004</v>
      </c>
      <c r="AF68" s="384">
        <v>4443.8940000000002</v>
      </c>
      <c r="AG68" s="384">
        <f t="shared" si="6"/>
        <v>4926.7700000000004</v>
      </c>
      <c r="AH68" s="384">
        <f t="shared" si="7"/>
        <v>0</v>
      </c>
      <c r="AI68" s="384">
        <f t="shared" si="8"/>
        <v>-2526.701</v>
      </c>
      <c r="AK68" s="383">
        <v>0.14583333333333301</v>
      </c>
      <c r="AL68" s="384">
        <v>3686.8739999999998</v>
      </c>
      <c r="AM68" s="384">
        <v>860.92499999999995</v>
      </c>
      <c r="AN68" s="384">
        <v>0</v>
      </c>
      <c r="AO68" s="384">
        <v>273.33600000000001</v>
      </c>
      <c r="AP68" s="384">
        <v>90.381</v>
      </c>
      <c r="AQ68" s="384">
        <v>0</v>
      </c>
      <c r="AR68" s="384">
        <v>0</v>
      </c>
      <c r="AS68" s="384">
        <v>83.272999999999996</v>
      </c>
      <c r="AT68" s="384">
        <v>-232.39</v>
      </c>
      <c r="AU68" s="384">
        <v>0</v>
      </c>
      <c r="AV68" s="384">
        <v>-299.73899999999998</v>
      </c>
      <c r="AW68" s="384">
        <v>4762.3990000000003</v>
      </c>
      <c r="AX68" s="384">
        <v>4462.6600000000008</v>
      </c>
      <c r="AY68" s="384">
        <f t="shared" si="9"/>
        <v>4762.3990000000003</v>
      </c>
      <c r="AZ68" s="384">
        <f t="shared" si="10"/>
        <v>0</v>
      </c>
      <c r="BA68" s="384">
        <f t="shared" si="11"/>
        <v>-232.39</v>
      </c>
    </row>
    <row r="69" spans="1:53" s="379" customFormat="1">
      <c r="A69" s="383">
        <v>0.15625</v>
      </c>
      <c r="B69" s="384">
        <v>3109.5070000000001</v>
      </c>
      <c r="C69" s="384">
        <v>1482.06</v>
      </c>
      <c r="D69" s="384">
        <v>0</v>
      </c>
      <c r="E69" s="384">
        <v>391.44299999999998</v>
      </c>
      <c r="F69" s="384">
        <v>137.38900000000001</v>
      </c>
      <c r="G69" s="384">
        <v>156.12899999999999</v>
      </c>
      <c r="H69" s="384">
        <v>0</v>
      </c>
      <c r="I69" s="384">
        <v>183.477</v>
      </c>
      <c r="J69" s="384">
        <v>-348.78800000000001</v>
      </c>
      <c r="K69" s="384">
        <v>0</v>
      </c>
      <c r="L69" s="384">
        <v>-345.11700000000002</v>
      </c>
      <c r="M69" s="384">
        <v>5111.2170000000006</v>
      </c>
      <c r="N69" s="384">
        <v>4766.1000000000004</v>
      </c>
      <c r="O69" s="384">
        <f t="shared" si="3"/>
        <v>5111.2170000000006</v>
      </c>
      <c r="P69" s="384">
        <f t="shared" si="4"/>
        <v>0</v>
      </c>
      <c r="Q69" s="384">
        <f t="shared" si="5"/>
        <v>-348.78800000000001</v>
      </c>
      <c r="S69" s="383">
        <v>0.15625</v>
      </c>
      <c r="T69" s="384">
        <v>3683.61</v>
      </c>
      <c r="U69" s="384">
        <v>2439.951</v>
      </c>
      <c r="V69" s="384">
        <v>808.32600000000002</v>
      </c>
      <c r="W69" s="384">
        <v>410.90699999999998</v>
      </c>
      <c r="X69" s="384">
        <v>80.236999999999995</v>
      </c>
      <c r="Y69" s="384">
        <v>0</v>
      </c>
      <c r="Z69" s="384">
        <v>0</v>
      </c>
      <c r="AA69" s="384">
        <v>39.088000000000001</v>
      </c>
      <c r="AB69" s="384">
        <v>-2529.2910000000002</v>
      </c>
      <c r="AC69" s="384">
        <v>-5.2460000000000004</v>
      </c>
      <c r="AD69" s="384">
        <v>-482.92200000000003</v>
      </c>
      <c r="AE69" s="384">
        <v>4927.5819999999994</v>
      </c>
      <c r="AF69" s="384">
        <v>4444.66</v>
      </c>
      <c r="AG69" s="384">
        <f t="shared" si="6"/>
        <v>4927.5819999999994</v>
      </c>
      <c r="AH69" s="384">
        <f t="shared" si="7"/>
        <v>0</v>
      </c>
      <c r="AI69" s="384">
        <f t="shared" si="8"/>
        <v>-2529.2910000000002</v>
      </c>
      <c r="AK69" s="383">
        <v>0.15625</v>
      </c>
      <c r="AL69" s="384">
        <v>3690.6149999999998</v>
      </c>
      <c r="AM69" s="384">
        <v>860.73299999999995</v>
      </c>
      <c r="AN69" s="384">
        <v>0</v>
      </c>
      <c r="AO69" s="384">
        <v>273.33800000000002</v>
      </c>
      <c r="AP69" s="384">
        <v>90.388000000000005</v>
      </c>
      <c r="AQ69" s="384">
        <v>0</v>
      </c>
      <c r="AR69" s="384">
        <v>18.896999999999998</v>
      </c>
      <c r="AS69" s="384">
        <v>83.418000000000006</v>
      </c>
      <c r="AT69" s="384">
        <v>-186.44499999999999</v>
      </c>
      <c r="AU69" s="384">
        <v>0</v>
      </c>
      <c r="AV69" s="384">
        <v>-300.06900000000002</v>
      </c>
      <c r="AW69" s="384">
        <v>4830.9439999999995</v>
      </c>
      <c r="AX69" s="384">
        <v>4530.8749999999991</v>
      </c>
      <c r="AY69" s="384">
        <f t="shared" si="9"/>
        <v>4830.9439999999995</v>
      </c>
      <c r="AZ69" s="384">
        <f t="shared" si="10"/>
        <v>0</v>
      </c>
      <c r="BA69" s="384">
        <f t="shared" si="11"/>
        <v>-186.44499999999999</v>
      </c>
    </row>
    <row r="70" spans="1:53" s="379" customFormat="1">
      <c r="A70" s="383">
        <v>0.16666666666666699</v>
      </c>
      <c r="B70" s="384">
        <v>3111.4780000000001</v>
      </c>
      <c r="C70" s="384">
        <v>1485.921</v>
      </c>
      <c r="D70" s="384">
        <v>0</v>
      </c>
      <c r="E70" s="384">
        <v>397.34199999999998</v>
      </c>
      <c r="F70" s="384">
        <v>140.72200000000001</v>
      </c>
      <c r="G70" s="384">
        <v>155.68700000000001</v>
      </c>
      <c r="H70" s="384">
        <v>0</v>
      </c>
      <c r="I70" s="384">
        <v>178.673</v>
      </c>
      <c r="J70" s="384">
        <v>-319.62700000000001</v>
      </c>
      <c r="K70" s="384">
        <v>0</v>
      </c>
      <c r="L70" s="384">
        <v>-345.90300000000002</v>
      </c>
      <c r="M70" s="384">
        <v>5150.195999999999</v>
      </c>
      <c r="N70" s="384">
        <v>4804.2929999999988</v>
      </c>
      <c r="O70" s="384">
        <f t="shared" si="3"/>
        <v>5150.195999999999</v>
      </c>
      <c r="P70" s="384">
        <f t="shared" si="4"/>
        <v>0</v>
      </c>
      <c r="Q70" s="384">
        <f t="shared" si="5"/>
        <v>-319.62700000000001</v>
      </c>
      <c r="S70" s="383">
        <v>0.16666666666666699</v>
      </c>
      <c r="T70" s="384">
        <v>3684.2910000000002</v>
      </c>
      <c r="U70" s="384">
        <v>2441.3029999999999</v>
      </c>
      <c r="V70" s="384">
        <v>813.26</v>
      </c>
      <c r="W70" s="384">
        <v>414.80799999999999</v>
      </c>
      <c r="X70" s="384">
        <v>75.716999999999999</v>
      </c>
      <c r="Y70" s="384">
        <v>0</v>
      </c>
      <c r="Z70" s="384">
        <v>53.116999999999997</v>
      </c>
      <c r="AA70" s="384">
        <v>38.209000000000003</v>
      </c>
      <c r="AB70" s="384">
        <v>-2518.2550000000001</v>
      </c>
      <c r="AC70" s="384">
        <v>-5.282</v>
      </c>
      <c r="AD70" s="384">
        <v>-483.673</v>
      </c>
      <c r="AE70" s="384">
        <v>4997.1679999999997</v>
      </c>
      <c r="AF70" s="384">
        <v>4513.4949999999999</v>
      </c>
      <c r="AG70" s="384">
        <f t="shared" si="6"/>
        <v>4997.1679999999997</v>
      </c>
      <c r="AH70" s="384">
        <f t="shared" si="7"/>
        <v>0</v>
      </c>
      <c r="AI70" s="384">
        <f t="shared" si="8"/>
        <v>-2518.2550000000001</v>
      </c>
      <c r="AK70" s="383">
        <v>0.16666666666666699</v>
      </c>
      <c r="AL70" s="384">
        <v>3693.3690000000001</v>
      </c>
      <c r="AM70" s="384">
        <v>856.81600000000003</v>
      </c>
      <c r="AN70" s="384">
        <v>0</v>
      </c>
      <c r="AO70" s="384">
        <v>277.96499999999997</v>
      </c>
      <c r="AP70" s="384">
        <v>89.254000000000005</v>
      </c>
      <c r="AQ70" s="384">
        <v>0</v>
      </c>
      <c r="AR70" s="384">
        <v>47.607999999999997</v>
      </c>
      <c r="AS70" s="384">
        <v>81.150999999999996</v>
      </c>
      <c r="AT70" s="384">
        <v>-133.19300000000001</v>
      </c>
      <c r="AU70" s="384">
        <v>0</v>
      </c>
      <c r="AV70" s="384">
        <v>-300.33699999999999</v>
      </c>
      <c r="AW70" s="384">
        <v>4912.97</v>
      </c>
      <c r="AX70" s="384">
        <v>4612.6329999999998</v>
      </c>
      <c r="AY70" s="384">
        <f t="shared" si="9"/>
        <v>4912.97</v>
      </c>
      <c r="AZ70" s="384">
        <f t="shared" si="10"/>
        <v>0</v>
      </c>
      <c r="BA70" s="384">
        <f t="shared" si="11"/>
        <v>-133.19300000000001</v>
      </c>
    </row>
    <row r="71" spans="1:53" s="379" customFormat="1">
      <c r="A71" s="383">
        <v>0.17708333333333301</v>
      </c>
      <c r="B71" s="384">
        <v>3112.866</v>
      </c>
      <c r="C71" s="384">
        <v>1487.307</v>
      </c>
      <c r="D71" s="384">
        <v>0</v>
      </c>
      <c r="E71" s="384">
        <v>398.83600000000001</v>
      </c>
      <c r="F71" s="384">
        <v>140.79599999999999</v>
      </c>
      <c r="G71" s="384">
        <v>155.315</v>
      </c>
      <c r="H71" s="384">
        <v>0</v>
      </c>
      <c r="I71" s="384">
        <v>170.52500000000001</v>
      </c>
      <c r="J71" s="384">
        <v>-306.18299999999999</v>
      </c>
      <c r="K71" s="384">
        <v>0</v>
      </c>
      <c r="L71" s="384">
        <v>-346.10300000000001</v>
      </c>
      <c r="M71" s="384">
        <v>5159.4619999999995</v>
      </c>
      <c r="N71" s="384">
        <v>4813.3589999999995</v>
      </c>
      <c r="O71" s="384">
        <f t="shared" si="3"/>
        <v>5159.4619999999995</v>
      </c>
      <c r="P71" s="384">
        <f t="shared" si="4"/>
        <v>0</v>
      </c>
      <c r="Q71" s="384">
        <f t="shared" si="5"/>
        <v>-306.18299999999999</v>
      </c>
      <c r="S71" s="383">
        <v>0.17708333333333301</v>
      </c>
      <c r="T71" s="384">
        <v>3683.94</v>
      </c>
      <c r="U71" s="384">
        <v>2211.0650000000001</v>
      </c>
      <c r="V71" s="384">
        <v>813.44299999999998</v>
      </c>
      <c r="W71" s="384">
        <v>413.50299999999999</v>
      </c>
      <c r="X71" s="384">
        <v>75.432000000000002</v>
      </c>
      <c r="Y71" s="384">
        <v>0</v>
      </c>
      <c r="Z71" s="384">
        <v>48.302999999999997</v>
      </c>
      <c r="AA71" s="384">
        <v>37.548999999999999</v>
      </c>
      <c r="AB71" s="384">
        <v>-2296.8739999999998</v>
      </c>
      <c r="AC71" s="384">
        <v>-2.7970000000000002</v>
      </c>
      <c r="AD71" s="384">
        <v>-460.21</v>
      </c>
      <c r="AE71" s="384">
        <v>4983.5640000000003</v>
      </c>
      <c r="AF71" s="384">
        <v>4523.3540000000003</v>
      </c>
      <c r="AG71" s="384">
        <f t="shared" si="6"/>
        <v>4983.5640000000003</v>
      </c>
      <c r="AH71" s="384">
        <f t="shared" si="7"/>
        <v>0</v>
      </c>
      <c r="AI71" s="384">
        <f t="shared" si="8"/>
        <v>-2296.8739999999998</v>
      </c>
      <c r="AK71" s="383">
        <v>0.17708333333333301</v>
      </c>
      <c r="AL71" s="384">
        <v>3695.462</v>
      </c>
      <c r="AM71" s="384">
        <v>856.17100000000005</v>
      </c>
      <c r="AN71" s="384">
        <v>0</v>
      </c>
      <c r="AO71" s="384">
        <v>279.05399999999997</v>
      </c>
      <c r="AP71" s="384">
        <v>89.25</v>
      </c>
      <c r="AQ71" s="384">
        <v>0</v>
      </c>
      <c r="AR71" s="384">
        <v>47.731999999999999</v>
      </c>
      <c r="AS71" s="384">
        <v>67.989000000000004</v>
      </c>
      <c r="AT71" s="384">
        <v>-207.804</v>
      </c>
      <c r="AU71" s="384">
        <v>0</v>
      </c>
      <c r="AV71" s="384">
        <v>-300.28800000000001</v>
      </c>
      <c r="AW71" s="384">
        <v>4827.8539999999994</v>
      </c>
      <c r="AX71" s="384">
        <v>4527.5659999999989</v>
      </c>
      <c r="AY71" s="384">
        <f t="shared" si="9"/>
        <v>4827.8539999999994</v>
      </c>
      <c r="AZ71" s="384">
        <f t="shared" si="10"/>
        <v>0</v>
      </c>
      <c r="BA71" s="384">
        <f t="shared" si="11"/>
        <v>-207.804</v>
      </c>
    </row>
    <row r="72" spans="1:53" s="379" customFormat="1">
      <c r="A72" s="383">
        <v>0.1875</v>
      </c>
      <c r="B72" s="384">
        <v>3116.261</v>
      </c>
      <c r="C72" s="384">
        <v>1487.923</v>
      </c>
      <c r="D72" s="384">
        <v>0</v>
      </c>
      <c r="E72" s="384">
        <v>398.59699999999998</v>
      </c>
      <c r="F72" s="384">
        <v>140.73099999999999</v>
      </c>
      <c r="G72" s="384">
        <v>155.53200000000001</v>
      </c>
      <c r="H72" s="384">
        <v>0</v>
      </c>
      <c r="I72" s="384">
        <v>168.21</v>
      </c>
      <c r="J72" s="384">
        <v>-308.81</v>
      </c>
      <c r="K72" s="384">
        <v>0</v>
      </c>
      <c r="L72" s="384">
        <v>-346.31400000000002</v>
      </c>
      <c r="M72" s="384">
        <v>5158.4439999999995</v>
      </c>
      <c r="N72" s="384">
        <v>4812.1299999999992</v>
      </c>
      <c r="O72" s="384">
        <f t="shared" si="3"/>
        <v>5158.4439999999995</v>
      </c>
      <c r="P72" s="384">
        <f t="shared" si="4"/>
        <v>0</v>
      </c>
      <c r="Q72" s="384">
        <f t="shared" si="5"/>
        <v>-308.81</v>
      </c>
      <c r="S72" s="383">
        <v>0.1875</v>
      </c>
      <c r="T72" s="384">
        <v>3683.9079999999999</v>
      </c>
      <c r="U72" s="384">
        <v>2192.9789999999998</v>
      </c>
      <c r="V72" s="384">
        <v>813.02499999999998</v>
      </c>
      <c r="W72" s="384">
        <v>412.85899999999998</v>
      </c>
      <c r="X72" s="384">
        <v>75.414000000000001</v>
      </c>
      <c r="Y72" s="384">
        <v>203.94900000000001</v>
      </c>
      <c r="Z72" s="384">
        <v>44.127000000000002</v>
      </c>
      <c r="AA72" s="384">
        <v>37.445999999999998</v>
      </c>
      <c r="AB72" s="384">
        <v>-2536.2550000000001</v>
      </c>
      <c r="AC72" s="384">
        <v>0</v>
      </c>
      <c r="AD72" s="384">
        <v>-460.55</v>
      </c>
      <c r="AE72" s="384">
        <v>4927.4519999999993</v>
      </c>
      <c r="AF72" s="384">
        <v>4466.9019999999991</v>
      </c>
      <c r="AG72" s="384">
        <f t="shared" si="6"/>
        <v>4927.4519999999993</v>
      </c>
      <c r="AH72" s="384">
        <f t="shared" si="7"/>
        <v>0</v>
      </c>
      <c r="AI72" s="384">
        <f t="shared" si="8"/>
        <v>-2536.2550000000001</v>
      </c>
      <c r="AK72" s="383">
        <v>0.1875</v>
      </c>
      <c r="AL72" s="384">
        <v>3693.8580000000002</v>
      </c>
      <c r="AM72" s="384">
        <v>856.68200000000002</v>
      </c>
      <c r="AN72" s="384">
        <v>0</v>
      </c>
      <c r="AO72" s="384">
        <v>277.95699999999999</v>
      </c>
      <c r="AP72" s="384">
        <v>89.234999999999999</v>
      </c>
      <c r="AQ72" s="384">
        <v>0</v>
      </c>
      <c r="AR72" s="384">
        <v>47.424999999999997</v>
      </c>
      <c r="AS72" s="384">
        <v>70.287999999999997</v>
      </c>
      <c r="AT72" s="384">
        <v>-251.691</v>
      </c>
      <c r="AU72" s="384">
        <v>0</v>
      </c>
      <c r="AV72" s="384">
        <v>-300.20400000000001</v>
      </c>
      <c r="AW72" s="384">
        <v>4783.7539999999999</v>
      </c>
      <c r="AX72" s="384">
        <v>4483.55</v>
      </c>
      <c r="AY72" s="384">
        <f t="shared" si="9"/>
        <v>4783.7539999999999</v>
      </c>
      <c r="AZ72" s="384">
        <f t="shared" si="10"/>
        <v>0</v>
      </c>
      <c r="BA72" s="384">
        <f t="shared" si="11"/>
        <v>-251.691</v>
      </c>
    </row>
    <row r="73" spans="1:53" s="379" customFormat="1">
      <c r="A73" s="383">
        <v>0.19791666666666699</v>
      </c>
      <c r="B73" s="384">
        <v>3116.5439999999999</v>
      </c>
      <c r="C73" s="384">
        <v>1487.548</v>
      </c>
      <c r="D73" s="384">
        <v>0</v>
      </c>
      <c r="E73" s="384">
        <v>400.89699999999999</v>
      </c>
      <c r="F73" s="384">
        <v>140.691</v>
      </c>
      <c r="G73" s="384">
        <v>172.65700000000001</v>
      </c>
      <c r="H73" s="384">
        <v>0</v>
      </c>
      <c r="I73" s="384">
        <v>160.834</v>
      </c>
      <c r="J73" s="384">
        <v>-296.83999999999997</v>
      </c>
      <c r="K73" s="384">
        <v>0</v>
      </c>
      <c r="L73" s="384">
        <v>-346.53100000000001</v>
      </c>
      <c r="M73" s="384">
        <v>5182.3309999999992</v>
      </c>
      <c r="N73" s="384">
        <v>4835.7999999999993</v>
      </c>
      <c r="O73" s="384">
        <f t="shared" si="3"/>
        <v>5182.3309999999992</v>
      </c>
      <c r="P73" s="384">
        <f t="shared" si="4"/>
        <v>0</v>
      </c>
      <c r="Q73" s="384">
        <f t="shared" si="5"/>
        <v>-296.83999999999997</v>
      </c>
      <c r="S73" s="383">
        <v>0.19791666666666699</v>
      </c>
      <c r="T73" s="384">
        <v>3684.8020000000001</v>
      </c>
      <c r="U73" s="384">
        <v>2199.8310000000001</v>
      </c>
      <c r="V73" s="384">
        <v>811.13599999999997</v>
      </c>
      <c r="W73" s="384">
        <v>414.59</v>
      </c>
      <c r="X73" s="384">
        <v>75.411000000000001</v>
      </c>
      <c r="Y73" s="384">
        <v>209.495</v>
      </c>
      <c r="Z73" s="384">
        <v>45.213999999999999</v>
      </c>
      <c r="AA73" s="384">
        <v>31.728999999999999</v>
      </c>
      <c r="AB73" s="384">
        <v>-2632.165</v>
      </c>
      <c r="AC73" s="384">
        <v>0</v>
      </c>
      <c r="AD73" s="384">
        <v>-461.363</v>
      </c>
      <c r="AE73" s="384">
        <v>4840.0430000000006</v>
      </c>
      <c r="AF73" s="384">
        <v>4378.68</v>
      </c>
      <c r="AG73" s="384">
        <f t="shared" si="6"/>
        <v>4840.0430000000006</v>
      </c>
      <c r="AH73" s="384">
        <f t="shared" si="7"/>
        <v>0</v>
      </c>
      <c r="AI73" s="384">
        <f t="shared" si="8"/>
        <v>-2632.165</v>
      </c>
      <c r="AK73" s="383">
        <v>0.19791666666666699</v>
      </c>
      <c r="AL73" s="384">
        <v>3695.0390000000002</v>
      </c>
      <c r="AM73" s="384">
        <v>851.85199999999998</v>
      </c>
      <c r="AN73" s="384">
        <v>0</v>
      </c>
      <c r="AO73" s="384">
        <v>278.98</v>
      </c>
      <c r="AP73" s="384">
        <v>89.23</v>
      </c>
      <c r="AQ73" s="384">
        <v>0</v>
      </c>
      <c r="AR73" s="384">
        <v>49.314999999999998</v>
      </c>
      <c r="AS73" s="384">
        <v>89.613</v>
      </c>
      <c r="AT73" s="384">
        <v>-322.10199999999998</v>
      </c>
      <c r="AU73" s="384">
        <v>0</v>
      </c>
      <c r="AV73" s="384">
        <v>-300.16300000000001</v>
      </c>
      <c r="AW73" s="384">
        <v>4731.9270000000006</v>
      </c>
      <c r="AX73" s="384">
        <v>4431.764000000001</v>
      </c>
      <c r="AY73" s="384">
        <f t="shared" si="9"/>
        <v>4731.9270000000006</v>
      </c>
      <c r="AZ73" s="384">
        <f t="shared" si="10"/>
        <v>0</v>
      </c>
      <c r="BA73" s="384">
        <f t="shared" si="11"/>
        <v>-322.10199999999998</v>
      </c>
    </row>
    <row r="74" spans="1:53" s="379" customFormat="1">
      <c r="A74" s="383">
        <v>0.20833333333333301</v>
      </c>
      <c r="B74" s="384">
        <v>3115.75</v>
      </c>
      <c r="C74" s="384">
        <v>1496.0160000000001</v>
      </c>
      <c r="D74" s="384">
        <v>0</v>
      </c>
      <c r="E74" s="384">
        <v>417.83199999999999</v>
      </c>
      <c r="F74" s="384">
        <v>142.05600000000001</v>
      </c>
      <c r="G74" s="384">
        <v>11.648</v>
      </c>
      <c r="H74" s="384">
        <v>0</v>
      </c>
      <c r="I74" s="384">
        <v>162.702</v>
      </c>
      <c r="J74" s="384">
        <v>-74.882000000000005</v>
      </c>
      <c r="K74" s="384">
        <v>-7.2990000000000004</v>
      </c>
      <c r="L74" s="384">
        <v>-346.45699999999999</v>
      </c>
      <c r="M74" s="384">
        <v>5263.8230000000003</v>
      </c>
      <c r="N74" s="384">
        <v>4917.366</v>
      </c>
      <c r="O74" s="384">
        <f t="shared" si="3"/>
        <v>5263.8230000000003</v>
      </c>
      <c r="P74" s="384">
        <f t="shared" si="4"/>
        <v>0</v>
      </c>
      <c r="Q74" s="384">
        <f t="shared" si="5"/>
        <v>-74.882000000000005</v>
      </c>
      <c r="S74" s="383">
        <v>0.20833333333333301</v>
      </c>
      <c r="T74" s="384">
        <v>3685.201</v>
      </c>
      <c r="U74" s="384">
        <v>2209.29</v>
      </c>
      <c r="V74" s="384">
        <v>809.26099999999997</v>
      </c>
      <c r="W74" s="384">
        <v>432.39600000000002</v>
      </c>
      <c r="X74" s="384">
        <v>81.230999999999995</v>
      </c>
      <c r="Y74" s="384">
        <v>213.12299999999999</v>
      </c>
      <c r="Z74" s="384">
        <v>52.430999999999997</v>
      </c>
      <c r="AA74" s="384">
        <v>35.639000000000003</v>
      </c>
      <c r="AB74" s="384">
        <v>-2668.6289999999999</v>
      </c>
      <c r="AC74" s="384">
        <v>0</v>
      </c>
      <c r="AD74" s="384">
        <v>-463.59199999999998</v>
      </c>
      <c r="AE74" s="384">
        <v>4849.9429999999993</v>
      </c>
      <c r="AF74" s="384">
        <v>4386.3509999999997</v>
      </c>
      <c r="AG74" s="384">
        <f t="shared" si="6"/>
        <v>4849.9429999999993</v>
      </c>
      <c r="AH74" s="384">
        <f t="shared" si="7"/>
        <v>0</v>
      </c>
      <c r="AI74" s="384">
        <f t="shared" si="8"/>
        <v>-2668.6289999999999</v>
      </c>
      <c r="AK74" s="383">
        <v>0.20833333333333301</v>
      </c>
      <c r="AL74" s="384">
        <v>3695.1819999999998</v>
      </c>
      <c r="AM74" s="384">
        <v>853.37199999999996</v>
      </c>
      <c r="AN74" s="384">
        <v>0</v>
      </c>
      <c r="AO74" s="384">
        <v>283.74200000000002</v>
      </c>
      <c r="AP74" s="384">
        <v>94.391999999999996</v>
      </c>
      <c r="AQ74" s="384">
        <v>0</v>
      </c>
      <c r="AR74" s="384">
        <v>59.938000000000002</v>
      </c>
      <c r="AS74" s="384">
        <v>101.863</v>
      </c>
      <c r="AT74" s="384">
        <v>-341.81099999999998</v>
      </c>
      <c r="AU74" s="384">
        <v>0</v>
      </c>
      <c r="AV74" s="384">
        <v>-300.916</v>
      </c>
      <c r="AW74" s="384">
        <v>4746.6780000000008</v>
      </c>
      <c r="AX74" s="384">
        <v>4445.7620000000006</v>
      </c>
      <c r="AY74" s="384">
        <f t="shared" si="9"/>
        <v>4746.6780000000008</v>
      </c>
      <c r="AZ74" s="384">
        <f t="shared" si="10"/>
        <v>0</v>
      </c>
      <c r="BA74" s="384">
        <f t="shared" si="11"/>
        <v>-341.81099999999998</v>
      </c>
    </row>
    <row r="75" spans="1:53" s="379" customFormat="1">
      <c r="A75" s="383">
        <v>0.21875</v>
      </c>
      <c r="B75" s="384">
        <v>3116.5239999999999</v>
      </c>
      <c r="C75" s="384">
        <v>1497.789</v>
      </c>
      <c r="D75" s="384">
        <v>0</v>
      </c>
      <c r="E75" s="384">
        <v>419.12900000000002</v>
      </c>
      <c r="F75" s="384">
        <v>142.042</v>
      </c>
      <c r="G75" s="384">
        <v>0</v>
      </c>
      <c r="H75" s="384">
        <v>0</v>
      </c>
      <c r="I75" s="384">
        <v>171.00700000000001</v>
      </c>
      <c r="J75" s="384">
        <v>-80.617000000000004</v>
      </c>
      <c r="K75" s="384">
        <v>-5.2889999999999997</v>
      </c>
      <c r="L75" s="384">
        <v>-346.70800000000003</v>
      </c>
      <c r="M75" s="384">
        <v>5260.585</v>
      </c>
      <c r="N75" s="384">
        <v>4913.8770000000004</v>
      </c>
      <c r="O75" s="384">
        <f t="shared" si="3"/>
        <v>5260.585</v>
      </c>
      <c r="P75" s="384">
        <f t="shared" si="4"/>
        <v>0</v>
      </c>
      <c r="Q75" s="384">
        <f t="shared" si="5"/>
        <v>-80.617000000000004</v>
      </c>
      <c r="S75" s="383">
        <v>0.21875</v>
      </c>
      <c r="T75" s="384">
        <v>3684.424</v>
      </c>
      <c r="U75" s="384">
        <v>2187.4780000000001</v>
      </c>
      <c r="V75" s="384">
        <v>810.82899999999995</v>
      </c>
      <c r="W75" s="384">
        <v>435.09899999999999</v>
      </c>
      <c r="X75" s="384">
        <v>81.521000000000001</v>
      </c>
      <c r="Y75" s="384">
        <v>171.55199999999999</v>
      </c>
      <c r="Z75" s="384">
        <v>77.063999999999993</v>
      </c>
      <c r="AA75" s="384">
        <v>32.106999999999999</v>
      </c>
      <c r="AB75" s="384">
        <v>-2656.3589999999999</v>
      </c>
      <c r="AC75" s="384">
        <v>0</v>
      </c>
      <c r="AD75" s="384">
        <v>-461.17599999999999</v>
      </c>
      <c r="AE75" s="384">
        <v>4823.7150000000001</v>
      </c>
      <c r="AF75" s="384">
        <v>4362.5389999999998</v>
      </c>
      <c r="AG75" s="384">
        <f t="shared" si="6"/>
        <v>4823.7150000000001</v>
      </c>
      <c r="AH75" s="384">
        <f t="shared" si="7"/>
        <v>0</v>
      </c>
      <c r="AI75" s="384">
        <f t="shared" si="8"/>
        <v>-2656.3589999999999</v>
      </c>
      <c r="AK75" s="383">
        <v>0.21875</v>
      </c>
      <c r="AL75" s="384">
        <v>3698.011</v>
      </c>
      <c r="AM75" s="384">
        <v>848.85500000000002</v>
      </c>
      <c r="AN75" s="384">
        <v>0</v>
      </c>
      <c r="AO75" s="384">
        <v>283.77</v>
      </c>
      <c r="AP75" s="384">
        <v>94.977999999999994</v>
      </c>
      <c r="AQ75" s="384">
        <v>0</v>
      </c>
      <c r="AR75" s="384">
        <v>80.506</v>
      </c>
      <c r="AS75" s="384">
        <v>99.504999999999995</v>
      </c>
      <c r="AT75" s="384">
        <v>-396.709</v>
      </c>
      <c r="AU75" s="384">
        <v>0</v>
      </c>
      <c r="AV75" s="384">
        <v>-300.78500000000003</v>
      </c>
      <c r="AW75" s="384">
        <v>4708.9160000000011</v>
      </c>
      <c r="AX75" s="384">
        <v>4408.1310000000012</v>
      </c>
      <c r="AY75" s="384">
        <f t="shared" si="9"/>
        <v>4708.9160000000011</v>
      </c>
      <c r="AZ75" s="384">
        <f t="shared" si="10"/>
        <v>0</v>
      </c>
      <c r="BA75" s="384">
        <f t="shared" si="11"/>
        <v>-396.709</v>
      </c>
    </row>
    <row r="76" spans="1:53" s="379" customFormat="1">
      <c r="A76" s="383">
        <v>0.22916666666666699</v>
      </c>
      <c r="B76" s="384">
        <v>3115.7570000000001</v>
      </c>
      <c r="C76" s="384">
        <v>1501.1489999999999</v>
      </c>
      <c r="D76" s="384">
        <v>0</v>
      </c>
      <c r="E76" s="384">
        <v>425.99599999999998</v>
      </c>
      <c r="F76" s="384">
        <v>141.93799999999999</v>
      </c>
      <c r="G76" s="384">
        <v>0</v>
      </c>
      <c r="H76" s="384">
        <v>12.356999999999999</v>
      </c>
      <c r="I76" s="384">
        <v>167.947</v>
      </c>
      <c r="J76" s="384">
        <v>-58.274000000000001</v>
      </c>
      <c r="K76" s="384">
        <v>-5.2450000000000001</v>
      </c>
      <c r="L76" s="384">
        <v>-347.46800000000002</v>
      </c>
      <c r="M76" s="384">
        <v>5301.625</v>
      </c>
      <c r="N76" s="384">
        <v>4954.1570000000002</v>
      </c>
      <c r="O76" s="384">
        <f t="shared" si="3"/>
        <v>5301.625</v>
      </c>
      <c r="P76" s="384">
        <f t="shared" si="4"/>
        <v>0</v>
      </c>
      <c r="Q76" s="384">
        <f t="shared" si="5"/>
        <v>-58.274000000000001</v>
      </c>
      <c r="S76" s="383">
        <v>0.22916666666666699</v>
      </c>
      <c r="T76" s="384">
        <v>3683.1590000000001</v>
      </c>
      <c r="U76" s="384">
        <v>2128.5749999999998</v>
      </c>
      <c r="V76" s="384">
        <v>616.726</v>
      </c>
      <c r="W76" s="384">
        <v>435.60199999999998</v>
      </c>
      <c r="X76" s="384">
        <v>81.501000000000005</v>
      </c>
      <c r="Y76" s="384">
        <v>7.9960000000000004</v>
      </c>
      <c r="Z76" s="384">
        <v>115.676</v>
      </c>
      <c r="AA76" s="384">
        <v>24.414999999999999</v>
      </c>
      <c r="AB76" s="384">
        <v>-2263.9780000000001</v>
      </c>
      <c r="AC76" s="384">
        <v>-1.9079999999999999</v>
      </c>
      <c r="AD76" s="384">
        <v>-450.346</v>
      </c>
      <c r="AE76" s="384">
        <v>4827.7640000000001</v>
      </c>
      <c r="AF76" s="384">
        <v>4377.4179999999997</v>
      </c>
      <c r="AG76" s="384">
        <f t="shared" si="6"/>
        <v>4827.7640000000001</v>
      </c>
      <c r="AH76" s="384">
        <f t="shared" si="7"/>
        <v>0</v>
      </c>
      <c r="AI76" s="384">
        <f t="shared" si="8"/>
        <v>-2263.9780000000001</v>
      </c>
      <c r="AK76" s="383">
        <v>0.22916666666666699</v>
      </c>
      <c r="AL76" s="384">
        <v>3701.123</v>
      </c>
      <c r="AM76" s="384">
        <v>850.46199999999999</v>
      </c>
      <c r="AN76" s="384">
        <v>0</v>
      </c>
      <c r="AO76" s="384">
        <v>284.29599999999999</v>
      </c>
      <c r="AP76" s="384">
        <v>94.959000000000003</v>
      </c>
      <c r="AQ76" s="384">
        <v>0</v>
      </c>
      <c r="AR76" s="384">
        <v>108.892</v>
      </c>
      <c r="AS76" s="384">
        <v>102.425</v>
      </c>
      <c r="AT76" s="384">
        <v>-420.68599999999998</v>
      </c>
      <c r="AU76" s="384">
        <v>0</v>
      </c>
      <c r="AV76" s="384">
        <v>-301.39</v>
      </c>
      <c r="AW76" s="384">
        <v>4721.4710000000005</v>
      </c>
      <c r="AX76" s="384">
        <v>4420.0810000000001</v>
      </c>
      <c r="AY76" s="384">
        <f t="shared" si="9"/>
        <v>4721.4710000000005</v>
      </c>
      <c r="AZ76" s="384">
        <f t="shared" si="10"/>
        <v>0</v>
      </c>
      <c r="BA76" s="384">
        <f t="shared" si="11"/>
        <v>-420.68599999999998</v>
      </c>
    </row>
    <row r="77" spans="1:53" s="379" customFormat="1">
      <c r="A77" s="383">
        <v>0.23958333333333301</v>
      </c>
      <c r="B77" s="384">
        <v>3116.52</v>
      </c>
      <c r="C77" s="384">
        <v>1498.481</v>
      </c>
      <c r="D77" s="384">
        <v>0</v>
      </c>
      <c r="E77" s="384">
        <v>432.84199999999998</v>
      </c>
      <c r="F77" s="384">
        <v>141.834</v>
      </c>
      <c r="G77" s="384">
        <v>0</v>
      </c>
      <c r="H77" s="384">
        <v>30.167000000000002</v>
      </c>
      <c r="I77" s="384">
        <v>175.71700000000001</v>
      </c>
      <c r="J77" s="384">
        <v>-71.650000000000006</v>
      </c>
      <c r="K77" s="384">
        <v>-5.2480000000000002</v>
      </c>
      <c r="L77" s="384">
        <v>-347.89800000000002</v>
      </c>
      <c r="M77" s="384">
        <v>5318.6630000000005</v>
      </c>
      <c r="N77" s="384">
        <v>4970.7650000000003</v>
      </c>
      <c r="O77" s="384">
        <f t="shared" si="3"/>
        <v>5318.6630000000005</v>
      </c>
      <c r="P77" s="384">
        <f t="shared" si="4"/>
        <v>0</v>
      </c>
      <c r="Q77" s="384">
        <f t="shared" si="5"/>
        <v>-71.650000000000006</v>
      </c>
      <c r="S77" s="383">
        <v>0.23958333333333301</v>
      </c>
      <c r="T77" s="384">
        <v>3683.4940000000001</v>
      </c>
      <c r="U77" s="384">
        <v>2128.7829999999999</v>
      </c>
      <c r="V77" s="384">
        <v>215.96</v>
      </c>
      <c r="W77" s="384">
        <v>441.01400000000001</v>
      </c>
      <c r="X77" s="384">
        <v>81.501999999999995</v>
      </c>
      <c r="Y77" s="384">
        <v>0</v>
      </c>
      <c r="Z77" s="384">
        <v>167.797</v>
      </c>
      <c r="AA77" s="384">
        <v>21.641999999999999</v>
      </c>
      <c r="AB77" s="384">
        <v>-1855.681</v>
      </c>
      <c r="AC77" s="384">
        <v>-5.423</v>
      </c>
      <c r="AD77" s="384">
        <v>-444.38799999999998</v>
      </c>
      <c r="AE77" s="384">
        <v>4879.0880000000006</v>
      </c>
      <c r="AF77" s="384">
        <v>4434.7000000000007</v>
      </c>
      <c r="AG77" s="384">
        <f t="shared" si="6"/>
        <v>4879.0880000000006</v>
      </c>
      <c r="AH77" s="384">
        <f t="shared" si="7"/>
        <v>0</v>
      </c>
      <c r="AI77" s="384">
        <f t="shared" si="8"/>
        <v>-1855.681</v>
      </c>
      <c r="AK77" s="383">
        <v>0.23958333333333301</v>
      </c>
      <c r="AL77" s="384">
        <v>3701.09</v>
      </c>
      <c r="AM77" s="384">
        <v>851.33299999999997</v>
      </c>
      <c r="AN77" s="384">
        <v>0</v>
      </c>
      <c r="AO77" s="384">
        <v>284.69499999999999</v>
      </c>
      <c r="AP77" s="384">
        <v>95.38</v>
      </c>
      <c r="AQ77" s="384">
        <v>0</v>
      </c>
      <c r="AR77" s="384">
        <v>147.30699999999999</v>
      </c>
      <c r="AS77" s="384">
        <v>98.763000000000005</v>
      </c>
      <c r="AT77" s="384">
        <v>-462.96</v>
      </c>
      <c r="AU77" s="384">
        <v>0</v>
      </c>
      <c r="AV77" s="384">
        <v>-301.74</v>
      </c>
      <c r="AW77" s="384">
        <v>4715.6079999999993</v>
      </c>
      <c r="AX77" s="384">
        <v>4413.8679999999995</v>
      </c>
      <c r="AY77" s="384">
        <f t="shared" si="9"/>
        <v>4715.6079999999993</v>
      </c>
      <c r="AZ77" s="384">
        <f t="shared" si="10"/>
        <v>0</v>
      </c>
      <c r="BA77" s="384">
        <f t="shared" si="11"/>
        <v>-462.96</v>
      </c>
    </row>
    <row r="78" spans="1:53" s="379" customFormat="1">
      <c r="A78" s="383">
        <v>0.25</v>
      </c>
      <c r="B78" s="384">
        <v>3117.9270000000001</v>
      </c>
      <c r="C78" s="384">
        <v>1506.5609999999999</v>
      </c>
      <c r="D78" s="384">
        <v>0</v>
      </c>
      <c r="E78" s="384">
        <v>471.291</v>
      </c>
      <c r="F78" s="384">
        <v>143.256</v>
      </c>
      <c r="G78" s="384">
        <v>0</v>
      </c>
      <c r="H78" s="384">
        <v>29.638999999999999</v>
      </c>
      <c r="I78" s="384">
        <v>174.035</v>
      </c>
      <c r="J78" s="384">
        <v>-25.411999999999999</v>
      </c>
      <c r="K78" s="384">
        <v>-5.2060000000000004</v>
      </c>
      <c r="L78" s="384">
        <v>-350.88600000000002</v>
      </c>
      <c r="M78" s="384">
        <v>5412.0910000000003</v>
      </c>
      <c r="N78" s="384">
        <v>5061.2049999999999</v>
      </c>
      <c r="O78" s="384">
        <f t="shared" si="3"/>
        <v>5412.0910000000003</v>
      </c>
      <c r="P78" s="384">
        <f t="shared" si="4"/>
        <v>0</v>
      </c>
      <c r="Q78" s="384">
        <f t="shared" si="5"/>
        <v>-25.411999999999999</v>
      </c>
      <c r="S78" s="383">
        <v>0.25</v>
      </c>
      <c r="T78" s="384">
        <v>3683.62</v>
      </c>
      <c r="U78" s="384">
        <v>2163.0039999999999</v>
      </c>
      <c r="V78" s="384">
        <v>0</v>
      </c>
      <c r="W78" s="384">
        <v>487.392</v>
      </c>
      <c r="X78" s="384">
        <v>81.460999999999999</v>
      </c>
      <c r="Y78" s="384">
        <v>0</v>
      </c>
      <c r="Z78" s="384">
        <v>224.78399999999999</v>
      </c>
      <c r="AA78" s="384">
        <v>20.747</v>
      </c>
      <c r="AB78" s="384">
        <v>-1702.3720000000001</v>
      </c>
      <c r="AC78" s="384">
        <v>-5.4260000000000002</v>
      </c>
      <c r="AD78" s="384">
        <v>-447.52699999999999</v>
      </c>
      <c r="AE78" s="384">
        <v>4953.2099999999991</v>
      </c>
      <c r="AF78" s="384">
        <v>4505.6829999999991</v>
      </c>
      <c r="AG78" s="384">
        <f t="shared" si="6"/>
        <v>4953.2099999999991</v>
      </c>
      <c r="AH78" s="384">
        <f t="shared" si="7"/>
        <v>0</v>
      </c>
      <c r="AI78" s="384">
        <f t="shared" si="8"/>
        <v>-1702.3720000000001</v>
      </c>
      <c r="AK78" s="383">
        <v>0.25</v>
      </c>
      <c r="AL78" s="384">
        <v>3698.9670000000001</v>
      </c>
      <c r="AM78" s="384">
        <v>836.14300000000003</v>
      </c>
      <c r="AN78" s="384">
        <v>0</v>
      </c>
      <c r="AO78" s="384">
        <v>288.661</v>
      </c>
      <c r="AP78" s="384">
        <v>88.802999999999997</v>
      </c>
      <c r="AQ78" s="384">
        <v>0</v>
      </c>
      <c r="AR78" s="384">
        <v>194.339</v>
      </c>
      <c r="AS78" s="384">
        <v>101.06399999999999</v>
      </c>
      <c r="AT78" s="384">
        <v>-374.25200000000001</v>
      </c>
      <c r="AU78" s="384">
        <v>0</v>
      </c>
      <c r="AV78" s="384">
        <v>-300.80700000000002</v>
      </c>
      <c r="AW78" s="384">
        <v>4833.7250000000004</v>
      </c>
      <c r="AX78" s="384">
        <v>4532.9180000000006</v>
      </c>
      <c r="AY78" s="384">
        <f t="shared" si="9"/>
        <v>4833.7250000000004</v>
      </c>
      <c r="AZ78" s="384">
        <f t="shared" si="10"/>
        <v>0</v>
      </c>
      <c r="BA78" s="384">
        <f t="shared" si="11"/>
        <v>-374.25200000000001</v>
      </c>
    </row>
    <row r="79" spans="1:53" s="379" customFormat="1">
      <c r="A79" s="383">
        <v>0.26041666666666702</v>
      </c>
      <c r="B79" s="384">
        <v>3118.0889999999999</v>
      </c>
      <c r="C79" s="384">
        <v>1509.299</v>
      </c>
      <c r="D79" s="384">
        <v>0</v>
      </c>
      <c r="E79" s="384">
        <v>473.00599999999997</v>
      </c>
      <c r="F79" s="384">
        <v>142.88200000000001</v>
      </c>
      <c r="G79" s="384">
        <v>0</v>
      </c>
      <c r="H79" s="384">
        <v>30.766999999999999</v>
      </c>
      <c r="I79" s="384">
        <v>179.37200000000001</v>
      </c>
      <c r="J79" s="384">
        <v>-41.212000000000003</v>
      </c>
      <c r="K79" s="384">
        <v>-5.1150000000000002</v>
      </c>
      <c r="L79" s="384">
        <v>-351.32799999999997</v>
      </c>
      <c r="M79" s="384">
        <v>5407.0879999999997</v>
      </c>
      <c r="N79" s="384">
        <v>5055.76</v>
      </c>
      <c r="O79" s="384">
        <f t="shared" si="3"/>
        <v>5407.0879999999997</v>
      </c>
      <c r="P79" s="384">
        <f t="shared" si="4"/>
        <v>0</v>
      </c>
      <c r="Q79" s="384">
        <f t="shared" si="5"/>
        <v>-41.212000000000003</v>
      </c>
      <c r="S79" s="383">
        <v>0.26041666666666702</v>
      </c>
      <c r="T79" s="384">
        <v>3686.79</v>
      </c>
      <c r="U79" s="384">
        <v>2164.5940000000001</v>
      </c>
      <c r="V79" s="384">
        <v>0</v>
      </c>
      <c r="W79" s="384">
        <v>494.85300000000001</v>
      </c>
      <c r="X79" s="384">
        <v>84.29</v>
      </c>
      <c r="Y79" s="384">
        <v>0</v>
      </c>
      <c r="Z79" s="384">
        <v>296.12200000000001</v>
      </c>
      <c r="AA79" s="384">
        <v>22.448</v>
      </c>
      <c r="AB79" s="384">
        <v>-1715.5640000000001</v>
      </c>
      <c r="AC79" s="384">
        <v>-5.4009999999999998</v>
      </c>
      <c r="AD79" s="384">
        <v>-448.779</v>
      </c>
      <c r="AE79" s="384">
        <v>5028.1320000000005</v>
      </c>
      <c r="AF79" s="384">
        <v>4579.353000000001</v>
      </c>
      <c r="AG79" s="384">
        <f t="shared" si="6"/>
        <v>5028.1320000000005</v>
      </c>
      <c r="AH79" s="384">
        <f t="shared" si="7"/>
        <v>0</v>
      </c>
      <c r="AI79" s="384">
        <f t="shared" si="8"/>
        <v>-1715.5640000000001</v>
      </c>
      <c r="AK79" s="383">
        <v>0.26041666666666702</v>
      </c>
      <c r="AL79" s="384">
        <v>3698.91</v>
      </c>
      <c r="AM79" s="384">
        <v>837.03899999999999</v>
      </c>
      <c r="AN79" s="384">
        <v>0</v>
      </c>
      <c r="AO79" s="384">
        <v>286.86099999999999</v>
      </c>
      <c r="AP79" s="384">
        <v>88.953999999999994</v>
      </c>
      <c r="AQ79" s="384">
        <v>0</v>
      </c>
      <c r="AR79" s="384">
        <v>251.803</v>
      </c>
      <c r="AS79" s="384">
        <v>110.349</v>
      </c>
      <c r="AT79" s="384">
        <v>-359.21899999999999</v>
      </c>
      <c r="AU79" s="384">
        <v>0</v>
      </c>
      <c r="AV79" s="384">
        <v>-301.32799999999997</v>
      </c>
      <c r="AW79" s="384">
        <v>4914.6969999999992</v>
      </c>
      <c r="AX79" s="384">
        <v>4613.3689999999988</v>
      </c>
      <c r="AY79" s="384">
        <f t="shared" si="9"/>
        <v>4914.6969999999992</v>
      </c>
      <c r="AZ79" s="384">
        <f t="shared" si="10"/>
        <v>0</v>
      </c>
      <c r="BA79" s="384">
        <f t="shared" si="11"/>
        <v>-359.21899999999999</v>
      </c>
    </row>
    <row r="80" spans="1:53" s="379" customFormat="1">
      <c r="A80" s="383">
        <v>0.27083333333333298</v>
      </c>
      <c r="B80" s="384">
        <v>3119.3679999999999</v>
      </c>
      <c r="C80" s="384">
        <v>1506.356</v>
      </c>
      <c r="D80" s="384">
        <v>0</v>
      </c>
      <c r="E80" s="384">
        <v>474.08199999999999</v>
      </c>
      <c r="F80" s="384">
        <v>142.78</v>
      </c>
      <c r="G80" s="384">
        <v>0</v>
      </c>
      <c r="H80" s="384">
        <v>39.426000000000002</v>
      </c>
      <c r="I80" s="384">
        <v>168.84</v>
      </c>
      <c r="J80" s="384">
        <v>25.151</v>
      </c>
      <c r="K80" s="384">
        <v>-5.1619999999999999</v>
      </c>
      <c r="L80" s="384">
        <v>-351.13799999999998</v>
      </c>
      <c r="M80" s="384">
        <v>5470.8410000000003</v>
      </c>
      <c r="N80" s="384">
        <v>5119.7030000000004</v>
      </c>
      <c r="O80" s="384">
        <f t="shared" si="3"/>
        <v>5470.8410000000003</v>
      </c>
      <c r="P80" s="384">
        <f t="shared" si="4"/>
        <v>25.151</v>
      </c>
      <c r="Q80" s="384">
        <f t="shared" si="5"/>
        <v>0</v>
      </c>
      <c r="S80" s="383">
        <v>0.27083333333333298</v>
      </c>
      <c r="T80" s="384">
        <v>3686.9659999999999</v>
      </c>
      <c r="U80" s="384">
        <v>2163.346</v>
      </c>
      <c r="V80" s="384">
        <v>0</v>
      </c>
      <c r="W80" s="384">
        <v>493.04700000000003</v>
      </c>
      <c r="X80" s="384">
        <v>84.254999999999995</v>
      </c>
      <c r="Y80" s="384">
        <v>0</v>
      </c>
      <c r="Z80" s="384">
        <v>393.87200000000001</v>
      </c>
      <c r="AA80" s="384">
        <v>22.864000000000001</v>
      </c>
      <c r="AB80" s="384">
        <v>-1727.001</v>
      </c>
      <c r="AC80" s="384">
        <v>-5.2930000000000001</v>
      </c>
      <c r="AD80" s="384">
        <v>-449.125</v>
      </c>
      <c r="AE80" s="384">
        <v>5112.0560000000005</v>
      </c>
      <c r="AF80" s="384">
        <v>4662.9310000000005</v>
      </c>
      <c r="AG80" s="384">
        <f t="shared" si="6"/>
        <v>5112.0560000000005</v>
      </c>
      <c r="AH80" s="384">
        <f t="shared" si="7"/>
        <v>0</v>
      </c>
      <c r="AI80" s="384">
        <f t="shared" si="8"/>
        <v>-1727.001</v>
      </c>
      <c r="AK80" s="383">
        <v>0.27083333333333298</v>
      </c>
      <c r="AL80" s="384">
        <v>3700.1880000000001</v>
      </c>
      <c r="AM80" s="384">
        <v>837.45799999999997</v>
      </c>
      <c r="AN80" s="384">
        <v>0</v>
      </c>
      <c r="AO80" s="384">
        <v>287.07900000000001</v>
      </c>
      <c r="AP80" s="384">
        <v>88.942999999999998</v>
      </c>
      <c r="AQ80" s="384">
        <v>0</v>
      </c>
      <c r="AR80" s="384">
        <v>310.36700000000002</v>
      </c>
      <c r="AS80" s="384">
        <v>109.71</v>
      </c>
      <c r="AT80" s="384">
        <v>-341.02600000000001</v>
      </c>
      <c r="AU80" s="384">
        <v>0</v>
      </c>
      <c r="AV80" s="384">
        <v>-301.88400000000001</v>
      </c>
      <c r="AW80" s="384">
        <v>4992.7190000000001</v>
      </c>
      <c r="AX80" s="384">
        <v>4690.835</v>
      </c>
      <c r="AY80" s="384">
        <f t="shared" si="9"/>
        <v>4992.7190000000001</v>
      </c>
      <c r="AZ80" s="384">
        <f t="shared" si="10"/>
        <v>0</v>
      </c>
      <c r="BA80" s="384">
        <f t="shared" si="11"/>
        <v>-341.02600000000001</v>
      </c>
    </row>
    <row r="81" spans="1:53" s="379" customFormat="1">
      <c r="A81" s="383">
        <v>0.28125</v>
      </c>
      <c r="B81" s="384">
        <v>3120.4789999999998</v>
      </c>
      <c r="C81" s="384">
        <v>1505.7070000000001</v>
      </c>
      <c r="D81" s="384">
        <v>0</v>
      </c>
      <c r="E81" s="384">
        <v>473.42</v>
      </c>
      <c r="F81" s="384">
        <v>142.66399999999999</v>
      </c>
      <c r="G81" s="384">
        <v>0</v>
      </c>
      <c r="H81" s="384">
        <v>78.087000000000003</v>
      </c>
      <c r="I81" s="384">
        <v>166.34100000000001</v>
      </c>
      <c r="J81" s="384">
        <v>81.021000000000001</v>
      </c>
      <c r="K81" s="384">
        <v>-5.1980000000000004</v>
      </c>
      <c r="L81" s="384">
        <v>-351.46899999999999</v>
      </c>
      <c r="M81" s="384">
        <v>5562.5209999999997</v>
      </c>
      <c r="N81" s="384">
        <v>5211.0519999999997</v>
      </c>
      <c r="O81" s="384">
        <f t="shared" si="3"/>
        <v>5562.5209999999997</v>
      </c>
      <c r="P81" s="384">
        <f t="shared" si="4"/>
        <v>81.021000000000001</v>
      </c>
      <c r="Q81" s="384">
        <f t="shared" si="5"/>
        <v>0</v>
      </c>
      <c r="S81" s="383">
        <v>0.28125</v>
      </c>
      <c r="T81" s="384">
        <v>3687.9</v>
      </c>
      <c r="U81" s="384">
        <v>2134.8980000000001</v>
      </c>
      <c r="V81" s="384">
        <v>0</v>
      </c>
      <c r="W81" s="384">
        <v>489.74599999999998</v>
      </c>
      <c r="X81" s="384">
        <v>84.228999999999999</v>
      </c>
      <c r="Y81" s="384">
        <v>0</v>
      </c>
      <c r="Z81" s="384">
        <v>514.77499999999998</v>
      </c>
      <c r="AA81" s="384">
        <v>23.38</v>
      </c>
      <c r="AB81" s="384">
        <v>-1713.6210000000001</v>
      </c>
      <c r="AC81" s="384">
        <v>-5.1989999999999998</v>
      </c>
      <c r="AD81" s="384">
        <v>-446.803</v>
      </c>
      <c r="AE81" s="384">
        <v>5216.1080000000011</v>
      </c>
      <c r="AF81" s="384">
        <v>4769.3050000000012</v>
      </c>
      <c r="AG81" s="384">
        <f t="shared" si="6"/>
        <v>5216.1080000000011</v>
      </c>
      <c r="AH81" s="384">
        <f t="shared" si="7"/>
        <v>0</v>
      </c>
      <c r="AI81" s="384">
        <f t="shared" si="8"/>
        <v>-1713.6210000000001</v>
      </c>
      <c r="AK81" s="383">
        <v>0.28125</v>
      </c>
      <c r="AL81" s="384">
        <v>3702.491</v>
      </c>
      <c r="AM81" s="384">
        <v>840.98500000000001</v>
      </c>
      <c r="AN81" s="384">
        <v>0</v>
      </c>
      <c r="AO81" s="384">
        <v>287.60899999999998</v>
      </c>
      <c r="AP81" s="384">
        <v>88.9</v>
      </c>
      <c r="AQ81" s="384">
        <v>0</v>
      </c>
      <c r="AR81" s="384">
        <v>395.71300000000002</v>
      </c>
      <c r="AS81" s="384">
        <v>103.139</v>
      </c>
      <c r="AT81" s="384">
        <v>-312.34699999999998</v>
      </c>
      <c r="AU81" s="384">
        <v>0</v>
      </c>
      <c r="AV81" s="384">
        <v>-302.92599999999999</v>
      </c>
      <c r="AW81" s="384">
        <v>5106.49</v>
      </c>
      <c r="AX81" s="384">
        <v>4803.5639999999994</v>
      </c>
      <c r="AY81" s="384">
        <f t="shared" si="9"/>
        <v>5106.49</v>
      </c>
      <c r="AZ81" s="384">
        <f t="shared" si="10"/>
        <v>0</v>
      </c>
      <c r="BA81" s="384">
        <f t="shared" si="11"/>
        <v>-312.34699999999998</v>
      </c>
    </row>
    <row r="82" spans="1:53" s="379" customFormat="1">
      <c r="A82" s="383">
        <v>0.29166666666666702</v>
      </c>
      <c r="B82" s="384">
        <v>3119.4940000000001</v>
      </c>
      <c r="C82" s="384">
        <v>1513.931</v>
      </c>
      <c r="D82" s="384">
        <v>0</v>
      </c>
      <c r="E82" s="384">
        <v>461.92399999999998</v>
      </c>
      <c r="F82" s="384">
        <v>151.96299999999999</v>
      </c>
      <c r="G82" s="384">
        <v>118.337</v>
      </c>
      <c r="H82" s="384">
        <v>149.619</v>
      </c>
      <c r="I82" s="384">
        <v>187.78</v>
      </c>
      <c r="J82" s="384">
        <v>13.62</v>
      </c>
      <c r="K82" s="384">
        <v>-3.2909999999999999</v>
      </c>
      <c r="L82" s="384">
        <v>-354.00200000000001</v>
      </c>
      <c r="M82" s="384">
        <v>5713.3769999999995</v>
      </c>
      <c r="N82" s="384">
        <v>5359.3749999999991</v>
      </c>
      <c r="O82" s="384">
        <f t="shared" si="3"/>
        <v>5713.3769999999995</v>
      </c>
      <c r="P82" s="384">
        <f t="shared" si="4"/>
        <v>13.62</v>
      </c>
      <c r="Q82" s="384">
        <f t="shared" si="5"/>
        <v>0</v>
      </c>
      <c r="S82" s="383">
        <v>0.29166666666666702</v>
      </c>
      <c r="T82" s="384">
        <v>3686.2040000000002</v>
      </c>
      <c r="U82" s="384">
        <v>2094.694</v>
      </c>
      <c r="V82" s="384">
        <v>0</v>
      </c>
      <c r="W82" s="384">
        <v>482.39</v>
      </c>
      <c r="X82" s="384">
        <v>86.956999999999994</v>
      </c>
      <c r="Y82" s="384">
        <v>0</v>
      </c>
      <c r="Z82" s="384">
        <v>658.69500000000005</v>
      </c>
      <c r="AA82" s="384">
        <v>22.12</v>
      </c>
      <c r="AB82" s="384">
        <v>-1644.5909999999999</v>
      </c>
      <c r="AC82" s="384">
        <v>-5.2409999999999997</v>
      </c>
      <c r="AD82" s="384">
        <v>-443.03500000000003</v>
      </c>
      <c r="AE82" s="384">
        <v>5381.228000000001</v>
      </c>
      <c r="AF82" s="384">
        <v>4938.1930000000011</v>
      </c>
      <c r="AG82" s="384">
        <f t="shared" si="6"/>
        <v>5381.228000000001</v>
      </c>
      <c r="AH82" s="384">
        <f t="shared" si="7"/>
        <v>0</v>
      </c>
      <c r="AI82" s="384">
        <f t="shared" si="8"/>
        <v>-1644.5909999999999</v>
      </c>
      <c r="AK82" s="383">
        <v>0.29166666666666702</v>
      </c>
      <c r="AL82" s="384">
        <v>3702.5070000000001</v>
      </c>
      <c r="AM82" s="384">
        <v>842.65800000000002</v>
      </c>
      <c r="AN82" s="384">
        <v>0</v>
      </c>
      <c r="AO82" s="384">
        <v>290.12</v>
      </c>
      <c r="AP82" s="384">
        <v>89.741</v>
      </c>
      <c r="AQ82" s="384">
        <v>0</v>
      </c>
      <c r="AR82" s="384">
        <v>499.04599999999999</v>
      </c>
      <c r="AS82" s="384">
        <v>106.964</v>
      </c>
      <c r="AT82" s="384">
        <v>-257.08600000000001</v>
      </c>
      <c r="AU82" s="384">
        <v>0</v>
      </c>
      <c r="AV82" s="384">
        <v>-304.08600000000001</v>
      </c>
      <c r="AW82" s="384">
        <v>5273.95</v>
      </c>
      <c r="AX82" s="384">
        <v>4969.8639999999996</v>
      </c>
      <c r="AY82" s="384">
        <f t="shared" si="9"/>
        <v>5273.95</v>
      </c>
      <c r="AZ82" s="384">
        <f t="shared" si="10"/>
        <v>0</v>
      </c>
      <c r="BA82" s="384">
        <f t="shared" si="11"/>
        <v>-257.08600000000001</v>
      </c>
    </row>
    <row r="83" spans="1:53" s="379" customFormat="1">
      <c r="A83" s="383">
        <v>0.30208333333333298</v>
      </c>
      <c r="B83" s="384">
        <v>3122.3040000000001</v>
      </c>
      <c r="C83" s="384">
        <v>1507.2349999999999</v>
      </c>
      <c r="D83" s="384">
        <v>0</v>
      </c>
      <c r="E83" s="384">
        <v>460.298</v>
      </c>
      <c r="F83" s="384">
        <v>151.83000000000001</v>
      </c>
      <c r="G83" s="384">
        <v>158.63200000000001</v>
      </c>
      <c r="H83" s="384">
        <v>240.49700000000001</v>
      </c>
      <c r="I83" s="384">
        <v>190.47800000000001</v>
      </c>
      <c r="J83" s="384">
        <v>38.966999999999999</v>
      </c>
      <c r="K83" s="384">
        <v>0</v>
      </c>
      <c r="L83" s="384">
        <v>-354.83699999999999</v>
      </c>
      <c r="M83" s="384">
        <v>5870.2409999999991</v>
      </c>
      <c r="N83" s="384">
        <v>5515.4039999999986</v>
      </c>
      <c r="O83" s="384">
        <f t="shared" si="3"/>
        <v>5870.2409999999991</v>
      </c>
      <c r="P83" s="384">
        <f t="shared" si="4"/>
        <v>38.966999999999999</v>
      </c>
      <c r="Q83" s="384">
        <f t="shared" si="5"/>
        <v>0</v>
      </c>
      <c r="S83" s="383">
        <v>0.30208333333333298</v>
      </c>
      <c r="T83" s="384">
        <v>3685.2530000000002</v>
      </c>
      <c r="U83" s="384">
        <v>2042.527</v>
      </c>
      <c r="V83" s="384">
        <v>0</v>
      </c>
      <c r="W83" s="384">
        <v>479.56</v>
      </c>
      <c r="X83" s="384">
        <v>86.938000000000002</v>
      </c>
      <c r="Y83" s="384">
        <v>0</v>
      </c>
      <c r="Z83" s="384">
        <v>835.245</v>
      </c>
      <c r="AA83" s="384">
        <v>21.977</v>
      </c>
      <c r="AB83" s="384">
        <v>-1605.8920000000001</v>
      </c>
      <c r="AC83" s="384">
        <v>-5.1970000000000001</v>
      </c>
      <c r="AD83" s="384">
        <v>-438.553</v>
      </c>
      <c r="AE83" s="384">
        <v>5540.411000000001</v>
      </c>
      <c r="AF83" s="384">
        <v>5101.8580000000011</v>
      </c>
      <c r="AG83" s="384">
        <f t="shared" si="6"/>
        <v>5540.411000000001</v>
      </c>
      <c r="AH83" s="384">
        <f t="shared" si="7"/>
        <v>0</v>
      </c>
      <c r="AI83" s="384">
        <f t="shared" si="8"/>
        <v>-1605.8920000000001</v>
      </c>
      <c r="AK83" s="383">
        <v>0.30208333333333298</v>
      </c>
      <c r="AL83" s="384">
        <v>3702.67</v>
      </c>
      <c r="AM83" s="384">
        <v>845.9</v>
      </c>
      <c r="AN83" s="384">
        <v>0</v>
      </c>
      <c r="AO83" s="384">
        <v>290.84399999999999</v>
      </c>
      <c r="AP83" s="384">
        <v>89.738</v>
      </c>
      <c r="AQ83" s="384">
        <v>0</v>
      </c>
      <c r="AR83" s="384">
        <v>578.95100000000002</v>
      </c>
      <c r="AS83" s="384">
        <v>105.565</v>
      </c>
      <c r="AT83" s="384">
        <v>-256.52600000000001</v>
      </c>
      <c r="AU83" s="384">
        <v>0</v>
      </c>
      <c r="AV83" s="384">
        <v>-305.02600000000001</v>
      </c>
      <c r="AW83" s="384">
        <v>5357.1419999999998</v>
      </c>
      <c r="AX83" s="384">
        <v>5052.116</v>
      </c>
      <c r="AY83" s="384">
        <f t="shared" si="9"/>
        <v>5357.1419999999998</v>
      </c>
      <c r="AZ83" s="384">
        <f t="shared" si="10"/>
        <v>0</v>
      </c>
      <c r="BA83" s="384">
        <f t="shared" si="11"/>
        <v>-256.52600000000001</v>
      </c>
    </row>
    <row r="84" spans="1:53" s="379" customFormat="1">
      <c r="A84" s="383">
        <v>0.3125</v>
      </c>
      <c r="B84" s="384">
        <v>3122.31</v>
      </c>
      <c r="C84" s="384">
        <v>1501.7909999999999</v>
      </c>
      <c r="D84" s="384">
        <v>0</v>
      </c>
      <c r="E84" s="384">
        <v>460.21600000000001</v>
      </c>
      <c r="F84" s="384">
        <v>151.744</v>
      </c>
      <c r="G84" s="384">
        <v>155.68700000000001</v>
      </c>
      <c r="H84" s="384">
        <v>364.41699999999997</v>
      </c>
      <c r="I84" s="384">
        <v>179.57499999999999</v>
      </c>
      <c r="J84" s="384">
        <v>75.111000000000004</v>
      </c>
      <c r="K84" s="384">
        <v>0</v>
      </c>
      <c r="L84" s="384">
        <v>-355.42</v>
      </c>
      <c r="M84" s="384">
        <v>6010.8509999999997</v>
      </c>
      <c r="N84" s="384">
        <v>5655.4309999999996</v>
      </c>
      <c r="O84" s="384">
        <f t="shared" si="3"/>
        <v>6010.8509999999997</v>
      </c>
      <c r="P84" s="384">
        <f t="shared" si="4"/>
        <v>75.111000000000004</v>
      </c>
      <c r="Q84" s="384">
        <f t="shared" si="5"/>
        <v>0</v>
      </c>
      <c r="S84" s="383">
        <v>0.3125</v>
      </c>
      <c r="T84" s="384">
        <v>3683.5549999999998</v>
      </c>
      <c r="U84" s="384">
        <v>1972.528</v>
      </c>
      <c r="V84" s="384">
        <v>0</v>
      </c>
      <c r="W84" s="384">
        <v>472.786</v>
      </c>
      <c r="X84" s="384">
        <v>86.911000000000001</v>
      </c>
      <c r="Y84" s="384">
        <v>0</v>
      </c>
      <c r="Z84" s="384">
        <v>1029.5050000000001</v>
      </c>
      <c r="AA84" s="384">
        <v>19.655000000000001</v>
      </c>
      <c r="AB84" s="384">
        <v>-1569.777</v>
      </c>
      <c r="AC84" s="384">
        <v>-5.18</v>
      </c>
      <c r="AD84" s="384">
        <v>-432.05799999999999</v>
      </c>
      <c r="AE84" s="384">
        <v>5689.9829999999993</v>
      </c>
      <c r="AF84" s="384">
        <v>5257.9249999999993</v>
      </c>
      <c r="AG84" s="384">
        <f t="shared" si="6"/>
        <v>5689.9829999999993</v>
      </c>
      <c r="AH84" s="384">
        <f t="shared" si="7"/>
        <v>0</v>
      </c>
      <c r="AI84" s="384">
        <f t="shared" si="8"/>
        <v>-1569.777</v>
      </c>
      <c r="AK84" s="383">
        <v>0.3125</v>
      </c>
      <c r="AL84" s="384">
        <v>3700.4479999999999</v>
      </c>
      <c r="AM84" s="384">
        <v>845.83399999999995</v>
      </c>
      <c r="AN84" s="384">
        <v>0</v>
      </c>
      <c r="AO84" s="384">
        <v>286.82400000000001</v>
      </c>
      <c r="AP84" s="384">
        <v>89.734999999999999</v>
      </c>
      <c r="AQ84" s="384">
        <v>0</v>
      </c>
      <c r="AR84" s="384">
        <v>708.87699999999995</v>
      </c>
      <c r="AS84" s="384">
        <v>105.765</v>
      </c>
      <c r="AT84" s="384">
        <v>-207.33600000000001</v>
      </c>
      <c r="AU84" s="384">
        <v>0</v>
      </c>
      <c r="AV84" s="384">
        <v>-305.61900000000003</v>
      </c>
      <c r="AW84" s="384">
        <v>5530.146999999999</v>
      </c>
      <c r="AX84" s="384">
        <v>5224.5279999999993</v>
      </c>
      <c r="AY84" s="384">
        <f t="shared" si="9"/>
        <v>5530.146999999999</v>
      </c>
      <c r="AZ84" s="384">
        <f t="shared" si="10"/>
        <v>0</v>
      </c>
      <c r="BA84" s="384">
        <f t="shared" si="11"/>
        <v>-207.33600000000001</v>
      </c>
    </row>
    <row r="85" spans="1:53" s="379" customFormat="1">
      <c r="A85" s="383">
        <v>0.32291666666666702</v>
      </c>
      <c r="B85" s="384">
        <v>3114.1460000000002</v>
      </c>
      <c r="C85" s="384">
        <v>1523.5229999999999</v>
      </c>
      <c r="D85" s="384">
        <v>0</v>
      </c>
      <c r="E85" s="384">
        <v>454.28</v>
      </c>
      <c r="F85" s="384">
        <v>151.63399999999999</v>
      </c>
      <c r="G85" s="384">
        <v>134.208</v>
      </c>
      <c r="H85" s="384">
        <v>542.04399999999998</v>
      </c>
      <c r="I85" s="384">
        <v>178.114</v>
      </c>
      <c r="J85" s="384">
        <v>24.536999999999999</v>
      </c>
      <c r="K85" s="384">
        <v>-5.1070000000000002</v>
      </c>
      <c r="L85" s="384">
        <v>-358.35300000000001</v>
      </c>
      <c r="M85" s="384">
        <v>6117.378999999999</v>
      </c>
      <c r="N85" s="384">
        <v>5759.0259999999989</v>
      </c>
      <c r="O85" s="384">
        <f t="shared" si="3"/>
        <v>6117.378999999999</v>
      </c>
      <c r="P85" s="384">
        <f t="shared" si="4"/>
        <v>24.536999999999999</v>
      </c>
      <c r="Q85" s="384">
        <f t="shared" si="5"/>
        <v>0</v>
      </c>
      <c r="S85" s="383">
        <v>0.32291666666666702</v>
      </c>
      <c r="T85" s="384">
        <v>3683.451</v>
      </c>
      <c r="U85" s="384">
        <v>1848.434</v>
      </c>
      <c r="V85" s="384">
        <v>0</v>
      </c>
      <c r="W85" s="384">
        <v>451.36099999999999</v>
      </c>
      <c r="X85" s="384">
        <v>86.879000000000005</v>
      </c>
      <c r="Y85" s="384">
        <v>0</v>
      </c>
      <c r="Z85" s="384">
        <v>1239.944</v>
      </c>
      <c r="AA85" s="384">
        <v>18.207999999999998</v>
      </c>
      <c r="AB85" s="384">
        <v>-1484.89</v>
      </c>
      <c r="AC85" s="384">
        <v>-5.1029999999999998</v>
      </c>
      <c r="AD85" s="384">
        <v>-419.37099999999998</v>
      </c>
      <c r="AE85" s="384">
        <v>5838.2839999999987</v>
      </c>
      <c r="AF85" s="384">
        <v>5418.9129999999986</v>
      </c>
      <c r="AG85" s="384">
        <f t="shared" si="6"/>
        <v>5838.2839999999987</v>
      </c>
      <c r="AH85" s="384">
        <f t="shared" si="7"/>
        <v>0</v>
      </c>
      <c r="AI85" s="384">
        <f t="shared" si="8"/>
        <v>-1484.89</v>
      </c>
      <c r="AK85" s="383">
        <v>0.32291666666666702</v>
      </c>
      <c r="AL85" s="384">
        <v>3699.8029999999999</v>
      </c>
      <c r="AM85" s="384">
        <v>848.31200000000001</v>
      </c>
      <c r="AN85" s="384">
        <v>0</v>
      </c>
      <c r="AO85" s="384">
        <v>285.92599999999999</v>
      </c>
      <c r="AP85" s="384">
        <v>89.715000000000003</v>
      </c>
      <c r="AQ85" s="384">
        <v>0</v>
      </c>
      <c r="AR85" s="384">
        <v>842.56100000000004</v>
      </c>
      <c r="AS85" s="384">
        <v>103.785</v>
      </c>
      <c r="AT85" s="384">
        <v>-100.268</v>
      </c>
      <c r="AU85" s="384">
        <v>-109.249</v>
      </c>
      <c r="AV85" s="384">
        <v>-306.73700000000002</v>
      </c>
      <c r="AW85" s="384">
        <v>5660.585</v>
      </c>
      <c r="AX85" s="384">
        <v>5353.848</v>
      </c>
      <c r="AY85" s="384">
        <f t="shared" si="9"/>
        <v>5660.585</v>
      </c>
      <c r="AZ85" s="384">
        <f t="shared" si="10"/>
        <v>0</v>
      </c>
      <c r="BA85" s="384">
        <f t="shared" si="11"/>
        <v>-100.268</v>
      </c>
    </row>
    <row r="86" spans="1:53" s="379" customFormat="1">
      <c r="A86" s="383">
        <v>0.33333333333333298</v>
      </c>
      <c r="B86" s="384">
        <v>3116.5219999999999</v>
      </c>
      <c r="C86" s="384">
        <v>1500.396</v>
      </c>
      <c r="D86" s="384">
        <v>0</v>
      </c>
      <c r="E86" s="384">
        <v>447.03</v>
      </c>
      <c r="F86" s="384">
        <v>141.86000000000001</v>
      </c>
      <c r="G86" s="384">
        <v>0</v>
      </c>
      <c r="H86" s="384">
        <v>752.28099999999995</v>
      </c>
      <c r="I86" s="384">
        <v>171.922</v>
      </c>
      <c r="J86" s="384">
        <v>111.66200000000001</v>
      </c>
      <c r="K86" s="384">
        <v>-5.1369999999999996</v>
      </c>
      <c r="L86" s="384">
        <v>-356.29599999999999</v>
      </c>
      <c r="M86" s="384">
        <v>6236.5359999999991</v>
      </c>
      <c r="N86" s="384">
        <v>5880.2399999999989</v>
      </c>
      <c r="O86" s="384">
        <f t="shared" si="3"/>
        <v>6236.5359999999991</v>
      </c>
      <c r="P86" s="384">
        <f t="shared" si="4"/>
        <v>111.66200000000001</v>
      </c>
      <c r="Q86" s="384">
        <f t="shared" si="5"/>
        <v>0</v>
      </c>
      <c r="S86" s="383">
        <v>0.33333333333333298</v>
      </c>
      <c r="T86" s="384">
        <v>3682.1509999999998</v>
      </c>
      <c r="U86" s="384">
        <v>1591.597</v>
      </c>
      <c r="V86" s="384">
        <v>0</v>
      </c>
      <c r="W86" s="384">
        <v>397.42500000000001</v>
      </c>
      <c r="X86" s="384">
        <v>83.274000000000001</v>
      </c>
      <c r="Y86" s="384">
        <v>0</v>
      </c>
      <c r="Z86" s="384">
        <v>1431.7670000000001</v>
      </c>
      <c r="AA86" s="384">
        <v>15.747</v>
      </c>
      <c r="AB86" s="384">
        <v>-1066.2570000000001</v>
      </c>
      <c r="AC86" s="384">
        <v>-108.65300000000001</v>
      </c>
      <c r="AD86" s="384">
        <v>-391.017</v>
      </c>
      <c r="AE86" s="384">
        <v>6027.0509999999995</v>
      </c>
      <c r="AF86" s="384">
        <v>5636.0339999999997</v>
      </c>
      <c r="AG86" s="384">
        <f t="shared" si="6"/>
        <v>6027.0509999999995</v>
      </c>
      <c r="AH86" s="384">
        <f t="shared" si="7"/>
        <v>0</v>
      </c>
      <c r="AI86" s="384">
        <f t="shared" si="8"/>
        <v>-1066.2570000000001</v>
      </c>
      <c r="AK86" s="383">
        <v>0.33333333333333298</v>
      </c>
      <c r="AL86" s="384">
        <v>3697.9209999999998</v>
      </c>
      <c r="AM86" s="384">
        <v>848.16300000000001</v>
      </c>
      <c r="AN86" s="384">
        <v>0</v>
      </c>
      <c r="AO86" s="384">
        <v>281.928</v>
      </c>
      <c r="AP86" s="384">
        <v>95.39</v>
      </c>
      <c r="AQ86" s="384">
        <v>0</v>
      </c>
      <c r="AR86" s="384">
        <v>940.93499999999995</v>
      </c>
      <c r="AS86" s="384">
        <v>124.664</v>
      </c>
      <c r="AT86" s="384">
        <v>165.66499999999999</v>
      </c>
      <c r="AU86" s="384">
        <v>-311.29399999999998</v>
      </c>
      <c r="AV86" s="384">
        <v>-307.435</v>
      </c>
      <c r="AW86" s="384">
        <v>5843.3719999999994</v>
      </c>
      <c r="AX86" s="384">
        <v>5535.936999999999</v>
      </c>
      <c r="AY86" s="384">
        <f t="shared" si="9"/>
        <v>5843.3719999999994</v>
      </c>
      <c r="AZ86" s="384">
        <f t="shared" si="10"/>
        <v>165.66499999999999</v>
      </c>
      <c r="BA86" s="384">
        <f t="shared" si="11"/>
        <v>0</v>
      </c>
    </row>
    <row r="87" spans="1:53" s="379" customFormat="1">
      <c r="A87" s="383">
        <v>0.34375</v>
      </c>
      <c r="B87" s="384">
        <v>3120.049</v>
      </c>
      <c r="C87" s="384">
        <v>1492.011</v>
      </c>
      <c r="D87" s="384">
        <v>0</v>
      </c>
      <c r="E87" s="384">
        <v>447.26100000000002</v>
      </c>
      <c r="F87" s="384">
        <v>141.374</v>
      </c>
      <c r="G87" s="384">
        <v>0</v>
      </c>
      <c r="H87" s="384">
        <v>946.89400000000001</v>
      </c>
      <c r="I87" s="384">
        <v>177.553</v>
      </c>
      <c r="J87" s="384">
        <v>56.417000000000002</v>
      </c>
      <c r="K87" s="384">
        <v>-5.1539999999999999</v>
      </c>
      <c r="L87" s="384">
        <v>-357.75099999999998</v>
      </c>
      <c r="M87" s="384">
        <v>6376.4049999999997</v>
      </c>
      <c r="N87" s="384">
        <v>6018.6539999999995</v>
      </c>
      <c r="O87" s="384">
        <f t="shared" si="3"/>
        <v>6376.4049999999997</v>
      </c>
      <c r="P87" s="384">
        <f t="shared" si="4"/>
        <v>56.417000000000002</v>
      </c>
      <c r="Q87" s="384">
        <f t="shared" si="5"/>
        <v>0</v>
      </c>
      <c r="S87" s="383">
        <v>0.34375</v>
      </c>
      <c r="T87" s="384">
        <v>3684.0590000000002</v>
      </c>
      <c r="U87" s="384">
        <v>1462</v>
      </c>
      <c r="V87" s="384">
        <v>0</v>
      </c>
      <c r="W87" s="384">
        <v>395.15899999999999</v>
      </c>
      <c r="X87" s="384">
        <v>83.244</v>
      </c>
      <c r="Y87" s="384">
        <v>0</v>
      </c>
      <c r="Z87" s="384">
        <v>1630.2570000000001</v>
      </c>
      <c r="AA87" s="384">
        <v>19.843</v>
      </c>
      <c r="AB87" s="384">
        <v>-755.76400000000001</v>
      </c>
      <c r="AC87" s="384">
        <v>-311.10199999999998</v>
      </c>
      <c r="AD87" s="384">
        <v>-379.05799999999999</v>
      </c>
      <c r="AE87" s="384">
        <v>6207.695999999999</v>
      </c>
      <c r="AF87" s="384">
        <v>5828.637999999999</v>
      </c>
      <c r="AG87" s="384">
        <f t="shared" si="6"/>
        <v>6207.695999999999</v>
      </c>
      <c r="AH87" s="384">
        <f t="shared" si="7"/>
        <v>0</v>
      </c>
      <c r="AI87" s="384">
        <f t="shared" si="8"/>
        <v>-755.76400000000001</v>
      </c>
      <c r="AK87" s="383">
        <v>0.34375</v>
      </c>
      <c r="AL87" s="384">
        <v>3697.0140000000001</v>
      </c>
      <c r="AM87" s="384">
        <v>834.46199999999999</v>
      </c>
      <c r="AN87" s="384">
        <v>0</v>
      </c>
      <c r="AO87" s="384">
        <v>279.43700000000001</v>
      </c>
      <c r="AP87" s="384">
        <v>94.94</v>
      </c>
      <c r="AQ87" s="384">
        <v>0</v>
      </c>
      <c r="AR87" s="384">
        <v>996.72900000000004</v>
      </c>
      <c r="AS87" s="384">
        <v>141.44999999999999</v>
      </c>
      <c r="AT87" s="384">
        <v>215.19900000000001</v>
      </c>
      <c r="AU87" s="384">
        <v>-311.709</v>
      </c>
      <c r="AV87" s="384">
        <v>-306.60000000000002</v>
      </c>
      <c r="AW87" s="384">
        <v>5947.5219999999999</v>
      </c>
      <c r="AX87" s="384">
        <v>5640.9219999999996</v>
      </c>
      <c r="AY87" s="384">
        <f t="shared" si="9"/>
        <v>5947.5219999999999</v>
      </c>
      <c r="AZ87" s="384">
        <f t="shared" si="10"/>
        <v>215.19900000000001</v>
      </c>
      <c r="BA87" s="384">
        <f t="shared" si="11"/>
        <v>0</v>
      </c>
    </row>
    <row r="88" spans="1:53" s="379" customFormat="1">
      <c r="A88" s="383">
        <v>0.35416666666666702</v>
      </c>
      <c r="B88" s="384">
        <v>3124.5920000000001</v>
      </c>
      <c r="C88" s="384">
        <v>1486.296</v>
      </c>
      <c r="D88" s="384">
        <v>0</v>
      </c>
      <c r="E88" s="384">
        <v>445.036</v>
      </c>
      <c r="F88" s="384">
        <v>141.35</v>
      </c>
      <c r="G88" s="384">
        <v>0</v>
      </c>
      <c r="H88" s="384">
        <v>1192.6579999999999</v>
      </c>
      <c r="I88" s="384">
        <v>187.88900000000001</v>
      </c>
      <c r="J88" s="384">
        <v>-8.3149999999999995</v>
      </c>
      <c r="K88" s="384">
        <v>-5.173</v>
      </c>
      <c r="L88" s="384">
        <v>-359.97699999999998</v>
      </c>
      <c r="M88" s="384">
        <v>6564.3330000000014</v>
      </c>
      <c r="N88" s="384">
        <v>6204.3560000000016</v>
      </c>
      <c r="O88" s="384">
        <f t="shared" si="3"/>
        <v>6564.3330000000014</v>
      </c>
      <c r="P88" s="384">
        <f t="shared" si="4"/>
        <v>0</v>
      </c>
      <c r="Q88" s="384">
        <f t="shared" si="5"/>
        <v>-8.3149999999999995</v>
      </c>
      <c r="S88" s="383">
        <v>0.35416666666666702</v>
      </c>
      <c r="T88" s="384">
        <v>3685.0630000000001</v>
      </c>
      <c r="U88" s="384">
        <v>1303.0889999999999</v>
      </c>
      <c r="V88" s="384">
        <v>0</v>
      </c>
      <c r="W88" s="384">
        <v>392.26900000000001</v>
      </c>
      <c r="X88" s="384">
        <v>83.207999999999998</v>
      </c>
      <c r="Y88" s="384">
        <v>0</v>
      </c>
      <c r="Z88" s="384">
        <v>1783.8389999999999</v>
      </c>
      <c r="AA88" s="384">
        <v>21.978000000000002</v>
      </c>
      <c r="AB88" s="384">
        <v>-591.16600000000005</v>
      </c>
      <c r="AC88" s="384">
        <v>-310.779</v>
      </c>
      <c r="AD88" s="384">
        <v>-363.755</v>
      </c>
      <c r="AE88" s="384">
        <v>6367.5010000000002</v>
      </c>
      <c r="AF88" s="384">
        <v>6003.7460000000001</v>
      </c>
      <c r="AG88" s="384">
        <f t="shared" si="6"/>
        <v>6367.5010000000002</v>
      </c>
      <c r="AH88" s="384">
        <f t="shared" si="7"/>
        <v>0</v>
      </c>
      <c r="AI88" s="384">
        <f t="shared" si="8"/>
        <v>-591.16600000000005</v>
      </c>
      <c r="AK88" s="383">
        <v>0.35416666666666702</v>
      </c>
      <c r="AL88" s="384">
        <v>3697.7170000000001</v>
      </c>
      <c r="AM88" s="384">
        <v>839.33900000000006</v>
      </c>
      <c r="AN88" s="384">
        <v>0</v>
      </c>
      <c r="AO88" s="384">
        <v>279.65100000000001</v>
      </c>
      <c r="AP88" s="384">
        <v>97.177999999999997</v>
      </c>
      <c r="AQ88" s="384">
        <v>0</v>
      </c>
      <c r="AR88" s="384">
        <v>1052.9739999999999</v>
      </c>
      <c r="AS88" s="384">
        <v>152.21100000000001</v>
      </c>
      <c r="AT88" s="384">
        <v>288.13099999999997</v>
      </c>
      <c r="AU88" s="384">
        <v>-311.07600000000002</v>
      </c>
      <c r="AV88" s="384">
        <v>-307.69200000000001</v>
      </c>
      <c r="AW88" s="384">
        <v>6096.1250000000009</v>
      </c>
      <c r="AX88" s="384">
        <v>5788.4330000000009</v>
      </c>
      <c r="AY88" s="384">
        <f t="shared" si="9"/>
        <v>6096.1250000000009</v>
      </c>
      <c r="AZ88" s="384">
        <f t="shared" si="10"/>
        <v>288.13099999999997</v>
      </c>
      <c r="BA88" s="384">
        <f t="shared" si="11"/>
        <v>0</v>
      </c>
    </row>
    <row r="89" spans="1:53" s="379" customFormat="1">
      <c r="A89" s="383">
        <v>0.36458333333333298</v>
      </c>
      <c r="B89" s="384">
        <v>3124.627</v>
      </c>
      <c r="C89" s="384">
        <v>1478.085</v>
      </c>
      <c r="D89" s="384">
        <v>0</v>
      </c>
      <c r="E89" s="384">
        <v>440.613</v>
      </c>
      <c r="F89" s="384">
        <v>138.41</v>
      </c>
      <c r="G89" s="384">
        <v>0</v>
      </c>
      <c r="H89" s="384">
        <v>1422.693</v>
      </c>
      <c r="I89" s="384">
        <v>182.6</v>
      </c>
      <c r="J89" s="384">
        <v>8.2460000000000004</v>
      </c>
      <c r="K89" s="384">
        <v>-50.273000000000003</v>
      </c>
      <c r="L89" s="384">
        <v>-361.21800000000002</v>
      </c>
      <c r="M89" s="384">
        <v>6745.0010000000002</v>
      </c>
      <c r="N89" s="384">
        <v>6383.7830000000004</v>
      </c>
      <c r="O89" s="384">
        <f t="shared" si="3"/>
        <v>6745.0010000000002</v>
      </c>
      <c r="P89" s="384">
        <f t="shared" si="4"/>
        <v>8.2460000000000004</v>
      </c>
      <c r="Q89" s="384">
        <f t="shared" si="5"/>
        <v>0</v>
      </c>
      <c r="S89" s="383">
        <v>0.36458333333333298</v>
      </c>
      <c r="T89" s="384">
        <v>3683.4960000000001</v>
      </c>
      <c r="U89" s="384">
        <v>1228.607</v>
      </c>
      <c r="V89" s="384">
        <v>0</v>
      </c>
      <c r="W89" s="384">
        <v>385.59199999999998</v>
      </c>
      <c r="X89" s="384">
        <v>83.156999999999996</v>
      </c>
      <c r="Y89" s="384">
        <v>0</v>
      </c>
      <c r="Z89" s="384">
        <v>1967.0039999999999</v>
      </c>
      <c r="AA89" s="384">
        <v>24.355</v>
      </c>
      <c r="AB89" s="384">
        <v>-502.75400000000002</v>
      </c>
      <c r="AC89" s="384">
        <v>-310.392</v>
      </c>
      <c r="AD89" s="384">
        <v>-356.81299999999999</v>
      </c>
      <c r="AE89" s="384">
        <v>6559.0649999999996</v>
      </c>
      <c r="AF89" s="384">
        <v>6202.2519999999995</v>
      </c>
      <c r="AG89" s="384">
        <f t="shared" si="6"/>
        <v>6559.0649999999996</v>
      </c>
      <c r="AH89" s="384">
        <f t="shared" si="7"/>
        <v>0</v>
      </c>
      <c r="AI89" s="384">
        <f t="shared" si="8"/>
        <v>-502.75400000000002</v>
      </c>
      <c r="AK89" s="383">
        <v>0.36458333333333298</v>
      </c>
      <c r="AL89" s="384">
        <v>3697.5219999999999</v>
      </c>
      <c r="AM89" s="384">
        <v>843.65200000000004</v>
      </c>
      <c r="AN89" s="384">
        <v>0</v>
      </c>
      <c r="AO89" s="384">
        <v>279.73599999999999</v>
      </c>
      <c r="AP89" s="384">
        <v>99.570999999999998</v>
      </c>
      <c r="AQ89" s="384">
        <v>0</v>
      </c>
      <c r="AR89" s="384">
        <v>1132.3499999999999</v>
      </c>
      <c r="AS89" s="384">
        <v>157.31700000000001</v>
      </c>
      <c r="AT89" s="384">
        <v>354.47399999999999</v>
      </c>
      <c r="AU89" s="384">
        <v>-310.935</v>
      </c>
      <c r="AV89" s="384">
        <v>-308.77499999999998</v>
      </c>
      <c r="AW89" s="384">
        <v>6253.6869999999999</v>
      </c>
      <c r="AX89" s="384">
        <v>5944.9120000000003</v>
      </c>
      <c r="AY89" s="384">
        <f t="shared" si="9"/>
        <v>6253.6869999999999</v>
      </c>
      <c r="AZ89" s="384">
        <f t="shared" si="10"/>
        <v>354.47399999999999</v>
      </c>
      <c r="BA89" s="384">
        <f t="shared" si="11"/>
        <v>0</v>
      </c>
    </row>
    <row r="90" spans="1:53" s="379" customFormat="1">
      <c r="A90" s="383">
        <v>0.375</v>
      </c>
      <c r="B90" s="384">
        <v>3123.1390000000001</v>
      </c>
      <c r="C90" s="384">
        <v>1472.722</v>
      </c>
      <c r="D90" s="384">
        <v>0</v>
      </c>
      <c r="E90" s="384">
        <v>408.35599999999999</v>
      </c>
      <c r="F90" s="384">
        <v>132.09800000000001</v>
      </c>
      <c r="G90" s="384">
        <v>0</v>
      </c>
      <c r="H90" s="384">
        <v>1602.165</v>
      </c>
      <c r="I90" s="384">
        <v>185.74199999999999</v>
      </c>
      <c r="J90" s="384">
        <v>-47.908999999999999</v>
      </c>
      <c r="K90" s="384">
        <v>-56.625999999999998</v>
      </c>
      <c r="L90" s="384">
        <v>-360.65899999999999</v>
      </c>
      <c r="M90" s="384">
        <v>6819.6869999999999</v>
      </c>
      <c r="N90" s="384">
        <v>6459.0280000000002</v>
      </c>
      <c r="O90" s="384">
        <f t="shared" si="3"/>
        <v>6819.6869999999999</v>
      </c>
      <c r="P90" s="384">
        <f t="shared" si="4"/>
        <v>0</v>
      </c>
      <c r="Q90" s="384">
        <f t="shared" si="5"/>
        <v>-47.908999999999999</v>
      </c>
      <c r="S90" s="383">
        <v>0.375</v>
      </c>
      <c r="T90" s="384">
        <v>3682.9029999999998</v>
      </c>
      <c r="U90" s="384">
        <v>1082.4780000000001</v>
      </c>
      <c r="V90" s="384">
        <v>0</v>
      </c>
      <c r="W90" s="384">
        <v>382.93799999999999</v>
      </c>
      <c r="X90" s="384">
        <v>79.275999999999996</v>
      </c>
      <c r="Y90" s="384">
        <v>0</v>
      </c>
      <c r="Z90" s="384">
        <v>2114.9459999999999</v>
      </c>
      <c r="AA90" s="384">
        <v>20.678999999999998</v>
      </c>
      <c r="AB90" s="384">
        <v>-411.726</v>
      </c>
      <c r="AC90" s="384">
        <v>-309.834</v>
      </c>
      <c r="AD90" s="384">
        <v>-342.59399999999999</v>
      </c>
      <c r="AE90" s="384">
        <v>6641.66</v>
      </c>
      <c r="AF90" s="384">
        <v>6299.0659999999998</v>
      </c>
      <c r="AG90" s="384">
        <f t="shared" si="6"/>
        <v>6641.66</v>
      </c>
      <c r="AH90" s="384">
        <f t="shared" si="7"/>
        <v>0</v>
      </c>
      <c r="AI90" s="384">
        <f t="shared" si="8"/>
        <v>-411.726</v>
      </c>
      <c r="AK90" s="383">
        <v>0.375</v>
      </c>
      <c r="AL90" s="384">
        <v>3694.623</v>
      </c>
      <c r="AM90" s="384">
        <v>844.06700000000001</v>
      </c>
      <c r="AN90" s="384">
        <v>0</v>
      </c>
      <c r="AO90" s="384">
        <v>277.71100000000001</v>
      </c>
      <c r="AP90" s="384">
        <v>80.486000000000004</v>
      </c>
      <c r="AQ90" s="384">
        <v>0</v>
      </c>
      <c r="AR90" s="384">
        <v>1218.873</v>
      </c>
      <c r="AS90" s="384">
        <v>155.68700000000001</v>
      </c>
      <c r="AT90" s="384">
        <v>438.24900000000002</v>
      </c>
      <c r="AU90" s="384">
        <v>-310.38799999999998</v>
      </c>
      <c r="AV90" s="384">
        <v>-308.97300000000001</v>
      </c>
      <c r="AW90" s="384">
        <v>6399.308</v>
      </c>
      <c r="AX90" s="384">
        <v>6090.335</v>
      </c>
      <c r="AY90" s="384">
        <f t="shared" si="9"/>
        <v>6399.308</v>
      </c>
      <c r="AZ90" s="384">
        <f t="shared" si="10"/>
        <v>438.24900000000002</v>
      </c>
      <c r="BA90" s="384">
        <f t="shared" si="11"/>
        <v>0</v>
      </c>
    </row>
    <row r="91" spans="1:53" s="379" customFormat="1">
      <c r="A91" s="383">
        <v>0.38541666666666702</v>
      </c>
      <c r="B91" s="384">
        <v>3121.1280000000002</v>
      </c>
      <c r="C91" s="384">
        <v>1472.9590000000001</v>
      </c>
      <c r="D91" s="384">
        <v>0</v>
      </c>
      <c r="E91" s="384">
        <v>397.286</v>
      </c>
      <c r="F91" s="384">
        <v>132.09800000000001</v>
      </c>
      <c r="G91" s="384">
        <v>0</v>
      </c>
      <c r="H91" s="384">
        <v>1724.239</v>
      </c>
      <c r="I91" s="384">
        <v>187.917</v>
      </c>
      <c r="J91" s="384">
        <v>-68.617000000000004</v>
      </c>
      <c r="K91" s="384">
        <v>-56.75</v>
      </c>
      <c r="L91" s="384">
        <v>-361.24599999999998</v>
      </c>
      <c r="M91" s="384">
        <v>6910.2600000000011</v>
      </c>
      <c r="N91" s="384">
        <v>6549.014000000001</v>
      </c>
      <c r="O91" s="384">
        <f t="shared" si="3"/>
        <v>6910.2600000000011</v>
      </c>
      <c r="P91" s="384">
        <f t="shared" si="4"/>
        <v>0</v>
      </c>
      <c r="Q91" s="384">
        <f t="shared" si="5"/>
        <v>-68.617000000000004</v>
      </c>
      <c r="S91" s="383">
        <v>0.38541666666666702</v>
      </c>
      <c r="T91" s="384">
        <v>3679.4389999999999</v>
      </c>
      <c r="U91" s="384">
        <v>1084.1220000000001</v>
      </c>
      <c r="V91" s="384">
        <v>0</v>
      </c>
      <c r="W91" s="384">
        <v>385.04500000000002</v>
      </c>
      <c r="X91" s="384">
        <v>79.192999999999998</v>
      </c>
      <c r="Y91" s="384">
        <v>0</v>
      </c>
      <c r="Z91" s="384">
        <v>2257.4870000000001</v>
      </c>
      <c r="AA91" s="384">
        <v>28.875</v>
      </c>
      <c r="AB91" s="384">
        <v>-458.529</v>
      </c>
      <c r="AC91" s="384">
        <v>-309.54700000000003</v>
      </c>
      <c r="AD91" s="384">
        <v>-343.64</v>
      </c>
      <c r="AE91" s="384">
        <v>6746.0849999999991</v>
      </c>
      <c r="AF91" s="384">
        <v>6402.4449999999988</v>
      </c>
      <c r="AG91" s="384">
        <f t="shared" si="6"/>
        <v>6746.0849999999991</v>
      </c>
      <c r="AH91" s="384">
        <f t="shared" si="7"/>
        <v>0</v>
      </c>
      <c r="AI91" s="384">
        <f t="shared" si="8"/>
        <v>-458.529</v>
      </c>
      <c r="AK91" s="383">
        <v>0.38541666666666702</v>
      </c>
      <c r="AL91" s="384">
        <v>3692.8</v>
      </c>
      <c r="AM91" s="384">
        <v>837.64400000000001</v>
      </c>
      <c r="AN91" s="384">
        <v>0</v>
      </c>
      <c r="AO91" s="384">
        <v>278.15100000000001</v>
      </c>
      <c r="AP91" s="384">
        <v>78.867999999999995</v>
      </c>
      <c r="AQ91" s="384">
        <v>0</v>
      </c>
      <c r="AR91" s="384">
        <v>1292.5630000000001</v>
      </c>
      <c r="AS91" s="384">
        <v>152.238</v>
      </c>
      <c r="AT91" s="384">
        <v>467.23</v>
      </c>
      <c r="AU91" s="384">
        <v>-310.42700000000002</v>
      </c>
      <c r="AV91" s="384">
        <v>-308.80500000000001</v>
      </c>
      <c r="AW91" s="384">
        <v>6489.0670000000009</v>
      </c>
      <c r="AX91" s="384">
        <v>6180.2620000000006</v>
      </c>
      <c r="AY91" s="384">
        <f t="shared" si="9"/>
        <v>6489.0670000000009</v>
      </c>
      <c r="AZ91" s="384">
        <f t="shared" si="10"/>
        <v>467.23</v>
      </c>
      <c r="BA91" s="384">
        <f t="shared" si="11"/>
        <v>0</v>
      </c>
    </row>
    <row r="92" spans="1:53" s="379" customFormat="1">
      <c r="A92" s="383">
        <v>0.39583333333333298</v>
      </c>
      <c r="B92" s="384">
        <v>3120.7159999999999</v>
      </c>
      <c r="C92" s="384">
        <v>1477.164</v>
      </c>
      <c r="D92" s="384">
        <v>0</v>
      </c>
      <c r="E92" s="384">
        <v>396.06099999999998</v>
      </c>
      <c r="F92" s="384">
        <v>132.02600000000001</v>
      </c>
      <c r="G92" s="384">
        <v>0</v>
      </c>
      <c r="H92" s="384">
        <v>1879.578</v>
      </c>
      <c r="I92" s="384">
        <v>210.38399999999999</v>
      </c>
      <c r="J92" s="384">
        <v>-191.83</v>
      </c>
      <c r="K92" s="384">
        <v>-7.1689999999999996</v>
      </c>
      <c r="L92" s="384">
        <v>-363.43099999999998</v>
      </c>
      <c r="M92" s="384">
        <v>7016.93</v>
      </c>
      <c r="N92" s="384">
        <v>6653.4990000000007</v>
      </c>
      <c r="O92" s="384">
        <f t="shared" si="3"/>
        <v>7016.93</v>
      </c>
      <c r="P92" s="384">
        <f t="shared" si="4"/>
        <v>0</v>
      </c>
      <c r="Q92" s="384">
        <f t="shared" si="5"/>
        <v>-191.83</v>
      </c>
      <c r="S92" s="383">
        <v>0.39583333333333298</v>
      </c>
      <c r="T92" s="384">
        <v>3677.1930000000002</v>
      </c>
      <c r="U92" s="384">
        <v>1047.296</v>
      </c>
      <c r="V92" s="384">
        <v>0</v>
      </c>
      <c r="W92" s="384">
        <v>382.61099999999999</v>
      </c>
      <c r="X92" s="384">
        <v>79.138999999999996</v>
      </c>
      <c r="Y92" s="384">
        <v>0</v>
      </c>
      <c r="Z92" s="384">
        <v>2372.0349999999999</v>
      </c>
      <c r="AA92" s="384">
        <v>30.437999999999999</v>
      </c>
      <c r="AB92" s="384">
        <v>-440.94099999999997</v>
      </c>
      <c r="AC92" s="384">
        <v>-309.52800000000002</v>
      </c>
      <c r="AD92" s="384">
        <v>-340.327</v>
      </c>
      <c r="AE92" s="384">
        <v>6838.2430000000004</v>
      </c>
      <c r="AF92" s="384">
        <v>6497.9160000000002</v>
      </c>
      <c r="AG92" s="384">
        <f t="shared" si="6"/>
        <v>6838.2430000000004</v>
      </c>
      <c r="AH92" s="384">
        <f t="shared" si="7"/>
        <v>0</v>
      </c>
      <c r="AI92" s="384">
        <f t="shared" si="8"/>
        <v>-440.94099999999997</v>
      </c>
      <c r="AK92" s="383">
        <v>0.39583333333333298</v>
      </c>
      <c r="AL92" s="384">
        <v>3691.5390000000002</v>
      </c>
      <c r="AM92" s="384">
        <v>845.274</v>
      </c>
      <c r="AN92" s="384">
        <v>0</v>
      </c>
      <c r="AO92" s="384">
        <v>278.20299999999997</v>
      </c>
      <c r="AP92" s="384">
        <v>78.867999999999995</v>
      </c>
      <c r="AQ92" s="384">
        <v>0</v>
      </c>
      <c r="AR92" s="384">
        <v>1340.81</v>
      </c>
      <c r="AS92" s="384">
        <v>149.75899999999999</v>
      </c>
      <c r="AT92" s="384">
        <v>523.38099999999997</v>
      </c>
      <c r="AU92" s="384">
        <v>-309.88499999999999</v>
      </c>
      <c r="AV92" s="384">
        <v>-309.77499999999998</v>
      </c>
      <c r="AW92" s="384">
        <v>6597.9489999999996</v>
      </c>
      <c r="AX92" s="384">
        <v>6288.174</v>
      </c>
      <c r="AY92" s="384">
        <f t="shared" si="9"/>
        <v>6597.9489999999996</v>
      </c>
      <c r="AZ92" s="384">
        <f t="shared" si="10"/>
        <v>523.38099999999997</v>
      </c>
      <c r="BA92" s="384">
        <f t="shared" si="11"/>
        <v>0</v>
      </c>
    </row>
    <row r="93" spans="1:53" s="379" customFormat="1">
      <c r="A93" s="383">
        <v>0.40625</v>
      </c>
      <c r="B93" s="384">
        <v>3118.009</v>
      </c>
      <c r="C93" s="384">
        <v>1465.5640000000001</v>
      </c>
      <c r="D93" s="384">
        <v>0</v>
      </c>
      <c r="E93" s="384">
        <v>397.40100000000001</v>
      </c>
      <c r="F93" s="384">
        <v>132.011</v>
      </c>
      <c r="G93" s="384">
        <v>0</v>
      </c>
      <c r="H93" s="384">
        <v>2041.7940000000001</v>
      </c>
      <c r="I93" s="384">
        <v>227.13800000000001</v>
      </c>
      <c r="J93" s="384">
        <v>-53.835000000000001</v>
      </c>
      <c r="K93" s="384">
        <v>-310.428</v>
      </c>
      <c r="L93" s="384">
        <v>-364.08100000000002</v>
      </c>
      <c r="M93" s="384">
        <v>7017.6540000000005</v>
      </c>
      <c r="N93" s="384">
        <v>6653.5730000000003</v>
      </c>
      <c r="O93" s="384">
        <f t="shared" si="3"/>
        <v>7017.6540000000005</v>
      </c>
      <c r="P93" s="384">
        <f t="shared" si="4"/>
        <v>0</v>
      </c>
      <c r="Q93" s="384">
        <f t="shared" si="5"/>
        <v>-53.835000000000001</v>
      </c>
      <c r="S93" s="383">
        <v>0.40625</v>
      </c>
      <c r="T93" s="384">
        <v>3673.8969999999999</v>
      </c>
      <c r="U93" s="384">
        <v>1028.683</v>
      </c>
      <c r="V93" s="384">
        <v>0</v>
      </c>
      <c r="W93" s="384">
        <v>382.47699999999998</v>
      </c>
      <c r="X93" s="384">
        <v>79.085999999999999</v>
      </c>
      <c r="Y93" s="384">
        <v>0</v>
      </c>
      <c r="Z93" s="384">
        <v>2439.7109999999998</v>
      </c>
      <c r="AA93" s="384">
        <v>34.024000000000001</v>
      </c>
      <c r="AB93" s="384">
        <v>-311.24900000000002</v>
      </c>
      <c r="AC93" s="384">
        <v>-423.63200000000001</v>
      </c>
      <c r="AD93" s="384">
        <v>-338.69600000000003</v>
      </c>
      <c r="AE93" s="384">
        <v>6902.9970000000003</v>
      </c>
      <c r="AF93" s="384">
        <v>6564.3010000000004</v>
      </c>
      <c r="AG93" s="384">
        <f t="shared" si="6"/>
        <v>6902.9970000000003</v>
      </c>
      <c r="AH93" s="384">
        <f t="shared" si="7"/>
        <v>0</v>
      </c>
      <c r="AI93" s="384">
        <f t="shared" si="8"/>
        <v>-311.24900000000002</v>
      </c>
      <c r="AK93" s="383">
        <v>0.40625</v>
      </c>
      <c r="AL93" s="384">
        <v>3690.12</v>
      </c>
      <c r="AM93" s="384">
        <v>845.19299999999998</v>
      </c>
      <c r="AN93" s="384">
        <v>0</v>
      </c>
      <c r="AO93" s="384">
        <v>278.77</v>
      </c>
      <c r="AP93" s="384">
        <v>78.867999999999995</v>
      </c>
      <c r="AQ93" s="384">
        <v>0</v>
      </c>
      <c r="AR93" s="384">
        <v>1386.395</v>
      </c>
      <c r="AS93" s="384">
        <v>155.59100000000001</v>
      </c>
      <c r="AT93" s="384">
        <v>535.05100000000004</v>
      </c>
      <c r="AU93" s="384">
        <v>-309.36799999999999</v>
      </c>
      <c r="AV93" s="384">
        <v>-310.14999999999998</v>
      </c>
      <c r="AW93" s="384">
        <v>6660.6200000000017</v>
      </c>
      <c r="AX93" s="384">
        <v>6350.4700000000021</v>
      </c>
      <c r="AY93" s="384">
        <f t="shared" si="9"/>
        <v>6660.6200000000017</v>
      </c>
      <c r="AZ93" s="384">
        <f t="shared" si="10"/>
        <v>535.05100000000004</v>
      </c>
      <c r="BA93" s="384">
        <f t="shared" si="11"/>
        <v>0</v>
      </c>
    </row>
    <row r="94" spans="1:53" s="379" customFormat="1">
      <c r="A94" s="383">
        <v>0.41666666666666702</v>
      </c>
      <c r="B94" s="384">
        <v>3112.5039999999999</v>
      </c>
      <c r="C94" s="384">
        <v>1463.702</v>
      </c>
      <c r="D94" s="384">
        <v>0</v>
      </c>
      <c r="E94" s="384">
        <v>395.35899999999998</v>
      </c>
      <c r="F94" s="384">
        <v>126.456</v>
      </c>
      <c r="G94" s="384">
        <v>34.841000000000001</v>
      </c>
      <c r="H94" s="384">
        <v>2212.5309999999999</v>
      </c>
      <c r="I94" s="384">
        <v>209.39400000000001</v>
      </c>
      <c r="J94" s="384">
        <v>-121.148</v>
      </c>
      <c r="K94" s="384">
        <v>-315.51100000000002</v>
      </c>
      <c r="L94" s="384">
        <v>-365.39</v>
      </c>
      <c r="M94" s="384">
        <v>7118.1280000000006</v>
      </c>
      <c r="N94" s="384">
        <v>6752.7380000000003</v>
      </c>
      <c r="O94" s="384">
        <f t="shared" si="3"/>
        <v>7118.1280000000006</v>
      </c>
      <c r="P94" s="384">
        <f t="shared" si="4"/>
        <v>0</v>
      </c>
      <c r="Q94" s="384">
        <f t="shared" si="5"/>
        <v>-121.148</v>
      </c>
      <c r="S94" s="383">
        <v>0.41666666666666702</v>
      </c>
      <c r="T94" s="384">
        <v>3672.6869999999999</v>
      </c>
      <c r="U94" s="384">
        <v>1050.942</v>
      </c>
      <c r="V94" s="384">
        <v>0</v>
      </c>
      <c r="W94" s="384">
        <v>381.404</v>
      </c>
      <c r="X94" s="384">
        <v>70.906000000000006</v>
      </c>
      <c r="Y94" s="384">
        <v>0</v>
      </c>
      <c r="Z94" s="384">
        <v>2500.7359999999999</v>
      </c>
      <c r="AA94" s="384">
        <v>30.042999999999999</v>
      </c>
      <c r="AB94" s="384">
        <v>-41.588000000000001</v>
      </c>
      <c r="AC94" s="384">
        <v>-638.08299999999997</v>
      </c>
      <c r="AD94" s="384">
        <v>-341.053</v>
      </c>
      <c r="AE94" s="384">
        <v>7027.0469999999996</v>
      </c>
      <c r="AF94" s="384">
        <v>6685.9939999999997</v>
      </c>
      <c r="AG94" s="384">
        <f t="shared" si="6"/>
        <v>7027.0469999999996</v>
      </c>
      <c r="AH94" s="384">
        <f t="shared" si="7"/>
        <v>0</v>
      </c>
      <c r="AI94" s="384">
        <f t="shared" si="8"/>
        <v>-41.588000000000001</v>
      </c>
      <c r="AK94" s="383">
        <v>0.41666666666666702</v>
      </c>
      <c r="AL94" s="384">
        <v>3691.0709999999999</v>
      </c>
      <c r="AM94" s="384">
        <v>831.22199999999998</v>
      </c>
      <c r="AN94" s="384">
        <v>0</v>
      </c>
      <c r="AO94" s="384">
        <v>279.673</v>
      </c>
      <c r="AP94" s="384">
        <v>77.748999999999995</v>
      </c>
      <c r="AQ94" s="384">
        <v>0</v>
      </c>
      <c r="AR94" s="384">
        <v>1475.0809999999999</v>
      </c>
      <c r="AS94" s="384">
        <v>157.375</v>
      </c>
      <c r="AT94" s="384">
        <v>727.6</v>
      </c>
      <c r="AU94" s="384">
        <v>-423.59199999999998</v>
      </c>
      <c r="AV94" s="384">
        <v>-309.65499999999997</v>
      </c>
      <c r="AW94" s="384">
        <v>6816.1790000000001</v>
      </c>
      <c r="AX94" s="384">
        <v>6506.5240000000003</v>
      </c>
      <c r="AY94" s="384">
        <f t="shared" si="9"/>
        <v>6816.1790000000001</v>
      </c>
      <c r="AZ94" s="384">
        <f t="shared" si="10"/>
        <v>727.6</v>
      </c>
      <c r="BA94" s="384">
        <f t="shared" si="11"/>
        <v>0</v>
      </c>
    </row>
    <row r="95" spans="1:53" s="379" customFormat="1">
      <c r="A95" s="383">
        <v>0.42708333333333298</v>
      </c>
      <c r="B95" s="384">
        <v>3116.6309999999999</v>
      </c>
      <c r="C95" s="384">
        <v>1462.6559999999999</v>
      </c>
      <c r="D95" s="384">
        <v>0</v>
      </c>
      <c r="E95" s="384">
        <v>395.38200000000001</v>
      </c>
      <c r="F95" s="384">
        <v>126.45</v>
      </c>
      <c r="G95" s="384">
        <v>37.017000000000003</v>
      </c>
      <c r="H95" s="384">
        <v>2311.1179999999999</v>
      </c>
      <c r="I95" s="384">
        <v>212.77799999999999</v>
      </c>
      <c r="J95" s="384">
        <v>-46.329000000000001</v>
      </c>
      <c r="K95" s="384">
        <v>-417.65300000000002</v>
      </c>
      <c r="L95" s="384">
        <v>-366.6</v>
      </c>
      <c r="M95" s="384">
        <v>7198.0499999999993</v>
      </c>
      <c r="N95" s="384">
        <v>6831.4499999999989</v>
      </c>
      <c r="O95" s="384">
        <f t="shared" si="3"/>
        <v>7198.0499999999993</v>
      </c>
      <c r="P95" s="384">
        <f t="shared" si="4"/>
        <v>0</v>
      </c>
      <c r="Q95" s="384">
        <f t="shared" si="5"/>
        <v>-46.329000000000001</v>
      </c>
      <c r="S95" s="383">
        <v>0.42708333333333298</v>
      </c>
      <c r="T95" s="384">
        <v>3671.3739999999998</v>
      </c>
      <c r="U95" s="384">
        <v>1064.421</v>
      </c>
      <c r="V95" s="384">
        <v>0</v>
      </c>
      <c r="W95" s="384">
        <v>381.39699999999999</v>
      </c>
      <c r="X95" s="384">
        <v>70.468000000000004</v>
      </c>
      <c r="Y95" s="384">
        <v>0</v>
      </c>
      <c r="Z95" s="384">
        <v>2536.6390000000001</v>
      </c>
      <c r="AA95" s="384">
        <v>31.439</v>
      </c>
      <c r="AB95" s="384">
        <v>111.858</v>
      </c>
      <c r="AC95" s="384">
        <v>-792.36199999999997</v>
      </c>
      <c r="AD95" s="384">
        <v>-342.57100000000003</v>
      </c>
      <c r="AE95" s="384">
        <v>7075.2340000000004</v>
      </c>
      <c r="AF95" s="384">
        <v>6732.6630000000005</v>
      </c>
      <c r="AG95" s="384">
        <f t="shared" si="6"/>
        <v>7075.2340000000004</v>
      </c>
      <c r="AH95" s="384">
        <f t="shared" si="7"/>
        <v>111.858</v>
      </c>
      <c r="AI95" s="384">
        <f t="shared" si="8"/>
        <v>0</v>
      </c>
      <c r="AK95" s="383">
        <v>0.42708333333333298</v>
      </c>
      <c r="AL95" s="384">
        <v>3691.1979999999999</v>
      </c>
      <c r="AM95" s="384">
        <v>829.76400000000001</v>
      </c>
      <c r="AN95" s="384">
        <v>0</v>
      </c>
      <c r="AO95" s="384">
        <v>278.25400000000002</v>
      </c>
      <c r="AP95" s="384">
        <v>77.748999999999995</v>
      </c>
      <c r="AQ95" s="384">
        <v>0</v>
      </c>
      <c r="AR95" s="384">
        <v>1496.7929999999999</v>
      </c>
      <c r="AS95" s="384">
        <v>162.87899999999999</v>
      </c>
      <c r="AT95" s="384">
        <v>821.69500000000005</v>
      </c>
      <c r="AU95" s="384">
        <v>-423.63499999999999</v>
      </c>
      <c r="AV95" s="384">
        <v>-309.67200000000003</v>
      </c>
      <c r="AW95" s="384">
        <v>6934.6969999999983</v>
      </c>
      <c r="AX95" s="384">
        <v>6625.0249999999978</v>
      </c>
      <c r="AY95" s="384">
        <f t="shared" si="9"/>
        <v>6934.6969999999983</v>
      </c>
      <c r="AZ95" s="384">
        <f t="shared" si="10"/>
        <v>821.69500000000005</v>
      </c>
      <c r="BA95" s="384">
        <f t="shared" si="11"/>
        <v>0</v>
      </c>
    </row>
    <row r="96" spans="1:53" s="379" customFormat="1">
      <c r="A96" s="383">
        <v>0.4375</v>
      </c>
      <c r="B96" s="384">
        <v>3053.4639999999999</v>
      </c>
      <c r="C96" s="384">
        <v>1466.51</v>
      </c>
      <c r="D96" s="384">
        <v>0</v>
      </c>
      <c r="E96" s="384">
        <v>395.61599999999999</v>
      </c>
      <c r="F96" s="384">
        <v>126.443</v>
      </c>
      <c r="G96" s="384">
        <v>37.139000000000003</v>
      </c>
      <c r="H96" s="384">
        <v>2396.2260000000001</v>
      </c>
      <c r="I96" s="384">
        <v>214.92400000000001</v>
      </c>
      <c r="J96" s="384">
        <v>118.931</v>
      </c>
      <c r="K96" s="384">
        <v>-638.73400000000004</v>
      </c>
      <c r="L96" s="384">
        <v>-364.39400000000001</v>
      </c>
      <c r="M96" s="384">
        <v>7170.5190000000002</v>
      </c>
      <c r="N96" s="384">
        <v>6806.125</v>
      </c>
      <c r="O96" s="384">
        <f t="shared" si="3"/>
        <v>7170.5190000000002</v>
      </c>
      <c r="P96" s="384">
        <f t="shared" si="4"/>
        <v>118.931</v>
      </c>
      <c r="Q96" s="384">
        <f t="shared" si="5"/>
        <v>0</v>
      </c>
      <c r="S96" s="383">
        <v>0.4375</v>
      </c>
      <c r="T96" s="384">
        <v>3667.1010000000001</v>
      </c>
      <c r="U96" s="384">
        <v>1101.1659999999999</v>
      </c>
      <c r="V96" s="384">
        <v>0</v>
      </c>
      <c r="W96" s="384">
        <v>382.13200000000001</v>
      </c>
      <c r="X96" s="384">
        <v>70.494</v>
      </c>
      <c r="Y96" s="384">
        <v>0</v>
      </c>
      <c r="Z96" s="384">
        <v>2535.7420000000002</v>
      </c>
      <c r="AA96" s="384">
        <v>30.117000000000001</v>
      </c>
      <c r="AB96" s="384">
        <v>72.096999999999994</v>
      </c>
      <c r="AC96" s="384">
        <v>-797.87300000000005</v>
      </c>
      <c r="AD96" s="384">
        <v>-346.09100000000001</v>
      </c>
      <c r="AE96" s="384">
        <v>7060.9759999999987</v>
      </c>
      <c r="AF96" s="384">
        <v>6714.8849999999984</v>
      </c>
      <c r="AG96" s="384">
        <f t="shared" si="6"/>
        <v>7060.9759999999987</v>
      </c>
      <c r="AH96" s="384">
        <f t="shared" si="7"/>
        <v>72.096999999999994</v>
      </c>
      <c r="AI96" s="384">
        <f t="shared" si="8"/>
        <v>0</v>
      </c>
      <c r="AK96" s="383">
        <v>0.4375</v>
      </c>
      <c r="AL96" s="384">
        <v>3689.93</v>
      </c>
      <c r="AM96" s="384">
        <v>829.18399999999997</v>
      </c>
      <c r="AN96" s="384">
        <v>0</v>
      </c>
      <c r="AO96" s="384">
        <v>278.209</v>
      </c>
      <c r="AP96" s="384">
        <v>77.748999999999995</v>
      </c>
      <c r="AQ96" s="384">
        <v>0</v>
      </c>
      <c r="AR96" s="384">
        <v>1519.9059999999999</v>
      </c>
      <c r="AS96" s="384">
        <v>154.232</v>
      </c>
      <c r="AT96" s="384">
        <v>840.20500000000004</v>
      </c>
      <c r="AU96" s="384">
        <v>-423.49900000000002</v>
      </c>
      <c r="AV96" s="384">
        <v>-309.60599999999999</v>
      </c>
      <c r="AW96" s="384">
        <v>6965.9159999999993</v>
      </c>
      <c r="AX96" s="384">
        <v>6656.3099999999995</v>
      </c>
      <c r="AY96" s="384">
        <f t="shared" si="9"/>
        <v>6965.9159999999993</v>
      </c>
      <c r="AZ96" s="384">
        <f t="shared" si="10"/>
        <v>840.20500000000004</v>
      </c>
      <c r="BA96" s="384">
        <f t="shared" si="11"/>
        <v>0</v>
      </c>
    </row>
    <row r="97" spans="1:53" s="379" customFormat="1">
      <c r="A97" s="383">
        <v>0.44791666666666702</v>
      </c>
      <c r="B97" s="384">
        <v>2951.0540000000001</v>
      </c>
      <c r="C97" s="384">
        <v>1463.9780000000001</v>
      </c>
      <c r="D97" s="384">
        <v>0</v>
      </c>
      <c r="E97" s="384">
        <v>396.42200000000003</v>
      </c>
      <c r="F97" s="384">
        <v>126.399</v>
      </c>
      <c r="G97" s="384">
        <v>0.94199999999999995</v>
      </c>
      <c r="H97" s="384">
        <v>2455.4839999999999</v>
      </c>
      <c r="I97" s="384">
        <v>210.99100000000001</v>
      </c>
      <c r="J97" s="384">
        <v>433.75200000000001</v>
      </c>
      <c r="K97" s="384">
        <v>-849.04399999999998</v>
      </c>
      <c r="L97" s="384">
        <v>-358.66399999999999</v>
      </c>
      <c r="M97" s="384">
        <v>7189.978000000001</v>
      </c>
      <c r="N97" s="384">
        <v>6831.3140000000012</v>
      </c>
      <c r="O97" s="384">
        <f t="shared" si="3"/>
        <v>7189.978000000001</v>
      </c>
      <c r="P97" s="384">
        <f t="shared" si="4"/>
        <v>433.75200000000001</v>
      </c>
      <c r="Q97" s="384">
        <f t="shared" si="5"/>
        <v>0</v>
      </c>
      <c r="S97" s="383">
        <v>0.44791666666666702</v>
      </c>
      <c r="T97" s="384">
        <v>3663.6970000000001</v>
      </c>
      <c r="U97" s="384">
        <v>1113.7280000000001</v>
      </c>
      <c r="V97" s="384">
        <v>0</v>
      </c>
      <c r="W97" s="384">
        <v>382.21899999999999</v>
      </c>
      <c r="X97" s="384">
        <v>70.430999999999997</v>
      </c>
      <c r="Y97" s="384">
        <v>0</v>
      </c>
      <c r="Z97" s="384">
        <v>2599.9690000000001</v>
      </c>
      <c r="AA97" s="384">
        <v>30.288</v>
      </c>
      <c r="AB97" s="384">
        <v>95.251999999999995</v>
      </c>
      <c r="AC97" s="384">
        <v>-797.01400000000001</v>
      </c>
      <c r="AD97" s="384">
        <v>-347.56400000000002</v>
      </c>
      <c r="AE97" s="384">
        <v>7158.57</v>
      </c>
      <c r="AF97" s="384">
        <v>6811.0059999999994</v>
      </c>
      <c r="AG97" s="384">
        <f t="shared" si="6"/>
        <v>7158.57</v>
      </c>
      <c r="AH97" s="384">
        <f t="shared" si="7"/>
        <v>95.251999999999995</v>
      </c>
      <c r="AI97" s="384">
        <f t="shared" si="8"/>
        <v>0</v>
      </c>
      <c r="AK97" s="383">
        <v>0.44791666666666702</v>
      </c>
      <c r="AL97" s="384">
        <v>3690.8049999999998</v>
      </c>
      <c r="AM97" s="384">
        <v>831.91</v>
      </c>
      <c r="AN97" s="384">
        <v>0</v>
      </c>
      <c r="AO97" s="384">
        <v>278.827</v>
      </c>
      <c r="AP97" s="384">
        <v>77.748999999999995</v>
      </c>
      <c r="AQ97" s="384">
        <v>0</v>
      </c>
      <c r="AR97" s="384">
        <v>1527.8979999999999</v>
      </c>
      <c r="AS97" s="384">
        <v>162.494</v>
      </c>
      <c r="AT97" s="384">
        <v>958.20100000000002</v>
      </c>
      <c r="AU97" s="384">
        <v>-529.529</v>
      </c>
      <c r="AV97" s="384">
        <v>-310.11599999999999</v>
      </c>
      <c r="AW97" s="384">
        <v>6998.3549999999996</v>
      </c>
      <c r="AX97" s="384">
        <v>6688.2389999999996</v>
      </c>
      <c r="AY97" s="384">
        <f t="shared" si="9"/>
        <v>6998.3549999999996</v>
      </c>
      <c r="AZ97" s="384">
        <f t="shared" si="10"/>
        <v>958.20100000000002</v>
      </c>
      <c r="BA97" s="384">
        <f t="shared" si="11"/>
        <v>0</v>
      </c>
    </row>
    <row r="98" spans="1:53" s="379" customFormat="1">
      <c r="A98" s="383">
        <v>0.45833333333333298</v>
      </c>
      <c r="B98" s="384">
        <v>2940.1689999999999</v>
      </c>
      <c r="C98" s="384">
        <v>1344.2149999999999</v>
      </c>
      <c r="D98" s="384">
        <v>0</v>
      </c>
      <c r="E98" s="384">
        <v>394.86500000000001</v>
      </c>
      <c r="F98" s="384">
        <v>124.2</v>
      </c>
      <c r="G98" s="384">
        <v>0</v>
      </c>
      <c r="H98" s="384">
        <v>2519.732</v>
      </c>
      <c r="I98" s="384">
        <v>212.12</v>
      </c>
      <c r="J98" s="384">
        <v>584.55700000000002</v>
      </c>
      <c r="K98" s="384">
        <v>-863.04600000000005</v>
      </c>
      <c r="L98" s="384">
        <v>-346.83300000000003</v>
      </c>
      <c r="M98" s="384">
        <v>7256.811999999999</v>
      </c>
      <c r="N98" s="384">
        <v>6909.9789999999994</v>
      </c>
      <c r="O98" s="384">
        <f t="shared" si="3"/>
        <v>7256.811999999999</v>
      </c>
      <c r="P98" s="384">
        <f t="shared" si="4"/>
        <v>584.55700000000002</v>
      </c>
      <c r="Q98" s="384">
        <f t="shared" si="5"/>
        <v>0</v>
      </c>
      <c r="S98" s="383">
        <v>0.45833333333333298</v>
      </c>
      <c r="T98" s="384">
        <v>3664.5590000000002</v>
      </c>
      <c r="U98" s="384">
        <v>1133.114</v>
      </c>
      <c r="V98" s="384">
        <v>0</v>
      </c>
      <c r="W98" s="384">
        <v>380.95800000000003</v>
      </c>
      <c r="X98" s="384">
        <v>69.238</v>
      </c>
      <c r="Y98" s="384">
        <v>0</v>
      </c>
      <c r="Z98" s="384">
        <v>2645.547</v>
      </c>
      <c r="AA98" s="384">
        <v>36.052</v>
      </c>
      <c r="AB98" s="384">
        <v>132.32900000000001</v>
      </c>
      <c r="AC98" s="384">
        <v>-795.55</v>
      </c>
      <c r="AD98" s="384">
        <v>-349.82400000000001</v>
      </c>
      <c r="AE98" s="384">
        <v>7266.2470000000003</v>
      </c>
      <c r="AF98" s="384">
        <v>6916.4230000000007</v>
      </c>
      <c r="AG98" s="384">
        <f t="shared" si="6"/>
        <v>7266.2470000000003</v>
      </c>
      <c r="AH98" s="384">
        <f t="shared" si="7"/>
        <v>132.32900000000001</v>
      </c>
      <c r="AI98" s="384">
        <f t="shared" si="8"/>
        <v>0</v>
      </c>
      <c r="AK98" s="383">
        <v>0.45833333333333298</v>
      </c>
      <c r="AL98" s="384">
        <v>3689.9560000000001</v>
      </c>
      <c r="AM98" s="384">
        <v>716.47299999999996</v>
      </c>
      <c r="AN98" s="384">
        <v>0</v>
      </c>
      <c r="AO98" s="384">
        <v>278.38200000000001</v>
      </c>
      <c r="AP98" s="384">
        <v>74.95</v>
      </c>
      <c r="AQ98" s="384">
        <v>0</v>
      </c>
      <c r="AR98" s="384">
        <v>1634.4580000000001</v>
      </c>
      <c r="AS98" s="384">
        <v>168.04900000000001</v>
      </c>
      <c r="AT98" s="384">
        <v>1311.7190000000001</v>
      </c>
      <c r="AU98" s="384">
        <v>-738.601</v>
      </c>
      <c r="AV98" s="384">
        <v>-300.24700000000001</v>
      </c>
      <c r="AW98" s="384">
        <v>7135.3859999999995</v>
      </c>
      <c r="AX98" s="384">
        <v>6835.1389999999992</v>
      </c>
      <c r="AY98" s="384">
        <f t="shared" si="9"/>
        <v>7135.3859999999995</v>
      </c>
      <c r="AZ98" s="384">
        <f t="shared" si="10"/>
        <v>1311.7190000000001</v>
      </c>
      <c r="BA98" s="384">
        <f t="shared" si="11"/>
        <v>0</v>
      </c>
    </row>
    <row r="99" spans="1:53" s="379" customFormat="1">
      <c r="A99" s="383">
        <v>0.46875</v>
      </c>
      <c r="B99" s="384">
        <v>2937.0169999999998</v>
      </c>
      <c r="C99" s="384">
        <v>1321.106</v>
      </c>
      <c r="D99" s="384">
        <v>0</v>
      </c>
      <c r="E99" s="384">
        <v>394.887</v>
      </c>
      <c r="F99" s="384">
        <v>123.417</v>
      </c>
      <c r="G99" s="384">
        <v>0</v>
      </c>
      <c r="H99" s="384">
        <v>2572.4009999999998</v>
      </c>
      <c r="I99" s="384">
        <v>209.86699999999999</v>
      </c>
      <c r="J99" s="384">
        <v>799.17</v>
      </c>
      <c r="K99" s="384">
        <v>-1005.001</v>
      </c>
      <c r="L99" s="384">
        <v>-344.89699999999999</v>
      </c>
      <c r="M99" s="384">
        <v>7352.8639999999996</v>
      </c>
      <c r="N99" s="384">
        <v>7007.9669999999996</v>
      </c>
      <c r="O99" s="384">
        <f t="shared" si="3"/>
        <v>7352.8639999999996</v>
      </c>
      <c r="P99" s="384">
        <f t="shared" si="4"/>
        <v>799.17</v>
      </c>
      <c r="Q99" s="384">
        <f t="shared" si="5"/>
        <v>0</v>
      </c>
      <c r="S99" s="383">
        <v>0.46875</v>
      </c>
      <c r="T99" s="384">
        <v>3661.3510000000001</v>
      </c>
      <c r="U99" s="384">
        <v>1162.732</v>
      </c>
      <c r="V99" s="384">
        <v>0</v>
      </c>
      <c r="W99" s="384">
        <v>381.74900000000002</v>
      </c>
      <c r="X99" s="384">
        <v>69.162999999999997</v>
      </c>
      <c r="Y99" s="384">
        <v>0</v>
      </c>
      <c r="Z99" s="384">
        <v>2672.96</v>
      </c>
      <c r="AA99" s="384">
        <v>38.813000000000002</v>
      </c>
      <c r="AB99" s="384">
        <v>182.55699999999999</v>
      </c>
      <c r="AC99" s="384">
        <v>-795.21600000000001</v>
      </c>
      <c r="AD99" s="384">
        <v>-352.89699999999999</v>
      </c>
      <c r="AE99" s="384">
        <v>7374.1089999999995</v>
      </c>
      <c r="AF99" s="384">
        <v>7021.2119999999995</v>
      </c>
      <c r="AG99" s="384">
        <f t="shared" si="6"/>
        <v>7374.1089999999995</v>
      </c>
      <c r="AH99" s="384">
        <f t="shared" si="7"/>
        <v>182.55699999999999</v>
      </c>
      <c r="AI99" s="384">
        <f t="shared" si="8"/>
        <v>0</v>
      </c>
      <c r="AK99" s="383">
        <v>0.46875</v>
      </c>
      <c r="AL99" s="384">
        <v>3690.4769999999999</v>
      </c>
      <c r="AM99" s="384">
        <v>710.4</v>
      </c>
      <c r="AN99" s="384">
        <v>0</v>
      </c>
      <c r="AO99" s="384">
        <v>278.29000000000002</v>
      </c>
      <c r="AP99" s="384">
        <v>74.95</v>
      </c>
      <c r="AQ99" s="384">
        <v>0</v>
      </c>
      <c r="AR99" s="384">
        <v>1604.579</v>
      </c>
      <c r="AS99" s="384">
        <v>185.518</v>
      </c>
      <c r="AT99" s="384">
        <v>1440.202</v>
      </c>
      <c r="AU99" s="384">
        <v>-790.73400000000004</v>
      </c>
      <c r="AV99" s="384">
        <v>-299.71600000000001</v>
      </c>
      <c r="AW99" s="384">
        <v>7193.6819999999989</v>
      </c>
      <c r="AX99" s="384">
        <v>6893.9659999999985</v>
      </c>
      <c r="AY99" s="384">
        <f t="shared" si="9"/>
        <v>7193.6819999999989</v>
      </c>
      <c r="AZ99" s="384">
        <f t="shared" si="10"/>
        <v>1440.202</v>
      </c>
      <c r="BA99" s="384">
        <f t="shared" si="11"/>
        <v>0</v>
      </c>
    </row>
    <row r="100" spans="1:53" s="379" customFormat="1">
      <c r="A100" s="383">
        <v>0.47916666666666702</v>
      </c>
      <c r="B100" s="384">
        <v>2940.5839999999998</v>
      </c>
      <c r="C100" s="384">
        <v>1312.7159999999999</v>
      </c>
      <c r="D100" s="384">
        <v>0</v>
      </c>
      <c r="E100" s="384">
        <v>394.80500000000001</v>
      </c>
      <c r="F100" s="384">
        <v>119.081</v>
      </c>
      <c r="G100" s="384">
        <v>0</v>
      </c>
      <c r="H100" s="384">
        <v>2661.7809999999999</v>
      </c>
      <c r="I100" s="384">
        <v>214.274</v>
      </c>
      <c r="J100" s="384">
        <v>797.45500000000004</v>
      </c>
      <c r="K100" s="384">
        <v>-1017.407</v>
      </c>
      <c r="L100" s="384">
        <v>-345.2</v>
      </c>
      <c r="M100" s="384">
        <v>7423.2889999999998</v>
      </c>
      <c r="N100" s="384">
        <v>7078.0889999999999</v>
      </c>
      <c r="O100" s="384">
        <f t="shared" si="3"/>
        <v>7423.2889999999998</v>
      </c>
      <c r="P100" s="384">
        <f t="shared" si="4"/>
        <v>797.45500000000004</v>
      </c>
      <c r="Q100" s="384">
        <f t="shared" si="5"/>
        <v>0</v>
      </c>
      <c r="S100" s="383">
        <v>0.47916666666666702</v>
      </c>
      <c r="T100" s="384">
        <v>3653.0889999999999</v>
      </c>
      <c r="U100" s="384">
        <v>1167.4649999999999</v>
      </c>
      <c r="V100" s="384">
        <v>0</v>
      </c>
      <c r="W100" s="384">
        <v>381.11500000000001</v>
      </c>
      <c r="X100" s="384">
        <v>69.159000000000006</v>
      </c>
      <c r="Y100" s="384">
        <v>0</v>
      </c>
      <c r="Z100" s="384">
        <v>2649.8710000000001</v>
      </c>
      <c r="AA100" s="384">
        <v>45.027999999999999</v>
      </c>
      <c r="AB100" s="384">
        <v>206.01499999999999</v>
      </c>
      <c r="AC100" s="384">
        <v>-795.31799999999998</v>
      </c>
      <c r="AD100" s="384">
        <v>-352.84100000000001</v>
      </c>
      <c r="AE100" s="384">
        <v>7376.424</v>
      </c>
      <c r="AF100" s="384">
        <v>7023.5829999999996</v>
      </c>
      <c r="AG100" s="384">
        <f t="shared" si="6"/>
        <v>7376.424</v>
      </c>
      <c r="AH100" s="384">
        <f t="shared" si="7"/>
        <v>206.01499999999999</v>
      </c>
      <c r="AI100" s="384">
        <f t="shared" si="8"/>
        <v>0</v>
      </c>
      <c r="AK100" s="383">
        <v>0.47916666666666702</v>
      </c>
      <c r="AL100" s="384">
        <v>3691.0720000000001</v>
      </c>
      <c r="AM100" s="384">
        <v>706.02700000000004</v>
      </c>
      <c r="AN100" s="384">
        <v>0</v>
      </c>
      <c r="AO100" s="384">
        <v>277.34800000000001</v>
      </c>
      <c r="AP100" s="384">
        <v>74.95</v>
      </c>
      <c r="AQ100" s="384">
        <v>0</v>
      </c>
      <c r="AR100" s="384">
        <v>1650.6320000000001</v>
      </c>
      <c r="AS100" s="384">
        <v>178.75800000000001</v>
      </c>
      <c r="AT100" s="384">
        <v>1508.0250000000001</v>
      </c>
      <c r="AU100" s="384">
        <v>-797.17100000000005</v>
      </c>
      <c r="AV100" s="384">
        <v>-299.541</v>
      </c>
      <c r="AW100" s="384">
        <v>7289.6409999999996</v>
      </c>
      <c r="AX100" s="384">
        <v>6990.0999999999995</v>
      </c>
      <c r="AY100" s="384">
        <f t="shared" si="9"/>
        <v>7289.6409999999996</v>
      </c>
      <c r="AZ100" s="384">
        <f t="shared" si="10"/>
        <v>1508.0250000000001</v>
      </c>
      <c r="BA100" s="384">
        <f t="shared" si="11"/>
        <v>0</v>
      </c>
    </row>
    <row r="101" spans="1:53" s="379" customFormat="1">
      <c r="A101" s="383">
        <v>0.48958333333333298</v>
      </c>
      <c r="B101" s="384">
        <v>2939.26</v>
      </c>
      <c r="C101" s="384">
        <v>1308.7829999999999</v>
      </c>
      <c r="D101" s="384">
        <v>0</v>
      </c>
      <c r="E101" s="384">
        <v>394.596</v>
      </c>
      <c r="F101" s="384">
        <v>118.69</v>
      </c>
      <c r="G101" s="384">
        <v>0</v>
      </c>
      <c r="H101" s="384">
        <v>2736.902</v>
      </c>
      <c r="I101" s="384">
        <v>203.078</v>
      </c>
      <c r="J101" s="384">
        <v>812.798</v>
      </c>
      <c r="K101" s="384">
        <v>-1113.914</v>
      </c>
      <c r="L101" s="384">
        <v>-345.37400000000002</v>
      </c>
      <c r="M101" s="384">
        <v>7400.1930000000002</v>
      </c>
      <c r="N101" s="384">
        <v>7054.8190000000004</v>
      </c>
      <c r="O101" s="384">
        <f t="shared" si="3"/>
        <v>7400.1930000000002</v>
      </c>
      <c r="P101" s="384">
        <f t="shared" si="4"/>
        <v>812.798</v>
      </c>
      <c r="Q101" s="384">
        <f t="shared" si="5"/>
        <v>0</v>
      </c>
      <c r="S101" s="383">
        <v>0.48958333333333298</v>
      </c>
      <c r="T101" s="384">
        <v>3650.259</v>
      </c>
      <c r="U101" s="384">
        <v>1159.2539999999999</v>
      </c>
      <c r="V101" s="384">
        <v>0</v>
      </c>
      <c r="W101" s="384">
        <v>380.53</v>
      </c>
      <c r="X101" s="384">
        <v>69.156000000000006</v>
      </c>
      <c r="Y101" s="384">
        <v>0</v>
      </c>
      <c r="Z101" s="384">
        <v>2684.89</v>
      </c>
      <c r="AA101" s="384">
        <v>47.356000000000002</v>
      </c>
      <c r="AB101" s="384">
        <v>141.11699999999999</v>
      </c>
      <c r="AC101" s="384">
        <v>-794.56299999999999</v>
      </c>
      <c r="AD101" s="384">
        <v>-352.05599999999998</v>
      </c>
      <c r="AE101" s="384">
        <v>7337.9989999999998</v>
      </c>
      <c r="AF101" s="384">
        <v>6985.9430000000002</v>
      </c>
      <c r="AG101" s="384">
        <f t="shared" si="6"/>
        <v>7337.9989999999998</v>
      </c>
      <c r="AH101" s="384">
        <f t="shared" si="7"/>
        <v>141.11699999999999</v>
      </c>
      <c r="AI101" s="384">
        <f t="shared" si="8"/>
        <v>0</v>
      </c>
      <c r="AK101" s="383">
        <v>0.48958333333333298</v>
      </c>
      <c r="AL101" s="384">
        <v>3691.5250000000001</v>
      </c>
      <c r="AM101" s="384">
        <v>699.62</v>
      </c>
      <c r="AN101" s="384">
        <v>0</v>
      </c>
      <c r="AO101" s="384">
        <v>277.04899999999998</v>
      </c>
      <c r="AP101" s="384">
        <v>74.95</v>
      </c>
      <c r="AQ101" s="384">
        <v>0</v>
      </c>
      <c r="AR101" s="384">
        <v>1662.396</v>
      </c>
      <c r="AS101" s="384">
        <v>186.85900000000001</v>
      </c>
      <c r="AT101" s="384">
        <v>1362.0350000000001</v>
      </c>
      <c r="AU101" s="384">
        <v>-796.62099999999998</v>
      </c>
      <c r="AV101" s="384">
        <v>-299.15300000000002</v>
      </c>
      <c r="AW101" s="384">
        <v>7157.8130000000001</v>
      </c>
      <c r="AX101" s="384">
        <v>6858.66</v>
      </c>
      <c r="AY101" s="384">
        <f t="shared" si="9"/>
        <v>7157.8130000000001</v>
      </c>
      <c r="AZ101" s="384">
        <f t="shared" si="10"/>
        <v>1362.0350000000001</v>
      </c>
      <c r="BA101" s="384">
        <f t="shared" si="11"/>
        <v>0</v>
      </c>
    </row>
    <row r="102" spans="1:53" s="379" customFormat="1">
      <c r="A102" s="383">
        <v>0.5</v>
      </c>
      <c r="B102" s="384">
        <v>2939.1030000000001</v>
      </c>
      <c r="C102" s="384">
        <v>1320.6</v>
      </c>
      <c r="D102" s="384">
        <v>0</v>
      </c>
      <c r="E102" s="384">
        <v>392.93400000000003</v>
      </c>
      <c r="F102" s="384">
        <v>120.047</v>
      </c>
      <c r="G102" s="384">
        <v>0</v>
      </c>
      <c r="H102" s="384">
        <v>2785.9560000000001</v>
      </c>
      <c r="I102" s="384">
        <v>201.36199999999999</v>
      </c>
      <c r="J102" s="384">
        <v>707.25300000000004</v>
      </c>
      <c r="K102" s="384">
        <v>-1110.7809999999999</v>
      </c>
      <c r="L102" s="384">
        <v>-346.93599999999998</v>
      </c>
      <c r="M102" s="384">
        <v>7356.4739999999993</v>
      </c>
      <c r="N102" s="384">
        <v>7009.5379999999996</v>
      </c>
      <c r="O102" s="384">
        <f t="shared" si="3"/>
        <v>7356.4739999999993</v>
      </c>
      <c r="P102" s="384">
        <f t="shared" si="4"/>
        <v>707.25300000000004</v>
      </c>
      <c r="Q102" s="384">
        <f t="shared" si="5"/>
        <v>0</v>
      </c>
      <c r="S102" s="383">
        <v>0.5</v>
      </c>
      <c r="T102" s="384">
        <v>3644.4059999999999</v>
      </c>
      <c r="U102" s="384">
        <v>1162.0429999999999</v>
      </c>
      <c r="V102" s="384">
        <v>0</v>
      </c>
      <c r="W102" s="384">
        <v>380.14400000000001</v>
      </c>
      <c r="X102" s="384">
        <v>69.122</v>
      </c>
      <c r="Y102" s="384">
        <v>0</v>
      </c>
      <c r="Z102" s="384">
        <v>2658.623</v>
      </c>
      <c r="AA102" s="384">
        <v>52.845999999999997</v>
      </c>
      <c r="AB102" s="384">
        <v>174.988</v>
      </c>
      <c r="AC102" s="384">
        <v>-794.18700000000001</v>
      </c>
      <c r="AD102" s="384">
        <v>-351.91800000000001</v>
      </c>
      <c r="AE102" s="384">
        <v>7347.9849999999997</v>
      </c>
      <c r="AF102" s="384">
        <v>6996.067</v>
      </c>
      <c r="AG102" s="384">
        <f t="shared" si="6"/>
        <v>7347.9849999999997</v>
      </c>
      <c r="AH102" s="384">
        <f t="shared" si="7"/>
        <v>174.988</v>
      </c>
      <c r="AI102" s="384">
        <f t="shared" si="8"/>
        <v>0</v>
      </c>
      <c r="AK102" s="383">
        <v>0.5</v>
      </c>
      <c r="AL102" s="384">
        <v>3690.9749999999999</v>
      </c>
      <c r="AM102" s="384">
        <v>698.37199999999996</v>
      </c>
      <c r="AN102" s="384">
        <v>0</v>
      </c>
      <c r="AO102" s="384">
        <v>277.41500000000002</v>
      </c>
      <c r="AP102" s="384">
        <v>74.11</v>
      </c>
      <c r="AQ102" s="384">
        <v>0</v>
      </c>
      <c r="AR102" s="384">
        <v>1779.3430000000001</v>
      </c>
      <c r="AS102" s="384">
        <v>209.57599999999999</v>
      </c>
      <c r="AT102" s="384">
        <v>1288.079</v>
      </c>
      <c r="AU102" s="384">
        <v>-795.8</v>
      </c>
      <c r="AV102" s="384">
        <v>-300.20999999999998</v>
      </c>
      <c r="AW102" s="384">
        <v>7222.0699999999988</v>
      </c>
      <c r="AX102" s="384">
        <v>6921.8599999999988</v>
      </c>
      <c r="AY102" s="384">
        <f t="shared" si="9"/>
        <v>7222.0699999999988</v>
      </c>
      <c r="AZ102" s="384">
        <f t="shared" si="10"/>
        <v>1288.079</v>
      </c>
      <c r="BA102" s="384">
        <f t="shared" si="11"/>
        <v>0</v>
      </c>
    </row>
    <row r="103" spans="1:53" s="379" customFormat="1">
      <c r="A103" s="383">
        <v>0.51041666666666696</v>
      </c>
      <c r="B103" s="384">
        <v>2943.9789999999998</v>
      </c>
      <c r="C103" s="384">
        <v>1324.96</v>
      </c>
      <c r="D103" s="384">
        <v>0</v>
      </c>
      <c r="E103" s="384">
        <v>393.04700000000003</v>
      </c>
      <c r="F103" s="384">
        <v>119.879</v>
      </c>
      <c r="G103" s="384">
        <v>0</v>
      </c>
      <c r="H103" s="384">
        <v>2828.9740000000002</v>
      </c>
      <c r="I103" s="384">
        <v>192.84200000000001</v>
      </c>
      <c r="J103" s="384">
        <v>542.11699999999996</v>
      </c>
      <c r="K103" s="384">
        <v>-1109.02</v>
      </c>
      <c r="L103" s="384">
        <v>-347.988</v>
      </c>
      <c r="M103" s="384">
        <v>7236.7780000000002</v>
      </c>
      <c r="N103" s="384">
        <v>6888.79</v>
      </c>
      <c r="O103" s="384">
        <f t="shared" si="3"/>
        <v>7236.7780000000002</v>
      </c>
      <c r="P103" s="384">
        <f t="shared" si="4"/>
        <v>542.11699999999996</v>
      </c>
      <c r="Q103" s="384">
        <f t="shared" si="5"/>
        <v>0</v>
      </c>
      <c r="S103" s="383">
        <v>0.51041666666666696</v>
      </c>
      <c r="T103" s="384">
        <v>3639.172</v>
      </c>
      <c r="U103" s="384">
        <v>1183.6849999999999</v>
      </c>
      <c r="V103" s="384">
        <v>0</v>
      </c>
      <c r="W103" s="384">
        <v>380.827</v>
      </c>
      <c r="X103" s="384">
        <v>69.102999999999994</v>
      </c>
      <c r="Y103" s="384">
        <v>0</v>
      </c>
      <c r="Z103" s="384">
        <v>2720.9760000000001</v>
      </c>
      <c r="AA103" s="384">
        <v>57.171999999999997</v>
      </c>
      <c r="AB103" s="384">
        <v>147.74600000000001</v>
      </c>
      <c r="AC103" s="384">
        <v>-793.15499999999997</v>
      </c>
      <c r="AD103" s="384">
        <v>-354.29199999999997</v>
      </c>
      <c r="AE103" s="384">
        <v>7405.5260000000007</v>
      </c>
      <c r="AF103" s="384">
        <v>7051.2340000000004</v>
      </c>
      <c r="AG103" s="384">
        <f t="shared" si="6"/>
        <v>7405.5260000000007</v>
      </c>
      <c r="AH103" s="384">
        <f t="shared" si="7"/>
        <v>147.74600000000001</v>
      </c>
      <c r="AI103" s="384">
        <f t="shared" si="8"/>
        <v>0</v>
      </c>
      <c r="AK103" s="383">
        <v>0.51041666666666696</v>
      </c>
      <c r="AL103" s="384">
        <v>3689.8679999999999</v>
      </c>
      <c r="AM103" s="384">
        <v>702.79899999999998</v>
      </c>
      <c r="AN103" s="384">
        <v>0</v>
      </c>
      <c r="AO103" s="384">
        <v>278.53699999999998</v>
      </c>
      <c r="AP103" s="384">
        <v>74.11</v>
      </c>
      <c r="AQ103" s="384">
        <v>0</v>
      </c>
      <c r="AR103" s="384">
        <v>1753.251</v>
      </c>
      <c r="AS103" s="384">
        <v>207.48400000000001</v>
      </c>
      <c r="AT103" s="384">
        <v>1176.1289999999999</v>
      </c>
      <c r="AU103" s="384">
        <v>-795.34900000000005</v>
      </c>
      <c r="AV103" s="384">
        <v>-300.40699999999998</v>
      </c>
      <c r="AW103" s="384">
        <v>7086.8289999999997</v>
      </c>
      <c r="AX103" s="384">
        <v>6786.4219999999996</v>
      </c>
      <c r="AY103" s="384">
        <f t="shared" si="9"/>
        <v>7086.8289999999997</v>
      </c>
      <c r="AZ103" s="384">
        <f t="shared" si="10"/>
        <v>1176.1289999999999</v>
      </c>
      <c r="BA103" s="384">
        <f t="shared" si="11"/>
        <v>0</v>
      </c>
    </row>
    <row r="104" spans="1:53" s="379" customFormat="1">
      <c r="A104" s="383">
        <v>0.52083333333333304</v>
      </c>
      <c r="B104" s="384">
        <v>2943.4940000000001</v>
      </c>
      <c r="C104" s="384">
        <v>1322.63</v>
      </c>
      <c r="D104" s="384">
        <v>0</v>
      </c>
      <c r="E104" s="384">
        <v>393.839</v>
      </c>
      <c r="F104" s="384">
        <v>119.971</v>
      </c>
      <c r="G104" s="384">
        <v>0</v>
      </c>
      <c r="H104" s="384">
        <v>2824.0039999999999</v>
      </c>
      <c r="I104" s="384">
        <v>201.738</v>
      </c>
      <c r="J104" s="384">
        <v>499.709</v>
      </c>
      <c r="K104" s="384">
        <v>-1108.8789999999999</v>
      </c>
      <c r="L104" s="384">
        <v>-347.82600000000002</v>
      </c>
      <c r="M104" s="384">
        <v>7196.5060000000003</v>
      </c>
      <c r="N104" s="384">
        <v>6848.68</v>
      </c>
      <c r="O104" s="384">
        <f t="shared" si="3"/>
        <v>7196.5060000000003</v>
      </c>
      <c r="P104" s="384">
        <f t="shared" si="4"/>
        <v>499.709</v>
      </c>
      <c r="Q104" s="384">
        <f t="shared" si="5"/>
        <v>0</v>
      </c>
      <c r="S104" s="383">
        <v>0.52083333333333304</v>
      </c>
      <c r="T104" s="384">
        <v>3636.8359999999998</v>
      </c>
      <c r="U104" s="384">
        <v>1208.5250000000001</v>
      </c>
      <c r="V104" s="384">
        <v>0</v>
      </c>
      <c r="W104" s="384">
        <v>380.59699999999998</v>
      </c>
      <c r="X104" s="384">
        <v>69.117999999999995</v>
      </c>
      <c r="Y104" s="384">
        <v>0</v>
      </c>
      <c r="Z104" s="384">
        <v>2629.1129999999998</v>
      </c>
      <c r="AA104" s="384">
        <v>60.006</v>
      </c>
      <c r="AB104" s="384">
        <v>-2.83</v>
      </c>
      <c r="AC104" s="384">
        <v>-791.46699999999998</v>
      </c>
      <c r="AD104" s="384">
        <v>-356.17</v>
      </c>
      <c r="AE104" s="384">
        <v>7189.898000000001</v>
      </c>
      <c r="AF104" s="384">
        <v>6833.728000000001</v>
      </c>
      <c r="AG104" s="384">
        <f t="shared" si="6"/>
        <v>7189.898000000001</v>
      </c>
      <c r="AH104" s="384">
        <f t="shared" si="7"/>
        <v>0</v>
      </c>
      <c r="AI104" s="384">
        <f t="shared" si="8"/>
        <v>-2.83</v>
      </c>
      <c r="AK104" s="383">
        <v>0.52083333333333304</v>
      </c>
      <c r="AL104" s="384">
        <v>3691.23</v>
      </c>
      <c r="AM104" s="384">
        <v>706.86900000000003</v>
      </c>
      <c r="AN104" s="384">
        <v>0</v>
      </c>
      <c r="AO104" s="384">
        <v>279.01100000000002</v>
      </c>
      <c r="AP104" s="384">
        <v>74.11</v>
      </c>
      <c r="AQ104" s="384">
        <v>0</v>
      </c>
      <c r="AR104" s="384">
        <v>1891.681</v>
      </c>
      <c r="AS104" s="384">
        <v>222.596</v>
      </c>
      <c r="AT104" s="384">
        <v>1017.818</v>
      </c>
      <c r="AU104" s="384">
        <v>-793.84</v>
      </c>
      <c r="AV104" s="384">
        <v>-302.13499999999999</v>
      </c>
      <c r="AW104" s="384">
        <v>7089.4749999999995</v>
      </c>
      <c r="AX104" s="384">
        <v>6787.3399999999992</v>
      </c>
      <c r="AY104" s="384">
        <f t="shared" si="9"/>
        <v>7089.4749999999995</v>
      </c>
      <c r="AZ104" s="384">
        <f t="shared" si="10"/>
        <v>1017.818</v>
      </c>
      <c r="BA104" s="384">
        <f t="shared" si="11"/>
        <v>0</v>
      </c>
    </row>
    <row r="105" spans="1:53" s="379" customFormat="1">
      <c r="A105" s="383">
        <v>0.53125</v>
      </c>
      <c r="B105" s="384">
        <v>2940.384</v>
      </c>
      <c r="C105" s="384">
        <v>1341.259</v>
      </c>
      <c r="D105" s="384">
        <v>0</v>
      </c>
      <c r="E105" s="384">
        <v>394.21600000000001</v>
      </c>
      <c r="F105" s="384">
        <v>119.57299999999999</v>
      </c>
      <c r="G105" s="384">
        <v>0</v>
      </c>
      <c r="H105" s="384">
        <v>2858.3719999999998</v>
      </c>
      <c r="I105" s="384">
        <v>192.01400000000001</v>
      </c>
      <c r="J105" s="384">
        <v>461.62599999999998</v>
      </c>
      <c r="K105" s="384">
        <v>-1106.855</v>
      </c>
      <c r="L105" s="384">
        <v>-349.74900000000002</v>
      </c>
      <c r="M105" s="384">
        <v>7200.5889999999999</v>
      </c>
      <c r="N105" s="384">
        <v>6850.84</v>
      </c>
      <c r="O105" s="384">
        <f t="shared" si="3"/>
        <v>7200.5889999999999</v>
      </c>
      <c r="P105" s="384">
        <f t="shared" si="4"/>
        <v>461.62599999999998</v>
      </c>
      <c r="Q105" s="384">
        <f t="shared" si="5"/>
        <v>0</v>
      </c>
      <c r="S105" s="383">
        <v>0.53125</v>
      </c>
      <c r="T105" s="384">
        <v>3641.6860000000001</v>
      </c>
      <c r="U105" s="384">
        <v>1205.143</v>
      </c>
      <c r="V105" s="384">
        <v>0</v>
      </c>
      <c r="W105" s="384">
        <v>380.19</v>
      </c>
      <c r="X105" s="384">
        <v>69.114000000000004</v>
      </c>
      <c r="Y105" s="384">
        <v>0</v>
      </c>
      <c r="Z105" s="384">
        <v>2594.433</v>
      </c>
      <c r="AA105" s="384">
        <v>75.86</v>
      </c>
      <c r="AB105" s="384">
        <v>-16.707000000000001</v>
      </c>
      <c r="AC105" s="384">
        <v>-791.42399999999998</v>
      </c>
      <c r="AD105" s="384">
        <v>-356.05700000000002</v>
      </c>
      <c r="AE105" s="384">
        <v>7158.2949999999983</v>
      </c>
      <c r="AF105" s="384">
        <v>6802.2379999999985</v>
      </c>
      <c r="AG105" s="384">
        <f t="shared" si="6"/>
        <v>7158.2949999999983</v>
      </c>
      <c r="AH105" s="384">
        <f t="shared" si="7"/>
        <v>0</v>
      </c>
      <c r="AI105" s="384">
        <f t="shared" si="8"/>
        <v>-16.707000000000001</v>
      </c>
      <c r="AK105" s="383">
        <v>0.53125</v>
      </c>
      <c r="AL105" s="384">
        <v>3691.1930000000002</v>
      </c>
      <c r="AM105" s="384">
        <v>707.16300000000001</v>
      </c>
      <c r="AN105" s="384">
        <v>0</v>
      </c>
      <c r="AO105" s="384">
        <v>278.88400000000001</v>
      </c>
      <c r="AP105" s="384">
        <v>74.11</v>
      </c>
      <c r="AQ105" s="384">
        <v>0</v>
      </c>
      <c r="AR105" s="384">
        <v>1976.9010000000001</v>
      </c>
      <c r="AS105" s="384">
        <v>211.917</v>
      </c>
      <c r="AT105" s="384">
        <v>1010.258</v>
      </c>
      <c r="AU105" s="384">
        <v>-793.54200000000003</v>
      </c>
      <c r="AV105" s="384">
        <v>-302.65300000000002</v>
      </c>
      <c r="AW105" s="384">
        <v>7156.8839999999991</v>
      </c>
      <c r="AX105" s="384">
        <v>6854.2309999999989</v>
      </c>
      <c r="AY105" s="384">
        <f t="shared" si="9"/>
        <v>7156.8839999999991</v>
      </c>
      <c r="AZ105" s="384">
        <f t="shared" si="10"/>
        <v>1010.258</v>
      </c>
      <c r="BA105" s="384">
        <f t="shared" si="11"/>
        <v>0</v>
      </c>
    </row>
    <row r="106" spans="1:53" s="379" customFormat="1">
      <c r="A106" s="383">
        <v>0.54166666666666696</v>
      </c>
      <c r="B106" s="384">
        <v>2936.848</v>
      </c>
      <c r="C106" s="384">
        <v>1380.644</v>
      </c>
      <c r="D106" s="384">
        <v>0</v>
      </c>
      <c r="E106" s="384">
        <v>393.58199999999999</v>
      </c>
      <c r="F106" s="384">
        <v>120.77200000000001</v>
      </c>
      <c r="G106" s="384">
        <v>0</v>
      </c>
      <c r="H106" s="384">
        <v>2846.7080000000001</v>
      </c>
      <c r="I106" s="384">
        <v>193.06</v>
      </c>
      <c r="J106" s="384">
        <v>557.40800000000002</v>
      </c>
      <c r="K106" s="384">
        <v>-1104.7550000000001</v>
      </c>
      <c r="L106" s="384">
        <v>-353.29700000000003</v>
      </c>
      <c r="M106" s="384">
        <v>7324.2670000000007</v>
      </c>
      <c r="N106" s="384">
        <v>6970.9700000000012</v>
      </c>
      <c r="O106" s="384">
        <f t="shared" si="3"/>
        <v>7324.2670000000007</v>
      </c>
      <c r="P106" s="384">
        <f t="shared" si="4"/>
        <v>557.40800000000002</v>
      </c>
      <c r="Q106" s="384">
        <f t="shared" si="5"/>
        <v>0</v>
      </c>
      <c r="S106" s="383">
        <v>0.54166666666666696</v>
      </c>
      <c r="T106" s="384">
        <v>3643.6419999999998</v>
      </c>
      <c r="U106" s="384">
        <v>1174.0060000000001</v>
      </c>
      <c r="V106" s="384">
        <v>0</v>
      </c>
      <c r="W106" s="384">
        <v>379.834</v>
      </c>
      <c r="X106" s="384">
        <v>66.358000000000004</v>
      </c>
      <c r="Y106" s="384">
        <v>0</v>
      </c>
      <c r="Z106" s="384">
        <v>2425.1309999999999</v>
      </c>
      <c r="AA106" s="384">
        <v>104.267</v>
      </c>
      <c r="AB106" s="384">
        <v>111.24299999999999</v>
      </c>
      <c r="AC106" s="384">
        <v>-790.38199999999995</v>
      </c>
      <c r="AD106" s="384">
        <v>-352.32799999999997</v>
      </c>
      <c r="AE106" s="384">
        <v>7114.0990000000002</v>
      </c>
      <c r="AF106" s="384">
        <v>6761.7710000000006</v>
      </c>
      <c r="AG106" s="384">
        <f t="shared" si="6"/>
        <v>7114.0990000000002</v>
      </c>
      <c r="AH106" s="384">
        <f t="shared" si="7"/>
        <v>111.24299999999999</v>
      </c>
      <c r="AI106" s="384">
        <f t="shared" si="8"/>
        <v>0</v>
      </c>
      <c r="AK106" s="383">
        <v>0.54166666666666696</v>
      </c>
      <c r="AL106" s="384">
        <v>3691.2020000000002</v>
      </c>
      <c r="AM106" s="384">
        <v>705.13099999999997</v>
      </c>
      <c r="AN106" s="384">
        <v>0</v>
      </c>
      <c r="AO106" s="384">
        <v>278.95800000000003</v>
      </c>
      <c r="AP106" s="384">
        <v>75.789000000000001</v>
      </c>
      <c r="AQ106" s="384">
        <v>0</v>
      </c>
      <c r="AR106" s="384">
        <v>2083.6550000000002</v>
      </c>
      <c r="AS106" s="384">
        <v>212.28200000000001</v>
      </c>
      <c r="AT106" s="384">
        <v>959.096</v>
      </c>
      <c r="AU106" s="384">
        <v>-792.55200000000002</v>
      </c>
      <c r="AV106" s="384">
        <v>-303.298</v>
      </c>
      <c r="AW106" s="384">
        <v>7213.5610000000015</v>
      </c>
      <c r="AX106" s="384">
        <v>6910.2630000000017</v>
      </c>
      <c r="AY106" s="384">
        <f t="shared" si="9"/>
        <v>7213.5610000000015</v>
      </c>
      <c r="AZ106" s="384">
        <f t="shared" si="10"/>
        <v>959.096</v>
      </c>
      <c r="BA106" s="384">
        <f t="shared" si="11"/>
        <v>0</v>
      </c>
    </row>
    <row r="107" spans="1:53" s="379" customFormat="1">
      <c r="A107" s="383">
        <v>0.55208333333333304</v>
      </c>
      <c r="B107" s="384">
        <v>2942.3440000000001</v>
      </c>
      <c r="C107" s="384">
        <v>1379.174</v>
      </c>
      <c r="D107" s="384">
        <v>0</v>
      </c>
      <c r="E107" s="384">
        <v>393.13</v>
      </c>
      <c r="F107" s="384">
        <v>120.771</v>
      </c>
      <c r="G107" s="384">
        <v>0</v>
      </c>
      <c r="H107" s="384">
        <v>2882</v>
      </c>
      <c r="I107" s="384">
        <v>199.61799999999999</v>
      </c>
      <c r="J107" s="384">
        <v>516.92200000000003</v>
      </c>
      <c r="K107" s="384">
        <v>-1103.43</v>
      </c>
      <c r="L107" s="384">
        <v>-353.87200000000001</v>
      </c>
      <c r="M107" s="384">
        <v>7330.5290000000005</v>
      </c>
      <c r="N107" s="384">
        <v>6976.6570000000002</v>
      </c>
      <c r="O107" s="384">
        <f t="shared" si="3"/>
        <v>7330.5290000000005</v>
      </c>
      <c r="P107" s="384">
        <f t="shared" si="4"/>
        <v>516.92200000000003</v>
      </c>
      <c r="Q107" s="384">
        <f t="shared" si="5"/>
        <v>0</v>
      </c>
      <c r="S107" s="383">
        <v>0.55208333333333304</v>
      </c>
      <c r="T107" s="384">
        <v>3642.3389999999999</v>
      </c>
      <c r="U107" s="384">
        <v>1154.7560000000001</v>
      </c>
      <c r="V107" s="384">
        <v>0</v>
      </c>
      <c r="W107" s="384">
        <v>380.92099999999999</v>
      </c>
      <c r="X107" s="384">
        <v>66.150000000000006</v>
      </c>
      <c r="Y107" s="384">
        <v>0</v>
      </c>
      <c r="Z107" s="384">
        <v>2283.721</v>
      </c>
      <c r="AA107" s="384">
        <v>105.76300000000001</v>
      </c>
      <c r="AB107" s="384">
        <v>194.40899999999999</v>
      </c>
      <c r="AC107" s="384">
        <v>-788.74199999999996</v>
      </c>
      <c r="AD107" s="384">
        <v>-349.56700000000001</v>
      </c>
      <c r="AE107" s="384">
        <v>7039.317</v>
      </c>
      <c r="AF107" s="384">
        <v>6689.75</v>
      </c>
      <c r="AG107" s="384">
        <f t="shared" si="6"/>
        <v>7039.317</v>
      </c>
      <c r="AH107" s="384">
        <f t="shared" si="7"/>
        <v>194.40899999999999</v>
      </c>
      <c r="AI107" s="384">
        <f t="shared" si="8"/>
        <v>0</v>
      </c>
      <c r="AK107" s="383">
        <v>0.55208333333333304</v>
      </c>
      <c r="AL107" s="384">
        <v>3689.0740000000001</v>
      </c>
      <c r="AM107" s="384">
        <v>704.69200000000001</v>
      </c>
      <c r="AN107" s="384">
        <v>0</v>
      </c>
      <c r="AO107" s="384">
        <v>278.65300000000002</v>
      </c>
      <c r="AP107" s="384">
        <v>75.789000000000001</v>
      </c>
      <c r="AQ107" s="384">
        <v>0</v>
      </c>
      <c r="AR107" s="384">
        <v>2143.9630000000002</v>
      </c>
      <c r="AS107" s="384">
        <v>215.81299999999999</v>
      </c>
      <c r="AT107" s="384">
        <v>842.61900000000003</v>
      </c>
      <c r="AU107" s="384">
        <v>-791.84799999999996</v>
      </c>
      <c r="AV107" s="384">
        <v>-303.625</v>
      </c>
      <c r="AW107" s="384">
        <v>7158.7550000000001</v>
      </c>
      <c r="AX107" s="384">
        <v>6855.13</v>
      </c>
      <c r="AY107" s="384">
        <f t="shared" si="9"/>
        <v>7158.7550000000001</v>
      </c>
      <c r="AZ107" s="384">
        <f t="shared" si="10"/>
        <v>842.61900000000003</v>
      </c>
      <c r="BA107" s="384">
        <f t="shared" si="11"/>
        <v>0</v>
      </c>
    </row>
    <row r="108" spans="1:53" s="379" customFormat="1">
      <c r="A108" s="383">
        <v>0.5625</v>
      </c>
      <c r="B108" s="384">
        <v>2942.0540000000001</v>
      </c>
      <c r="C108" s="384">
        <v>1373.9090000000001</v>
      </c>
      <c r="D108" s="384">
        <v>0</v>
      </c>
      <c r="E108" s="384">
        <v>393.36799999999999</v>
      </c>
      <c r="F108" s="384">
        <v>120.76900000000001</v>
      </c>
      <c r="G108" s="384">
        <v>0</v>
      </c>
      <c r="H108" s="384">
        <v>2862.5149999999999</v>
      </c>
      <c r="I108" s="384">
        <v>188.77</v>
      </c>
      <c r="J108" s="384">
        <v>413.73500000000001</v>
      </c>
      <c r="K108" s="384">
        <v>-1101.9690000000001</v>
      </c>
      <c r="L108" s="384">
        <v>-353.02499999999998</v>
      </c>
      <c r="M108" s="384">
        <v>7193.1510000000007</v>
      </c>
      <c r="N108" s="384">
        <v>6840.1260000000011</v>
      </c>
      <c r="O108" s="384">
        <f t="shared" si="3"/>
        <v>7193.1510000000007</v>
      </c>
      <c r="P108" s="384">
        <f t="shared" si="4"/>
        <v>413.73500000000001</v>
      </c>
      <c r="Q108" s="384">
        <f t="shared" si="5"/>
        <v>0</v>
      </c>
      <c r="S108" s="383">
        <v>0.5625</v>
      </c>
      <c r="T108" s="384">
        <v>3641.0309999999999</v>
      </c>
      <c r="U108" s="384">
        <v>1152.008</v>
      </c>
      <c r="V108" s="384">
        <v>0</v>
      </c>
      <c r="W108" s="384">
        <v>380.21499999999997</v>
      </c>
      <c r="X108" s="384">
        <v>66.132999999999996</v>
      </c>
      <c r="Y108" s="384">
        <v>0</v>
      </c>
      <c r="Z108" s="384">
        <v>2127.453</v>
      </c>
      <c r="AA108" s="384">
        <v>82.334999999999994</v>
      </c>
      <c r="AB108" s="384">
        <v>309.09199999999998</v>
      </c>
      <c r="AC108" s="384">
        <v>-787.40499999999997</v>
      </c>
      <c r="AD108" s="384">
        <v>-347.97</v>
      </c>
      <c r="AE108" s="384">
        <v>6970.8620000000001</v>
      </c>
      <c r="AF108" s="384">
        <v>6622.8919999999998</v>
      </c>
      <c r="AG108" s="384">
        <f t="shared" si="6"/>
        <v>6970.8620000000001</v>
      </c>
      <c r="AH108" s="384">
        <f t="shared" si="7"/>
        <v>309.09199999999998</v>
      </c>
      <c r="AI108" s="384">
        <f t="shared" si="8"/>
        <v>0</v>
      </c>
      <c r="AK108" s="383">
        <v>0.5625</v>
      </c>
      <c r="AL108" s="384">
        <v>3690.03</v>
      </c>
      <c r="AM108" s="384">
        <v>703.87800000000004</v>
      </c>
      <c r="AN108" s="384">
        <v>0</v>
      </c>
      <c r="AO108" s="384">
        <v>278.30200000000002</v>
      </c>
      <c r="AP108" s="384">
        <v>75.789000000000001</v>
      </c>
      <c r="AQ108" s="384">
        <v>0</v>
      </c>
      <c r="AR108" s="384">
        <v>2130.7530000000002</v>
      </c>
      <c r="AS108" s="384">
        <v>216.214</v>
      </c>
      <c r="AT108" s="384">
        <v>769.12800000000004</v>
      </c>
      <c r="AU108" s="384">
        <v>-790.84900000000005</v>
      </c>
      <c r="AV108" s="384">
        <v>-303.48399999999998</v>
      </c>
      <c r="AW108" s="384">
        <v>7073.2449999999999</v>
      </c>
      <c r="AX108" s="384">
        <v>6769.7609999999995</v>
      </c>
      <c r="AY108" s="384">
        <f t="shared" si="9"/>
        <v>7073.2449999999999</v>
      </c>
      <c r="AZ108" s="384">
        <f t="shared" si="10"/>
        <v>769.12800000000004</v>
      </c>
      <c r="BA108" s="384">
        <f t="shared" si="11"/>
        <v>0</v>
      </c>
    </row>
    <row r="109" spans="1:53" s="379" customFormat="1">
      <c r="A109" s="383">
        <v>0.57291666666666696</v>
      </c>
      <c r="B109" s="384">
        <v>2942.1550000000002</v>
      </c>
      <c r="C109" s="384">
        <v>1375.768</v>
      </c>
      <c r="D109" s="384">
        <v>0</v>
      </c>
      <c r="E109" s="384">
        <v>392.178</v>
      </c>
      <c r="F109" s="384">
        <v>120.76600000000001</v>
      </c>
      <c r="G109" s="384">
        <v>0</v>
      </c>
      <c r="H109" s="384">
        <v>2864.3</v>
      </c>
      <c r="I109" s="384">
        <v>189.98400000000001</v>
      </c>
      <c r="J109" s="384">
        <v>389.899</v>
      </c>
      <c r="K109" s="384">
        <v>-1099.6980000000001</v>
      </c>
      <c r="L109" s="384">
        <v>-353.18</v>
      </c>
      <c r="M109" s="384">
        <v>7175.3520000000008</v>
      </c>
      <c r="N109" s="384">
        <v>6822.1720000000005</v>
      </c>
      <c r="O109" s="384">
        <f t="shared" si="3"/>
        <v>7175.3520000000008</v>
      </c>
      <c r="P109" s="384">
        <f t="shared" si="4"/>
        <v>389.899</v>
      </c>
      <c r="Q109" s="384">
        <f t="shared" si="5"/>
        <v>0</v>
      </c>
      <c r="S109" s="383">
        <v>0.57291666666666696</v>
      </c>
      <c r="T109" s="384">
        <v>3638.5859999999998</v>
      </c>
      <c r="U109" s="384">
        <v>1145.739</v>
      </c>
      <c r="V109" s="384">
        <v>0</v>
      </c>
      <c r="W109" s="384">
        <v>379.75200000000001</v>
      </c>
      <c r="X109" s="384">
        <v>66.126999999999995</v>
      </c>
      <c r="Y109" s="384">
        <v>0</v>
      </c>
      <c r="Z109" s="384">
        <v>1917.2840000000001</v>
      </c>
      <c r="AA109" s="384">
        <v>78.295000000000002</v>
      </c>
      <c r="AB109" s="384">
        <v>424.65699999999998</v>
      </c>
      <c r="AC109" s="384">
        <v>-787.13400000000001</v>
      </c>
      <c r="AD109" s="384">
        <v>-345.899</v>
      </c>
      <c r="AE109" s="384">
        <v>6863.3060000000014</v>
      </c>
      <c r="AF109" s="384">
        <v>6517.4070000000011</v>
      </c>
      <c r="AG109" s="384">
        <f t="shared" si="6"/>
        <v>6863.3060000000014</v>
      </c>
      <c r="AH109" s="384">
        <f t="shared" si="7"/>
        <v>424.65699999999998</v>
      </c>
      <c r="AI109" s="384">
        <f t="shared" si="8"/>
        <v>0</v>
      </c>
      <c r="AK109" s="383">
        <v>0.57291666666666696</v>
      </c>
      <c r="AL109" s="384">
        <v>3690.9920000000002</v>
      </c>
      <c r="AM109" s="384">
        <v>702.61500000000001</v>
      </c>
      <c r="AN109" s="384">
        <v>0</v>
      </c>
      <c r="AO109" s="384">
        <v>277.63600000000002</v>
      </c>
      <c r="AP109" s="384">
        <v>75.789000000000001</v>
      </c>
      <c r="AQ109" s="384">
        <v>0</v>
      </c>
      <c r="AR109" s="384">
        <v>2129.9989999999998</v>
      </c>
      <c r="AS109" s="384">
        <v>219.93799999999999</v>
      </c>
      <c r="AT109" s="384">
        <v>781.178</v>
      </c>
      <c r="AU109" s="384">
        <v>-790.678</v>
      </c>
      <c r="AV109" s="384">
        <v>-303.42</v>
      </c>
      <c r="AW109" s="384">
        <v>7087.4690000000001</v>
      </c>
      <c r="AX109" s="384">
        <v>6784.049</v>
      </c>
      <c r="AY109" s="384">
        <f t="shared" si="9"/>
        <v>7087.4690000000001</v>
      </c>
      <c r="AZ109" s="384">
        <f t="shared" si="10"/>
        <v>781.178</v>
      </c>
      <c r="BA109" s="384">
        <f t="shared" si="11"/>
        <v>0</v>
      </c>
    </row>
    <row r="110" spans="1:53" s="379" customFormat="1">
      <c r="A110" s="383">
        <v>0.58333333333333304</v>
      </c>
      <c r="B110" s="384">
        <v>2942.2919999999999</v>
      </c>
      <c r="C110" s="384">
        <v>1365.5319999999999</v>
      </c>
      <c r="D110" s="384">
        <v>0</v>
      </c>
      <c r="E110" s="384">
        <v>385.113</v>
      </c>
      <c r="F110" s="384">
        <v>120.212</v>
      </c>
      <c r="G110" s="384">
        <v>0</v>
      </c>
      <c r="H110" s="384">
        <v>2865.6509999999998</v>
      </c>
      <c r="I110" s="384">
        <v>182.26499999999999</v>
      </c>
      <c r="J110" s="384">
        <v>393.58699999999999</v>
      </c>
      <c r="K110" s="384">
        <v>-1097.8520000000001</v>
      </c>
      <c r="L110" s="384">
        <v>-351.71100000000001</v>
      </c>
      <c r="M110" s="384">
        <v>7156.8</v>
      </c>
      <c r="N110" s="384">
        <v>6805.0889999999999</v>
      </c>
      <c r="O110" s="384">
        <f t="shared" si="3"/>
        <v>7156.8</v>
      </c>
      <c r="P110" s="384">
        <f t="shared" si="4"/>
        <v>393.58699999999999</v>
      </c>
      <c r="Q110" s="384">
        <f t="shared" si="5"/>
        <v>0</v>
      </c>
      <c r="S110" s="383">
        <v>0.58333333333333304</v>
      </c>
      <c r="T110" s="384">
        <v>3635.694</v>
      </c>
      <c r="U110" s="384">
        <v>1180.9839999999999</v>
      </c>
      <c r="V110" s="384">
        <v>0</v>
      </c>
      <c r="W110" s="384">
        <v>380.733</v>
      </c>
      <c r="X110" s="384">
        <v>66.933000000000007</v>
      </c>
      <c r="Y110" s="384">
        <v>0</v>
      </c>
      <c r="Z110" s="384">
        <v>1889.3330000000001</v>
      </c>
      <c r="AA110" s="384">
        <v>74.564999999999998</v>
      </c>
      <c r="AB110" s="384">
        <v>388.04599999999999</v>
      </c>
      <c r="AC110" s="384">
        <v>-785.47900000000004</v>
      </c>
      <c r="AD110" s="384">
        <v>-349.17399999999998</v>
      </c>
      <c r="AE110" s="384">
        <v>6830.8089999999993</v>
      </c>
      <c r="AF110" s="384">
        <v>6481.6349999999993</v>
      </c>
      <c r="AG110" s="384">
        <f t="shared" si="6"/>
        <v>6830.8089999999993</v>
      </c>
      <c r="AH110" s="384">
        <f t="shared" si="7"/>
        <v>388.04599999999999</v>
      </c>
      <c r="AI110" s="384">
        <f t="shared" si="8"/>
        <v>0</v>
      </c>
      <c r="AK110" s="383">
        <v>0.58333333333333304</v>
      </c>
      <c r="AL110" s="384">
        <v>3690.924</v>
      </c>
      <c r="AM110" s="384">
        <v>701.779</v>
      </c>
      <c r="AN110" s="384">
        <v>0</v>
      </c>
      <c r="AO110" s="384">
        <v>277.53699999999998</v>
      </c>
      <c r="AP110" s="384">
        <v>76.349000000000004</v>
      </c>
      <c r="AQ110" s="384">
        <v>0</v>
      </c>
      <c r="AR110" s="384">
        <v>2137.4589999999998</v>
      </c>
      <c r="AS110" s="384">
        <v>226.20400000000001</v>
      </c>
      <c r="AT110" s="384">
        <v>621.14</v>
      </c>
      <c r="AU110" s="384">
        <v>-787.94299999999998</v>
      </c>
      <c r="AV110" s="384">
        <v>-303.47800000000001</v>
      </c>
      <c r="AW110" s="384">
        <v>6943.4489999999996</v>
      </c>
      <c r="AX110" s="384">
        <v>6639.9709999999995</v>
      </c>
      <c r="AY110" s="384">
        <f t="shared" si="9"/>
        <v>6943.4489999999996</v>
      </c>
      <c r="AZ110" s="384">
        <f t="shared" si="10"/>
        <v>621.14</v>
      </c>
      <c r="BA110" s="384">
        <f t="shared" si="11"/>
        <v>0</v>
      </c>
    </row>
    <row r="111" spans="1:53" s="379" customFormat="1">
      <c r="A111" s="383">
        <v>0.59375</v>
      </c>
      <c r="B111" s="384">
        <v>2942.96</v>
      </c>
      <c r="C111" s="384">
        <v>1357.8489999999999</v>
      </c>
      <c r="D111" s="384">
        <v>0</v>
      </c>
      <c r="E111" s="384">
        <v>383.589</v>
      </c>
      <c r="F111" s="384">
        <v>120.212</v>
      </c>
      <c r="G111" s="384">
        <v>0</v>
      </c>
      <c r="H111" s="384">
        <v>2800.2930000000001</v>
      </c>
      <c r="I111" s="384">
        <v>190.393</v>
      </c>
      <c r="J111" s="384">
        <v>443.42500000000001</v>
      </c>
      <c r="K111" s="384">
        <v>-1095.442</v>
      </c>
      <c r="L111" s="384">
        <v>-350.32400000000001</v>
      </c>
      <c r="M111" s="384">
        <v>7143.2789999999995</v>
      </c>
      <c r="N111" s="384">
        <v>6792.9549999999999</v>
      </c>
      <c r="O111" s="384">
        <f t="shared" si="3"/>
        <v>7143.2789999999995</v>
      </c>
      <c r="P111" s="384">
        <f t="shared" si="4"/>
        <v>443.42500000000001</v>
      </c>
      <c r="Q111" s="384">
        <f t="shared" si="5"/>
        <v>0</v>
      </c>
      <c r="S111" s="383">
        <v>0.59375</v>
      </c>
      <c r="T111" s="384">
        <v>3634.9659999999999</v>
      </c>
      <c r="U111" s="384">
        <v>1174.2180000000001</v>
      </c>
      <c r="V111" s="384">
        <v>0</v>
      </c>
      <c r="W111" s="384">
        <v>380.78800000000001</v>
      </c>
      <c r="X111" s="384">
        <v>66.917000000000002</v>
      </c>
      <c r="Y111" s="384">
        <v>0</v>
      </c>
      <c r="Z111" s="384">
        <v>1807.7670000000001</v>
      </c>
      <c r="AA111" s="384">
        <v>55.68</v>
      </c>
      <c r="AB111" s="384">
        <v>357.53800000000001</v>
      </c>
      <c r="AC111" s="384">
        <v>-784.73500000000001</v>
      </c>
      <c r="AD111" s="384">
        <v>-347.73899999999998</v>
      </c>
      <c r="AE111" s="384">
        <v>6693.1390000000001</v>
      </c>
      <c r="AF111" s="384">
        <v>6345.4000000000005</v>
      </c>
      <c r="AG111" s="384">
        <f t="shared" si="6"/>
        <v>6693.1390000000001</v>
      </c>
      <c r="AH111" s="384">
        <f t="shared" si="7"/>
        <v>357.53800000000001</v>
      </c>
      <c r="AI111" s="384">
        <f t="shared" si="8"/>
        <v>0</v>
      </c>
      <c r="AK111" s="383">
        <v>0.59375</v>
      </c>
      <c r="AL111" s="384">
        <v>3692.6439999999998</v>
      </c>
      <c r="AM111" s="384">
        <v>694.06500000000005</v>
      </c>
      <c r="AN111" s="384">
        <v>0</v>
      </c>
      <c r="AO111" s="384">
        <v>278.315</v>
      </c>
      <c r="AP111" s="384">
        <v>76.349000000000004</v>
      </c>
      <c r="AQ111" s="384">
        <v>0</v>
      </c>
      <c r="AR111" s="384">
        <v>2109</v>
      </c>
      <c r="AS111" s="384">
        <v>231.43199999999999</v>
      </c>
      <c r="AT111" s="384">
        <v>628.798</v>
      </c>
      <c r="AU111" s="384">
        <v>-787.76099999999997</v>
      </c>
      <c r="AV111" s="384">
        <v>-302.76600000000002</v>
      </c>
      <c r="AW111" s="384">
        <v>6922.8419999999987</v>
      </c>
      <c r="AX111" s="384">
        <v>6620.0759999999991</v>
      </c>
      <c r="AY111" s="384">
        <f t="shared" si="9"/>
        <v>6922.8419999999987</v>
      </c>
      <c r="AZ111" s="384">
        <f t="shared" si="10"/>
        <v>628.798</v>
      </c>
      <c r="BA111" s="384">
        <f t="shared" si="11"/>
        <v>0</v>
      </c>
    </row>
    <row r="112" spans="1:53" s="379" customFormat="1">
      <c r="A112" s="383">
        <v>0.60416666666666696</v>
      </c>
      <c r="B112" s="384">
        <v>2941.1779999999999</v>
      </c>
      <c r="C112" s="384">
        <v>1366.654</v>
      </c>
      <c r="D112" s="384">
        <v>0</v>
      </c>
      <c r="E112" s="384">
        <v>384.935</v>
      </c>
      <c r="F112" s="384">
        <v>120.209</v>
      </c>
      <c r="G112" s="384">
        <v>0</v>
      </c>
      <c r="H112" s="384">
        <v>2739.5920000000001</v>
      </c>
      <c r="I112" s="384">
        <v>186.904</v>
      </c>
      <c r="J112" s="384">
        <v>379.447</v>
      </c>
      <c r="K112" s="384">
        <v>-1090.5419999999999</v>
      </c>
      <c r="L112" s="384">
        <v>-350.49900000000002</v>
      </c>
      <c r="M112" s="384">
        <v>7028.3770000000022</v>
      </c>
      <c r="N112" s="384">
        <v>6677.8780000000024</v>
      </c>
      <c r="O112" s="384">
        <f t="shared" si="3"/>
        <v>7028.3770000000022</v>
      </c>
      <c r="P112" s="384">
        <f t="shared" si="4"/>
        <v>379.447</v>
      </c>
      <c r="Q112" s="384">
        <f t="shared" si="5"/>
        <v>0</v>
      </c>
      <c r="S112" s="383">
        <v>0.60416666666666696</v>
      </c>
      <c r="T112" s="384">
        <v>3635.8539999999998</v>
      </c>
      <c r="U112" s="384">
        <v>1201.222</v>
      </c>
      <c r="V112" s="384">
        <v>0</v>
      </c>
      <c r="W112" s="384">
        <v>380.01</v>
      </c>
      <c r="X112" s="384">
        <v>66.893000000000001</v>
      </c>
      <c r="Y112" s="384">
        <v>0</v>
      </c>
      <c r="Z112" s="384">
        <v>1766.56</v>
      </c>
      <c r="AA112" s="384">
        <v>56.847999999999999</v>
      </c>
      <c r="AB112" s="384">
        <v>387.34199999999998</v>
      </c>
      <c r="AC112" s="384">
        <v>-782.31500000000005</v>
      </c>
      <c r="AD112" s="384">
        <v>-350.24900000000002</v>
      </c>
      <c r="AE112" s="384">
        <v>6712.4140000000007</v>
      </c>
      <c r="AF112" s="384">
        <v>6362.1650000000009</v>
      </c>
      <c r="AG112" s="384">
        <f t="shared" si="6"/>
        <v>6712.4140000000007</v>
      </c>
      <c r="AH112" s="384">
        <f t="shared" si="7"/>
        <v>387.34199999999998</v>
      </c>
      <c r="AI112" s="384">
        <f t="shared" si="8"/>
        <v>0</v>
      </c>
      <c r="AK112" s="383">
        <v>0.60416666666666696</v>
      </c>
      <c r="AL112" s="384">
        <v>3693.4479999999999</v>
      </c>
      <c r="AM112" s="384">
        <v>691.54300000000001</v>
      </c>
      <c r="AN112" s="384">
        <v>0</v>
      </c>
      <c r="AO112" s="384">
        <v>278.78500000000003</v>
      </c>
      <c r="AP112" s="384">
        <v>76.349000000000004</v>
      </c>
      <c r="AQ112" s="384">
        <v>0</v>
      </c>
      <c r="AR112" s="384">
        <v>2148.3679999999999</v>
      </c>
      <c r="AS112" s="384">
        <v>224.89500000000001</v>
      </c>
      <c r="AT112" s="384">
        <v>614.88599999999997</v>
      </c>
      <c r="AU112" s="384">
        <v>-786.56899999999996</v>
      </c>
      <c r="AV112" s="384">
        <v>-302.81799999999998</v>
      </c>
      <c r="AW112" s="384">
        <v>6941.7050000000017</v>
      </c>
      <c r="AX112" s="384">
        <v>6638.8870000000015</v>
      </c>
      <c r="AY112" s="384">
        <f t="shared" si="9"/>
        <v>6941.7050000000017</v>
      </c>
      <c r="AZ112" s="384">
        <f t="shared" si="10"/>
        <v>614.88599999999997</v>
      </c>
      <c r="BA112" s="384">
        <f t="shared" si="11"/>
        <v>0</v>
      </c>
    </row>
    <row r="113" spans="1:53" s="379" customFormat="1">
      <c r="A113" s="383">
        <v>0.61458333333333304</v>
      </c>
      <c r="B113" s="384">
        <v>2940.0120000000002</v>
      </c>
      <c r="C113" s="384">
        <v>1359.3879999999999</v>
      </c>
      <c r="D113" s="384">
        <v>0</v>
      </c>
      <c r="E113" s="384">
        <v>383.95299999999997</v>
      </c>
      <c r="F113" s="384">
        <v>120.209</v>
      </c>
      <c r="G113" s="384">
        <v>0</v>
      </c>
      <c r="H113" s="384">
        <v>2654.625</v>
      </c>
      <c r="I113" s="384">
        <v>190.072</v>
      </c>
      <c r="J113" s="384">
        <v>420.69900000000001</v>
      </c>
      <c r="K113" s="384">
        <v>-1088.9010000000001</v>
      </c>
      <c r="L113" s="384">
        <v>-348.822</v>
      </c>
      <c r="M113" s="384">
        <v>6980.0569999999989</v>
      </c>
      <c r="N113" s="384">
        <v>6631.2349999999988</v>
      </c>
      <c r="O113" s="384">
        <f t="shared" si="3"/>
        <v>6980.0569999999989</v>
      </c>
      <c r="P113" s="384">
        <f t="shared" si="4"/>
        <v>420.69900000000001</v>
      </c>
      <c r="Q113" s="384">
        <f t="shared" si="5"/>
        <v>0</v>
      </c>
      <c r="S113" s="383">
        <v>0.61458333333333304</v>
      </c>
      <c r="T113" s="384">
        <v>3633.991</v>
      </c>
      <c r="U113" s="384">
        <v>1206.0170000000001</v>
      </c>
      <c r="V113" s="384">
        <v>0</v>
      </c>
      <c r="W113" s="384">
        <v>376.60199999999998</v>
      </c>
      <c r="X113" s="384">
        <v>66.888000000000005</v>
      </c>
      <c r="Y113" s="384">
        <v>0</v>
      </c>
      <c r="Z113" s="384">
        <v>1690.998</v>
      </c>
      <c r="AA113" s="384">
        <v>50.088999999999999</v>
      </c>
      <c r="AB113" s="384">
        <v>421.428</v>
      </c>
      <c r="AC113" s="384">
        <v>-780.80899999999997</v>
      </c>
      <c r="AD113" s="384">
        <v>-349.9</v>
      </c>
      <c r="AE113" s="384">
        <v>6665.2039999999988</v>
      </c>
      <c r="AF113" s="384">
        <v>6315.3039999999992</v>
      </c>
      <c r="AG113" s="384">
        <f t="shared" si="6"/>
        <v>6665.2039999999988</v>
      </c>
      <c r="AH113" s="384">
        <f t="shared" si="7"/>
        <v>421.428</v>
      </c>
      <c r="AI113" s="384">
        <f t="shared" si="8"/>
        <v>0</v>
      </c>
      <c r="AK113" s="383">
        <v>0.61458333333333304</v>
      </c>
      <c r="AL113" s="384">
        <v>3694.1210000000001</v>
      </c>
      <c r="AM113" s="384">
        <v>694.96699999999998</v>
      </c>
      <c r="AN113" s="384">
        <v>0</v>
      </c>
      <c r="AO113" s="384">
        <v>278.875</v>
      </c>
      <c r="AP113" s="384">
        <v>76.349000000000004</v>
      </c>
      <c r="AQ113" s="384">
        <v>0</v>
      </c>
      <c r="AR113" s="384">
        <v>2110.8209999999999</v>
      </c>
      <c r="AS113" s="384">
        <v>207.983</v>
      </c>
      <c r="AT113" s="384">
        <v>562.67399999999998</v>
      </c>
      <c r="AU113" s="384">
        <v>-784.49</v>
      </c>
      <c r="AV113" s="384">
        <v>-302.66699999999997</v>
      </c>
      <c r="AW113" s="384">
        <v>6841.3</v>
      </c>
      <c r="AX113" s="384">
        <v>6538.6329999999998</v>
      </c>
      <c r="AY113" s="384">
        <f t="shared" si="9"/>
        <v>6841.3</v>
      </c>
      <c r="AZ113" s="384">
        <f t="shared" si="10"/>
        <v>562.67399999999998</v>
      </c>
      <c r="BA113" s="384">
        <f t="shared" si="11"/>
        <v>0</v>
      </c>
    </row>
    <row r="114" spans="1:53" s="379" customFormat="1">
      <c r="A114" s="383">
        <v>0.625</v>
      </c>
      <c r="B114" s="384">
        <v>2937.03</v>
      </c>
      <c r="C114" s="384">
        <v>1361.0630000000001</v>
      </c>
      <c r="D114" s="384">
        <v>0</v>
      </c>
      <c r="E114" s="384">
        <v>385.02100000000002</v>
      </c>
      <c r="F114" s="384">
        <v>120.77</v>
      </c>
      <c r="G114" s="384">
        <v>0</v>
      </c>
      <c r="H114" s="384">
        <v>2573.6860000000001</v>
      </c>
      <c r="I114" s="384">
        <v>188.90199999999999</v>
      </c>
      <c r="J114" s="384">
        <v>478.72899999999998</v>
      </c>
      <c r="K114" s="384">
        <v>-1086.8109999999999</v>
      </c>
      <c r="L114" s="384">
        <v>-348.03500000000003</v>
      </c>
      <c r="M114" s="384">
        <v>6958.3900000000021</v>
      </c>
      <c r="N114" s="384">
        <v>6610.3550000000023</v>
      </c>
      <c r="O114" s="384">
        <f t="shared" si="3"/>
        <v>6958.3900000000021</v>
      </c>
      <c r="P114" s="384">
        <f t="shared" si="4"/>
        <v>478.72899999999998</v>
      </c>
      <c r="Q114" s="384">
        <f t="shared" si="5"/>
        <v>0</v>
      </c>
      <c r="S114" s="383">
        <v>0.625</v>
      </c>
      <c r="T114" s="384">
        <v>3629.8969999999999</v>
      </c>
      <c r="U114" s="384">
        <v>1220.079</v>
      </c>
      <c r="V114" s="384">
        <v>0</v>
      </c>
      <c r="W114" s="384">
        <v>371.95400000000001</v>
      </c>
      <c r="X114" s="384">
        <v>65.519000000000005</v>
      </c>
      <c r="Y114" s="384">
        <v>0</v>
      </c>
      <c r="Z114" s="384">
        <v>1574.2180000000001</v>
      </c>
      <c r="AA114" s="384">
        <v>41.21</v>
      </c>
      <c r="AB114" s="384">
        <v>526.65200000000004</v>
      </c>
      <c r="AC114" s="384">
        <v>-781.01199999999994</v>
      </c>
      <c r="AD114" s="384">
        <v>-350.01600000000002</v>
      </c>
      <c r="AE114" s="384">
        <v>6648.5169999999998</v>
      </c>
      <c r="AF114" s="384">
        <v>6298.5010000000002</v>
      </c>
      <c r="AG114" s="384">
        <f t="shared" si="6"/>
        <v>6648.5169999999998</v>
      </c>
      <c r="AH114" s="384">
        <f t="shared" si="7"/>
        <v>526.65200000000004</v>
      </c>
      <c r="AI114" s="384">
        <f t="shared" si="8"/>
        <v>0</v>
      </c>
      <c r="AK114" s="383">
        <v>0.625</v>
      </c>
      <c r="AL114" s="384">
        <v>3693.5279999999998</v>
      </c>
      <c r="AM114" s="384">
        <v>692.44200000000001</v>
      </c>
      <c r="AN114" s="384">
        <v>0</v>
      </c>
      <c r="AO114" s="384">
        <v>278.25700000000001</v>
      </c>
      <c r="AP114" s="384">
        <v>77.188999999999993</v>
      </c>
      <c r="AQ114" s="384">
        <v>0</v>
      </c>
      <c r="AR114" s="384">
        <v>2015.7270000000001</v>
      </c>
      <c r="AS114" s="384">
        <v>224.119</v>
      </c>
      <c r="AT114" s="384">
        <v>509.62200000000001</v>
      </c>
      <c r="AU114" s="384">
        <v>-784.81500000000005</v>
      </c>
      <c r="AV114" s="384">
        <v>-301.86700000000002</v>
      </c>
      <c r="AW114" s="384">
        <v>6706.0689999999995</v>
      </c>
      <c r="AX114" s="384">
        <v>6404.2019999999993</v>
      </c>
      <c r="AY114" s="384">
        <f t="shared" si="9"/>
        <v>6706.0689999999995</v>
      </c>
      <c r="AZ114" s="384">
        <f t="shared" si="10"/>
        <v>509.62200000000001</v>
      </c>
      <c r="BA114" s="384">
        <f t="shared" si="11"/>
        <v>0</v>
      </c>
    </row>
    <row r="115" spans="1:53" s="379" customFormat="1">
      <c r="A115" s="383">
        <v>0.63541666666666696</v>
      </c>
      <c r="B115" s="384">
        <v>2938.1060000000002</v>
      </c>
      <c r="C115" s="384">
        <v>1363.5519999999999</v>
      </c>
      <c r="D115" s="384">
        <v>0</v>
      </c>
      <c r="E115" s="384">
        <v>387.32299999999998</v>
      </c>
      <c r="F115" s="384">
        <v>120.774</v>
      </c>
      <c r="G115" s="384">
        <v>0</v>
      </c>
      <c r="H115" s="384">
        <v>2480.6610000000001</v>
      </c>
      <c r="I115" s="384">
        <v>184.50899999999999</v>
      </c>
      <c r="J115" s="384">
        <v>326.50299999999999</v>
      </c>
      <c r="K115" s="384">
        <v>-1082.325</v>
      </c>
      <c r="L115" s="384">
        <v>-347.45499999999998</v>
      </c>
      <c r="M115" s="384">
        <v>6719.103000000001</v>
      </c>
      <c r="N115" s="384">
        <v>6371.648000000001</v>
      </c>
      <c r="O115" s="384">
        <f t="shared" si="3"/>
        <v>6719.103000000001</v>
      </c>
      <c r="P115" s="384">
        <f t="shared" si="4"/>
        <v>326.50299999999999</v>
      </c>
      <c r="Q115" s="384">
        <f t="shared" si="5"/>
        <v>0</v>
      </c>
      <c r="S115" s="383">
        <v>0.63541666666666696</v>
      </c>
      <c r="T115" s="384">
        <v>3627.5709999999999</v>
      </c>
      <c r="U115" s="384">
        <v>1270.4449999999999</v>
      </c>
      <c r="V115" s="384">
        <v>0</v>
      </c>
      <c r="W115" s="384">
        <v>373.34500000000003</v>
      </c>
      <c r="X115" s="384">
        <v>65.510999999999996</v>
      </c>
      <c r="Y115" s="384">
        <v>0</v>
      </c>
      <c r="Z115" s="384">
        <v>1392.702</v>
      </c>
      <c r="AA115" s="384">
        <v>30.564</v>
      </c>
      <c r="AB115" s="384">
        <v>570.34900000000005</v>
      </c>
      <c r="AC115" s="384">
        <v>-778.59799999999996</v>
      </c>
      <c r="AD115" s="384">
        <v>-353.88799999999998</v>
      </c>
      <c r="AE115" s="384">
        <v>6551.889000000001</v>
      </c>
      <c r="AF115" s="384">
        <v>6198.0010000000011</v>
      </c>
      <c r="AG115" s="384">
        <f t="shared" si="6"/>
        <v>6551.889000000001</v>
      </c>
      <c r="AH115" s="384">
        <f t="shared" si="7"/>
        <v>570.34900000000005</v>
      </c>
      <c r="AI115" s="384">
        <f t="shared" si="8"/>
        <v>0</v>
      </c>
      <c r="AK115" s="383">
        <v>0.63541666666666696</v>
      </c>
      <c r="AL115" s="384">
        <v>3691.6190000000001</v>
      </c>
      <c r="AM115" s="384">
        <v>693.09799999999996</v>
      </c>
      <c r="AN115" s="384">
        <v>0</v>
      </c>
      <c r="AO115" s="384">
        <v>277.709</v>
      </c>
      <c r="AP115" s="384">
        <v>77.188999999999993</v>
      </c>
      <c r="AQ115" s="384">
        <v>0</v>
      </c>
      <c r="AR115" s="384">
        <v>1949.1469999999999</v>
      </c>
      <c r="AS115" s="384">
        <v>219.744</v>
      </c>
      <c r="AT115" s="384">
        <v>481.15199999999999</v>
      </c>
      <c r="AU115" s="384">
        <v>-782.26099999999997</v>
      </c>
      <c r="AV115" s="384">
        <v>-301.226</v>
      </c>
      <c r="AW115" s="384">
        <v>6607.3970000000008</v>
      </c>
      <c r="AX115" s="384">
        <v>6306.1710000000012</v>
      </c>
      <c r="AY115" s="384">
        <f t="shared" si="9"/>
        <v>6607.3970000000008</v>
      </c>
      <c r="AZ115" s="384">
        <f t="shared" si="10"/>
        <v>481.15199999999999</v>
      </c>
      <c r="BA115" s="384">
        <f t="shared" si="11"/>
        <v>0</v>
      </c>
    </row>
    <row r="116" spans="1:53" s="379" customFormat="1">
      <c r="A116" s="383">
        <v>0.64583333333333304</v>
      </c>
      <c r="B116" s="384">
        <v>2937.915</v>
      </c>
      <c r="C116" s="384">
        <v>1365.2090000000001</v>
      </c>
      <c r="D116" s="384">
        <v>0</v>
      </c>
      <c r="E116" s="384">
        <v>393.96</v>
      </c>
      <c r="F116" s="384">
        <v>122.126</v>
      </c>
      <c r="G116" s="384">
        <v>0</v>
      </c>
      <c r="H116" s="384">
        <v>2406.1260000000002</v>
      </c>
      <c r="I116" s="384">
        <v>185.53100000000001</v>
      </c>
      <c r="J116" s="384">
        <v>392.19900000000001</v>
      </c>
      <c r="K116" s="384">
        <v>-1079.9459999999999</v>
      </c>
      <c r="L116" s="384">
        <v>-347.22800000000001</v>
      </c>
      <c r="M116" s="384">
        <v>6723.12</v>
      </c>
      <c r="N116" s="384">
        <v>6375.8919999999998</v>
      </c>
      <c r="O116" s="384">
        <f t="shared" si="3"/>
        <v>6723.12</v>
      </c>
      <c r="P116" s="384">
        <f t="shared" si="4"/>
        <v>392.19900000000001</v>
      </c>
      <c r="Q116" s="384">
        <f t="shared" si="5"/>
        <v>0</v>
      </c>
      <c r="S116" s="383">
        <v>0.64583333333333304</v>
      </c>
      <c r="T116" s="384">
        <v>3629.078</v>
      </c>
      <c r="U116" s="384">
        <v>1328.47</v>
      </c>
      <c r="V116" s="384">
        <v>0</v>
      </c>
      <c r="W116" s="384">
        <v>369.74400000000003</v>
      </c>
      <c r="X116" s="384">
        <v>65.498999999999995</v>
      </c>
      <c r="Y116" s="384">
        <v>0</v>
      </c>
      <c r="Z116" s="384">
        <v>1319.0519999999999</v>
      </c>
      <c r="AA116" s="384">
        <v>24.646000000000001</v>
      </c>
      <c r="AB116" s="384">
        <v>520.13099999999997</v>
      </c>
      <c r="AC116" s="384">
        <v>-704.46600000000001</v>
      </c>
      <c r="AD116" s="384">
        <v>-359.12200000000001</v>
      </c>
      <c r="AE116" s="384">
        <v>6552.1539999999986</v>
      </c>
      <c r="AF116" s="384">
        <v>6193.0319999999983</v>
      </c>
      <c r="AG116" s="384">
        <f t="shared" si="6"/>
        <v>6552.1539999999986</v>
      </c>
      <c r="AH116" s="384">
        <f t="shared" si="7"/>
        <v>520.13099999999997</v>
      </c>
      <c r="AI116" s="384">
        <f t="shared" si="8"/>
        <v>0</v>
      </c>
      <c r="AK116" s="383">
        <v>0.64583333333333304</v>
      </c>
      <c r="AL116" s="384">
        <v>3691.6</v>
      </c>
      <c r="AM116" s="384">
        <v>688.50800000000004</v>
      </c>
      <c r="AN116" s="384">
        <v>0</v>
      </c>
      <c r="AO116" s="384">
        <v>277.93299999999999</v>
      </c>
      <c r="AP116" s="384">
        <v>77.188999999999993</v>
      </c>
      <c r="AQ116" s="384">
        <v>0</v>
      </c>
      <c r="AR116" s="384">
        <v>1974.001</v>
      </c>
      <c r="AS116" s="384">
        <v>217.334</v>
      </c>
      <c r="AT116" s="384">
        <v>420.68299999999999</v>
      </c>
      <c r="AU116" s="384">
        <v>-781.12</v>
      </c>
      <c r="AV116" s="384">
        <v>-300.97199999999998</v>
      </c>
      <c r="AW116" s="384">
        <v>6566.1280000000006</v>
      </c>
      <c r="AX116" s="384">
        <v>6265.1560000000009</v>
      </c>
      <c r="AY116" s="384">
        <f t="shared" si="9"/>
        <v>6566.1280000000006</v>
      </c>
      <c r="AZ116" s="384">
        <f t="shared" si="10"/>
        <v>420.68299999999999</v>
      </c>
      <c r="BA116" s="384">
        <f t="shared" si="11"/>
        <v>0</v>
      </c>
    </row>
    <row r="117" spans="1:53" s="379" customFormat="1">
      <c r="A117" s="383">
        <v>0.65625</v>
      </c>
      <c r="B117" s="384">
        <v>2935.8049999999998</v>
      </c>
      <c r="C117" s="384">
        <v>1377.548</v>
      </c>
      <c r="D117" s="384">
        <v>0</v>
      </c>
      <c r="E117" s="384">
        <v>395.43799999999999</v>
      </c>
      <c r="F117" s="384">
        <v>122.345</v>
      </c>
      <c r="G117" s="384">
        <v>0</v>
      </c>
      <c r="H117" s="384">
        <v>2289.078</v>
      </c>
      <c r="I117" s="384">
        <v>178.727</v>
      </c>
      <c r="J117" s="384">
        <v>375.12900000000002</v>
      </c>
      <c r="K117" s="384">
        <v>-1077.1559999999999</v>
      </c>
      <c r="L117" s="384">
        <v>-347.12099999999998</v>
      </c>
      <c r="M117" s="384">
        <v>6596.9139999999998</v>
      </c>
      <c r="N117" s="384">
        <v>6249.7929999999997</v>
      </c>
      <c r="O117" s="384">
        <f t="shared" si="3"/>
        <v>6596.9139999999998</v>
      </c>
      <c r="P117" s="384">
        <f t="shared" si="4"/>
        <v>375.12900000000002</v>
      </c>
      <c r="Q117" s="384">
        <f t="shared" si="5"/>
        <v>0</v>
      </c>
      <c r="S117" s="383">
        <v>0.65625</v>
      </c>
      <c r="T117" s="384">
        <v>3634.1860000000001</v>
      </c>
      <c r="U117" s="384">
        <v>1540.836</v>
      </c>
      <c r="V117" s="384">
        <v>0</v>
      </c>
      <c r="W117" s="384">
        <v>371.68900000000002</v>
      </c>
      <c r="X117" s="384">
        <v>65.5</v>
      </c>
      <c r="Y117" s="384">
        <v>0</v>
      </c>
      <c r="Z117" s="384">
        <v>1241.2090000000001</v>
      </c>
      <c r="AA117" s="384">
        <v>33.290999999999997</v>
      </c>
      <c r="AB117" s="384">
        <v>230.20699999999999</v>
      </c>
      <c r="AC117" s="384">
        <v>-621.00099999999998</v>
      </c>
      <c r="AD117" s="384">
        <v>-380.685</v>
      </c>
      <c r="AE117" s="384">
        <v>6495.9170000000004</v>
      </c>
      <c r="AF117" s="384">
        <v>6115.232</v>
      </c>
      <c r="AG117" s="384">
        <f t="shared" si="6"/>
        <v>6495.9170000000004</v>
      </c>
      <c r="AH117" s="384">
        <f t="shared" si="7"/>
        <v>230.20699999999999</v>
      </c>
      <c r="AI117" s="384">
        <f t="shared" si="8"/>
        <v>0</v>
      </c>
      <c r="AK117" s="383">
        <v>0.65625</v>
      </c>
      <c r="AL117" s="384">
        <v>3689.4670000000001</v>
      </c>
      <c r="AM117" s="384">
        <v>695.12300000000005</v>
      </c>
      <c r="AN117" s="384">
        <v>0</v>
      </c>
      <c r="AO117" s="384">
        <v>278.21800000000002</v>
      </c>
      <c r="AP117" s="384">
        <v>77.188999999999993</v>
      </c>
      <c r="AQ117" s="384">
        <v>0</v>
      </c>
      <c r="AR117" s="384">
        <v>1910.7059999999999</v>
      </c>
      <c r="AS117" s="384">
        <v>222.95099999999999</v>
      </c>
      <c r="AT117" s="384">
        <v>476.96699999999998</v>
      </c>
      <c r="AU117" s="384">
        <v>-777.322</v>
      </c>
      <c r="AV117" s="384">
        <v>-301.08199999999999</v>
      </c>
      <c r="AW117" s="384">
        <v>6573.299</v>
      </c>
      <c r="AX117" s="384">
        <v>6272.2169999999996</v>
      </c>
      <c r="AY117" s="384">
        <f t="shared" si="9"/>
        <v>6573.299</v>
      </c>
      <c r="AZ117" s="384">
        <f t="shared" si="10"/>
        <v>476.96699999999998</v>
      </c>
      <c r="BA117" s="384">
        <f t="shared" si="11"/>
        <v>0</v>
      </c>
    </row>
    <row r="118" spans="1:53" s="379" customFormat="1">
      <c r="A118" s="383">
        <v>0.66666666666666696</v>
      </c>
      <c r="B118" s="384">
        <v>2936.2109999999998</v>
      </c>
      <c r="C118" s="384">
        <v>1410.2809999999999</v>
      </c>
      <c r="D118" s="384">
        <v>0</v>
      </c>
      <c r="E118" s="384">
        <v>396.45100000000002</v>
      </c>
      <c r="F118" s="384">
        <v>122.61499999999999</v>
      </c>
      <c r="G118" s="384">
        <v>0</v>
      </c>
      <c r="H118" s="384">
        <v>2177.2429999999999</v>
      </c>
      <c r="I118" s="384">
        <v>179.15700000000001</v>
      </c>
      <c r="J118" s="384">
        <v>382.26100000000002</v>
      </c>
      <c r="K118" s="384">
        <v>-1075.4870000000001</v>
      </c>
      <c r="L118" s="384">
        <v>-349.27199999999999</v>
      </c>
      <c r="M118" s="384">
        <v>6528.732</v>
      </c>
      <c r="N118" s="384">
        <v>6179.46</v>
      </c>
      <c r="O118" s="384">
        <f t="shared" si="3"/>
        <v>6528.732</v>
      </c>
      <c r="P118" s="384">
        <f t="shared" si="4"/>
        <v>382.26100000000002</v>
      </c>
      <c r="Q118" s="384">
        <f t="shared" si="5"/>
        <v>0</v>
      </c>
      <c r="S118" s="383">
        <v>0.66666666666666696</v>
      </c>
      <c r="T118" s="384">
        <v>3642.279</v>
      </c>
      <c r="U118" s="384">
        <v>1681.2360000000001</v>
      </c>
      <c r="V118" s="384">
        <v>0</v>
      </c>
      <c r="W118" s="384">
        <v>375.83699999999999</v>
      </c>
      <c r="X118" s="384">
        <v>64.099000000000004</v>
      </c>
      <c r="Y118" s="384">
        <v>0</v>
      </c>
      <c r="Z118" s="384">
        <v>1142.519</v>
      </c>
      <c r="AA118" s="384">
        <v>37.128</v>
      </c>
      <c r="AB118" s="384">
        <v>-59.027000000000001</v>
      </c>
      <c r="AC118" s="384">
        <v>-408.74099999999999</v>
      </c>
      <c r="AD118" s="384">
        <v>-395.05500000000001</v>
      </c>
      <c r="AE118" s="384">
        <v>6475.3300000000008</v>
      </c>
      <c r="AF118" s="384">
        <v>6080.2750000000005</v>
      </c>
      <c r="AG118" s="384">
        <f t="shared" si="6"/>
        <v>6475.3300000000008</v>
      </c>
      <c r="AH118" s="384">
        <f t="shared" si="7"/>
        <v>0</v>
      </c>
      <c r="AI118" s="384">
        <f t="shared" si="8"/>
        <v>-59.027000000000001</v>
      </c>
      <c r="AK118" s="383">
        <v>0.66666666666666696</v>
      </c>
      <c r="AL118" s="384">
        <v>3689.1529999999998</v>
      </c>
      <c r="AM118" s="384">
        <v>698.00199999999995</v>
      </c>
      <c r="AN118" s="384">
        <v>0</v>
      </c>
      <c r="AO118" s="384">
        <v>276.69</v>
      </c>
      <c r="AP118" s="384">
        <v>78.766000000000005</v>
      </c>
      <c r="AQ118" s="384">
        <v>0</v>
      </c>
      <c r="AR118" s="384">
        <v>1818.519</v>
      </c>
      <c r="AS118" s="384">
        <v>239.39699999999999</v>
      </c>
      <c r="AT118" s="384">
        <v>542.36500000000001</v>
      </c>
      <c r="AU118" s="384">
        <v>-778.13</v>
      </c>
      <c r="AV118" s="384">
        <v>-300.76799999999997</v>
      </c>
      <c r="AW118" s="384">
        <v>6564.7619999999988</v>
      </c>
      <c r="AX118" s="384">
        <v>6263.9939999999988</v>
      </c>
      <c r="AY118" s="384">
        <f t="shared" si="9"/>
        <v>6564.7619999999988</v>
      </c>
      <c r="AZ118" s="384">
        <f t="shared" si="10"/>
        <v>542.36500000000001</v>
      </c>
      <c r="BA118" s="384">
        <f t="shared" si="11"/>
        <v>0</v>
      </c>
    </row>
    <row r="119" spans="1:53" s="379" customFormat="1">
      <c r="A119" s="383">
        <v>0.67708333333333304</v>
      </c>
      <c r="B119" s="384">
        <v>2935.7280000000001</v>
      </c>
      <c r="C119" s="384">
        <v>1419.8219999999999</v>
      </c>
      <c r="D119" s="384">
        <v>0</v>
      </c>
      <c r="E119" s="384">
        <v>396.78100000000001</v>
      </c>
      <c r="F119" s="384">
        <v>122.61</v>
      </c>
      <c r="G119" s="384">
        <v>0</v>
      </c>
      <c r="H119" s="384">
        <v>2024.9290000000001</v>
      </c>
      <c r="I119" s="384">
        <v>174.95599999999999</v>
      </c>
      <c r="J119" s="384">
        <v>471.29700000000003</v>
      </c>
      <c r="K119" s="384">
        <v>-1069.8920000000001</v>
      </c>
      <c r="L119" s="384">
        <v>-348.58</v>
      </c>
      <c r="M119" s="384">
        <v>6476.2309999999998</v>
      </c>
      <c r="N119" s="384">
        <v>6127.6509999999998</v>
      </c>
      <c r="O119" s="384">
        <f t="shared" ref="O119:O149" si="12">M119</f>
        <v>6476.2309999999998</v>
      </c>
      <c r="P119" s="384">
        <f t="shared" ref="P119:P149" si="13">IF(J119&lt;0,0,J119)</f>
        <v>471.29700000000003</v>
      </c>
      <c r="Q119" s="384">
        <f t="shared" ref="Q119:Q149" si="14">IF(J119&lt;0,J119,0)</f>
        <v>0</v>
      </c>
      <c r="S119" s="383">
        <v>0.67708333333333304</v>
      </c>
      <c r="T119" s="384">
        <v>3646.674</v>
      </c>
      <c r="U119" s="384">
        <v>1793.029</v>
      </c>
      <c r="V119" s="384">
        <v>0</v>
      </c>
      <c r="W119" s="384">
        <v>377.322</v>
      </c>
      <c r="X119" s="384">
        <v>64.069000000000003</v>
      </c>
      <c r="Y119" s="384">
        <v>118.129</v>
      </c>
      <c r="Z119" s="384">
        <v>1095.0640000000001</v>
      </c>
      <c r="AA119" s="384">
        <v>41.268999999999998</v>
      </c>
      <c r="AB119" s="384">
        <v>-331.73899999999998</v>
      </c>
      <c r="AC119" s="384">
        <v>-300.00700000000001</v>
      </c>
      <c r="AD119" s="384">
        <v>-407.78399999999999</v>
      </c>
      <c r="AE119" s="384">
        <v>6503.8100000000013</v>
      </c>
      <c r="AF119" s="384">
        <v>6096.0260000000017</v>
      </c>
      <c r="AG119" s="384">
        <f t="shared" ref="AG119:AG149" si="15">AE119</f>
        <v>6503.8100000000013</v>
      </c>
      <c r="AH119" s="384">
        <f t="shared" ref="AH119:AH149" si="16">IF(AB119&lt;0,0,AB119)</f>
        <v>0</v>
      </c>
      <c r="AI119" s="384">
        <f t="shared" ref="AI119:AI149" si="17">IF(AB119&lt;0,AB119,0)</f>
        <v>-331.73899999999998</v>
      </c>
      <c r="AK119" s="383">
        <v>0.67708333333333304</v>
      </c>
      <c r="AL119" s="384">
        <v>3686.5059999999999</v>
      </c>
      <c r="AM119" s="384">
        <v>700.59400000000005</v>
      </c>
      <c r="AN119" s="384">
        <v>0</v>
      </c>
      <c r="AO119" s="384">
        <v>276.75599999999997</v>
      </c>
      <c r="AP119" s="384">
        <v>78.971999999999994</v>
      </c>
      <c r="AQ119" s="384">
        <v>0</v>
      </c>
      <c r="AR119" s="384">
        <v>1703.423</v>
      </c>
      <c r="AS119" s="384">
        <v>224.107</v>
      </c>
      <c r="AT119" s="384">
        <v>452.33</v>
      </c>
      <c r="AU119" s="384">
        <v>-632.75</v>
      </c>
      <c r="AV119" s="384">
        <v>-299.79599999999999</v>
      </c>
      <c r="AW119" s="384">
        <v>6489.9380000000001</v>
      </c>
      <c r="AX119" s="384">
        <v>6190.1419999999998</v>
      </c>
      <c r="AY119" s="384">
        <f t="shared" ref="AY119:AY149" si="18">AW119</f>
        <v>6489.9380000000001</v>
      </c>
      <c r="AZ119" s="384">
        <f t="shared" ref="AZ119:AZ149" si="19">IF(AT119&lt;0,0,AT119)</f>
        <v>452.33</v>
      </c>
      <c r="BA119" s="384">
        <f t="shared" ref="BA119:BA149" si="20">IF(AT119&lt;0,AT119,0)</f>
        <v>0</v>
      </c>
    </row>
    <row r="120" spans="1:53" s="379" customFormat="1">
      <c r="A120" s="383">
        <v>0.6875</v>
      </c>
      <c r="B120" s="384">
        <v>2935.6790000000001</v>
      </c>
      <c r="C120" s="384">
        <v>1419.1590000000001</v>
      </c>
      <c r="D120" s="384">
        <v>0</v>
      </c>
      <c r="E120" s="384">
        <v>398.80200000000002</v>
      </c>
      <c r="F120" s="384">
        <v>122.61</v>
      </c>
      <c r="G120" s="384">
        <v>0</v>
      </c>
      <c r="H120" s="384">
        <v>1899.1780000000001</v>
      </c>
      <c r="I120" s="384">
        <v>178.86600000000001</v>
      </c>
      <c r="J120" s="384">
        <v>257.95600000000002</v>
      </c>
      <c r="K120" s="384">
        <v>-766.22400000000005</v>
      </c>
      <c r="L120" s="384">
        <v>-347.36799999999999</v>
      </c>
      <c r="M120" s="384">
        <v>6446.0259999999989</v>
      </c>
      <c r="N120" s="384">
        <v>6098.6579999999985</v>
      </c>
      <c r="O120" s="384">
        <f t="shared" si="12"/>
        <v>6446.0259999999989</v>
      </c>
      <c r="P120" s="384">
        <f t="shared" si="13"/>
        <v>257.95600000000002</v>
      </c>
      <c r="Q120" s="384">
        <f t="shared" si="14"/>
        <v>0</v>
      </c>
      <c r="S120" s="383">
        <v>0.6875</v>
      </c>
      <c r="T120" s="384">
        <v>3646.4070000000002</v>
      </c>
      <c r="U120" s="384">
        <v>1868.498</v>
      </c>
      <c r="V120" s="384">
        <v>0</v>
      </c>
      <c r="W120" s="384">
        <v>377.35700000000003</v>
      </c>
      <c r="X120" s="384">
        <v>64.066999999999993</v>
      </c>
      <c r="Y120" s="384">
        <v>14.129</v>
      </c>
      <c r="Z120" s="384">
        <v>1019.093</v>
      </c>
      <c r="AA120" s="384">
        <v>36.405999999999999</v>
      </c>
      <c r="AB120" s="384">
        <v>-257.81799999999998</v>
      </c>
      <c r="AC120" s="384">
        <v>-299.505</v>
      </c>
      <c r="AD120" s="384">
        <v>-413.76799999999997</v>
      </c>
      <c r="AE120" s="384">
        <v>6468.634</v>
      </c>
      <c r="AF120" s="384">
        <v>6054.866</v>
      </c>
      <c r="AG120" s="384">
        <f t="shared" si="15"/>
        <v>6468.634</v>
      </c>
      <c r="AH120" s="384">
        <f t="shared" si="16"/>
        <v>0</v>
      </c>
      <c r="AI120" s="384">
        <f t="shared" si="17"/>
        <v>-257.81799999999998</v>
      </c>
      <c r="AK120" s="383">
        <v>0.6875</v>
      </c>
      <c r="AL120" s="384">
        <v>3686.328</v>
      </c>
      <c r="AM120" s="384">
        <v>700.13599999999997</v>
      </c>
      <c r="AN120" s="384">
        <v>0</v>
      </c>
      <c r="AO120" s="384">
        <v>276.36599999999999</v>
      </c>
      <c r="AP120" s="384">
        <v>78.968999999999994</v>
      </c>
      <c r="AQ120" s="384">
        <v>0</v>
      </c>
      <c r="AR120" s="384">
        <v>1605.38</v>
      </c>
      <c r="AS120" s="384">
        <v>214.61099999999999</v>
      </c>
      <c r="AT120" s="384">
        <v>338.05</v>
      </c>
      <c r="AU120" s="384">
        <v>-461.39800000000002</v>
      </c>
      <c r="AV120" s="384">
        <v>-298.851</v>
      </c>
      <c r="AW120" s="384">
        <v>6438.442</v>
      </c>
      <c r="AX120" s="384">
        <v>6139.5910000000003</v>
      </c>
      <c r="AY120" s="384">
        <f t="shared" si="18"/>
        <v>6438.442</v>
      </c>
      <c r="AZ120" s="384">
        <f t="shared" si="19"/>
        <v>338.05</v>
      </c>
      <c r="BA120" s="384">
        <f t="shared" si="20"/>
        <v>0</v>
      </c>
    </row>
    <row r="121" spans="1:53" s="379" customFormat="1">
      <c r="A121" s="383">
        <v>0.69791666666666696</v>
      </c>
      <c r="B121" s="384">
        <v>2935.1529999999998</v>
      </c>
      <c r="C121" s="384">
        <v>1423.694</v>
      </c>
      <c r="D121" s="384">
        <v>0</v>
      </c>
      <c r="E121" s="384">
        <v>399.15800000000002</v>
      </c>
      <c r="F121" s="384">
        <v>122.607</v>
      </c>
      <c r="G121" s="384">
        <v>0</v>
      </c>
      <c r="H121" s="384">
        <v>1704.8510000000001</v>
      </c>
      <c r="I121" s="384">
        <v>171.53200000000001</v>
      </c>
      <c r="J121" s="384">
        <v>-135.41399999999999</v>
      </c>
      <c r="K121" s="384">
        <v>-197.88399999999999</v>
      </c>
      <c r="L121" s="384">
        <v>-345.71100000000001</v>
      </c>
      <c r="M121" s="384">
        <v>6423.6970000000001</v>
      </c>
      <c r="N121" s="384">
        <v>6077.9859999999999</v>
      </c>
      <c r="O121" s="384">
        <f t="shared" si="12"/>
        <v>6423.6970000000001</v>
      </c>
      <c r="P121" s="384">
        <f t="shared" si="13"/>
        <v>0</v>
      </c>
      <c r="Q121" s="384">
        <f t="shared" si="14"/>
        <v>-135.41399999999999</v>
      </c>
      <c r="S121" s="383">
        <v>0.69791666666666696</v>
      </c>
      <c r="T121" s="384">
        <v>3647.84</v>
      </c>
      <c r="U121" s="384">
        <v>1922.722</v>
      </c>
      <c r="V121" s="384">
        <v>0</v>
      </c>
      <c r="W121" s="384">
        <v>379.98899999999998</v>
      </c>
      <c r="X121" s="384">
        <v>64.078999999999994</v>
      </c>
      <c r="Y121" s="384">
        <v>0</v>
      </c>
      <c r="Z121" s="384">
        <v>988.40300000000002</v>
      </c>
      <c r="AA121" s="384">
        <v>38.838999999999999</v>
      </c>
      <c r="AB121" s="384">
        <v>-300.24400000000003</v>
      </c>
      <c r="AC121" s="384">
        <v>-298.803</v>
      </c>
      <c r="AD121" s="384">
        <v>-419.19600000000003</v>
      </c>
      <c r="AE121" s="384">
        <v>6442.8249999999998</v>
      </c>
      <c r="AF121" s="384">
        <v>6023.6289999999999</v>
      </c>
      <c r="AG121" s="384">
        <f t="shared" si="15"/>
        <v>6442.8249999999998</v>
      </c>
      <c r="AH121" s="384">
        <f t="shared" si="16"/>
        <v>0</v>
      </c>
      <c r="AI121" s="384">
        <f t="shared" si="17"/>
        <v>-300.24400000000003</v>
      </c>
      <c r="AK121" s="383">
        <v>0.69791666666666696</v>
      </c>
      <c r="AL121" s="384">
        <v>3686.2530000000002</v>
      </c>
      <c r="AM121" s="384">
        <v>699.42200000000003</v>
      </c>
      <c r="AN121" s="384">
        <v>0</v>
      </c>
      <c r="AO121" s="384">
        <v>277.16199999999998</v>
      </c>
      <c r="AP121" s="384">
        <v>78.966999999999999</v>
      </c>
      <c r="AQ121" s="384">
        <v>0</v>
      </c>
      <c r="AR121" s="384">
        <v>1539.44</v>
      </c>
      <c r="AS121" s="384">
        <v>236.244</v>
      </c>
      <c r="AT121" s="384">
        <v>220.19</v>
      </c>
      <c r="AU121" s="384">
        <v>-350.99099999999999</v>
      </c>
      <c r="AV121" s="384">
        <v>-298.62400000000002</v>
      </c>
      <c r="AW121" s="384">
        <v>6386.6869999999999</v>
      </c>
      <c r="AX121" s="384">
        <v>6088.0630000000001</v>
      </c>
      <c r="AY121" s="384">
        <f t="shared" si="18"/>
        <v>6386.6869999999999</v>
      </c>
      <c r="AZ121" s="384">
        <f t="shared" si="19"/>
        <v>220.19</v>
      </c>
      <c r="BA121" s="384">
        <f t="shared" si="20"/>
        <v>0</v>
      </c>
    </row>
    <row r="122" spans="1:53" s="379" customFormat="1">
      <c r="A122" s="383">
        <v>0.70833333333333304</v>
      </c>
      <c r="B122" s="384">
        <v>2937.4</v>
      </c>
      <c r="C122" s="384">
        <v>1578.125</v>
      </c>
      <c r="D122" s="384">
        <v>0</v>
      </c>
      <c r="E122" s="384">
        <v>400.221</v>
      </c>
      <c r="F122" s="384">
        <v>123.435</v>
      </c>
      <c r="G122" s="384">
        <v>0</v>
      </c>
      <c r="H122" s="384">
        <v>1480.59</v>
      </c>
      <c r="I122" s="384">
        <v>172.18299999999999</v>
      </c>
      <c r="J122" s="384">
        <v>-219.262</v>
      </c>
      <c r="K122" s="384">
        <v>0</v>
      </c>
      <c r="L122" s="384">
        <v>-358.79</v>
      </c>
      <c r="M122" s="384">
        <v>6472.692</v>
      </c>
      <c r="N122" s="384">
        <v>6113.902</v>
      </c>
      <c r="O122" s="384">
        <f t="shared" si="12"/>
        <v>6472.692</v>
      </c>
      <c r="P122" s="384">
        <f t="shared" si="13"/>
        <v>0</v>
      </c>
      <c r="Q122" s="384">
        <f t="shared" si="14"/>
        <v>-219.262</v>
      </c>
      <c r="S122" s="383">
        <v>0.70833333333333304</v>
      </c>
      <c r="T122" s="384">
        <v>3649.0810000000001</v>
      </c>
      <c r="U122" s="384">
        <v>2044.309</v>
      </c>
      <c r="V122" s="384">
        <v>0</v>
      </c>
      <c r="W122" s="384">
        <v>382.57100000000003</v>
      </c>
      <c r="X122" s="384">
        <v>65.936999999999998</v>
      </c>
      <c r="Y122" s="384">
        <v>0</v>
      </c>
      <c r="Z122" s="384">
        <v>932.61900000000003</v>
      </c>
      <c r="AA122" s="384">
        <v>41.377000000000002</v>
      </c>
      <c r="AB122" s="384">
        <v>-388.68299999999999</v>
      </c>
      <c r="AC122" s="384">
        <v>-299.39699999999999</v>
      </c>
      <c r="AD122" s="384">
        <v>-431.464</v>
      </c>
      <c r="AE122" s="384">
        <v>6427.8140000000003</v>
      </c>
      <c r="AF122" s="384">
        <v>5996.35</v>
      </c>
      <c r="AG122" s="384">
        <f t="shared" si="15"/>
        <v>6427.8140000000003</v>
      </c>
      <c r="AH122" s="384">
        <f t="shared" si="16"/>
        <v>0</v>
      </c>
      <c r="AI122" s="384">
        <f t="shared" si="17"/>
        <v>-388.68299999999999</v>
      </c>
      <c r="AK122" s="383">
        <v>0.70833333333333304</v>
      </c>
      <c r="AL122" s="384">
        <v>3687.2820000000002</v>
      </c>
      <c r="AM122" s="384">
        <v>707.41200000000003</v>
      </c>
      <c r="AN122" s="384">
        <v>0</v>
      </c>
      <c r="AO122" s="384">
        <v>276.76100000000002</v>
      </c>
      <c r="AP122" s="384">
        <v>78.125</v>
      </c>
      <c r="AQ122" s="384">
        <v>0</v>
      </c>
      <c r="AR122" s="384">
        <v>1386.75</v>
      </c>
      <c r="AS122" s="384">
        <v>238.74100000000001</v>
      </c>
      <c r="AT122" s="384">
        <v>304.56299999999999</v>
      </c>
      <c r="AU122" s="384">
        <v>-299.55099999999999</v>
      </c>
      <c r="AV122" s="384">
        <v>-298.262</v>
      </c>
      <c r="AW122" s="384">
        <v>6380.0830000000005</v>
      </c>
      <c r="AX122" s="384">
        <v>6081.8210000000008</v>
      </c>
      <c r="AY122" s="384">
        <f t="shared" si="18"/>
        <v>6380.0830000000005</v>
      </c>
      <c r="AZ122" s="384">
        <f t="shared" si="19"/>
        <v>304.56299999999999</v>
      </c>
      <c r="BA122" s="384">
        <f t="shared" si="20"/>
        <v>0</v>
      </c>
    </row>
    <row r="123" spans="1:53" s="379" customFormat="1">
      <c r="A123" s="383">
        <v>0.71875</v>
      </c>
      <c r="B123" s="384">
        <v>3017.3</v>
      </c>
      <c r="C123" s="384">
        <v>1698.0419999999999</v>
      </c>
      <c r="D123" s="384">
        <v>0</v>
      </c>
      <c r="E123" s="384">
        <v>403.291</v>
      </c>
      <c r="F123" s="384">
        <v>123.434</v>
      </c>
      <c r="G123" s="384">
        <v>0</v>
      </c>
      <c r="H123" s="384">
        <v>1267.0360000000001</v>
      </c>
      <c r="I123" s="384">
        <v>161.53899999999999</v>
      </c>
      <c r="J123" s="384">
        <v>-241.619</v>
      </c>
      <c r="K123" s="384">
        <v>0</v>
      </c>
      <c r="L123" s="384">
        <v>-372.86599999999999</v>
      </c>
      <c r="M123" s="384">
        <v>6429.023000000001</v>
      </c>
      <c r="N123" s="384">
        <v>6056.1570000000011</v>
      </c>
      <c r="O123" s="384">
        <f t="shared" si="12"/>
        <v>6429.023000000001</v>
      </c>
      <c r="P123" s="384">
        <f t="shared" si="13"/>
        <v>0</v>
      </c>
      <c r="Q123" s="384">
        <f t="shared" si="14"/>
        <v>-241.619</v>
      </c>
      <c r="S123" s="383">
        <v>0.71875</v>
      </c>
      <c r="T123" s="384">
        <v>3649.9090000000001</v>
      </c>
      <c r="U123" s="384">
        <v>2160.1149999999998</v>
      </c>
      <c r="V123" s="384">
        <v>53.524000000000001</v>
      </c>
      <c r="W123" s="384">
        <v>385.577</v>
      </c>
      <c r="X123" s="384">
        <v>66.248999999999995</v>
      </c>
      <c r="Y123" s="384">
        <v>0</v>
      </c>
      <c r="Z123" s="384">
        <v>882.70100000000002</v>
      </c>
      <c r="AA123" s="384">
        <v>36.250999999999998</v>
      </c>
      <c r="AB123" s="384">
        <v>-790.54</v>
      </c>
      <c r="AC123" s="384">
        <v>-19.673999999999999</v>
      </c>
      <c r="AD123" s="384">
        <v>-443.94299999999998</v>
      </c>
      <c r="AE123" s="384">
        <v>6424.1120000000001</v>
      </c>
      <c r="AF123" s="384">
        <v>5980.1689999999999</v>
      </c>
      <c r="AG123" s="384">
        <f t="shared" si="15"/>
        <v>6424.1120000000001</v>
      </c>
      <c r="AH123" s="384">
        <f t="shared" si="16"/>
        <v>0</v>
      </c>
      <c r="AI123" s="384">
        <f t="shared" si="17"/>
        <v>-790.54</v>
      </c>
      <c r="AK123" s="383">
        <v>0.71875</v>
      </c>
      <c r="AL123" s="384">
        <v>3685.1239999999998</v>
      </c>
      <c r="AM123" s="384">
        <v>713.40200000000004</v>
      </c>
      <c r="AN123" s="384">
        <v>0</v>
      </c>
      <c r="AO123" s="384">
        <v>276.91500000000002</v>
      </c>
      <c r="AP123" s="384">
        <v>78.126000000000005</v>
      </c>
      <c r="AQ123" s="384">
        <v>0</v>
      </c>
      <c r="AR123" s="384">
        <v>1241.1110000000001</v>
      </c>
      <c r="AS123" s="384">
        <v>230.17400000000001</v>
      </c>
      <c r="AT123" s="384">
        <v>392.971</v>
      </c>
      <c r="AU123" s="384">
        <v>-297.89600000000002</v>
      </c>
      <c r="AV123" s="384">
        <v>-297.49299999999999</v>
      </c>
      <c r="AW123" s="384">
        <v>6319.9270000000006</v>
      </c>
      <c r="AX123" s="384">
        <v>6022.4340000000002</v>
      </c>
      <c r="AY123" s="384">
        <f t="shared" si="18"/>
        <v>6319.9270000000006</v>
      </c>
      <c r="AZ123" s="384">
        <f t="shared" si="19"/>
        <v>392.971</v>
      </c>
      <c r="BA123" s="384">
        <f t="shared" si="20"/>
        <v>0</v>
      </c>
    </row>
    <row r="124" spans="1:53" s="379" customFormat="1">
      <c r="A124" s="383">
        <v>0.72916666666666696</v>
      </c>
      <c r="B124" s="384">
        <v>3108.038</v>
      </c>
      <c r="C124" s="384">
        <v>1766.3589999999999</v>
      </c>
      <c r="D124" s="384">
        <v>0</v>
      </c>
      <c r="E124" s="384">
        <v>406.48500000000001</v>
      </c>
      <c r="F124" s="384">
        <v>123.43</v>
      </c>
      <c r="G124" s="384">
        <v>0</v>
      </c>
      <c r="H124" s="384">
        <v>1042.6469999999999</v>
      </c>
      <c r="I124" s="384">
        <v>167.976</v>
      </c>
      <c r="J124" s="384">
        <v>-246.976</v>
      </c>
      <c r="K124" s="384">
        <v>0</v>
      </c>
      <c r="L124" s="384">
        <v>-382.553</v>
      </c>
      <c r="M124" s="384">
        <v>6367.9589999999998</v>
      </c>
      <c r="N124" s="384">
        <v>5985.4059999999999</v>
      </c>
      <c r="O124" s="384">
        <f t="shared" si="12"/>
        <v>6367.9589999999998</v>
      </c>
      <c r="P124" s="384">
        <f t="shared" si="13"/>
        <v>0</v>
      </c>
      <c r="Q124" s="384">
        <f t="shared" si="14"/>
        <v>-246.976</v>
      </c>
      <c r="S124" s="383">
        <v>0.72916666666666696</v>
      </c>
      <c r="T124" s="384">
        <v>3652.4349999999999</v>
      </c>
      <c r="U124" s="384">
        <v>2285.2510000000002</v>
      </c>
      <c r="V124" s="384">
        <v>158.10300000000001</v>
      </c>
      <c r="W124" s="384">
        <v>401.12599999999998</v>
      </c>
      <c r="X124" s="384">
        <v>66.247</v>
      </c>
      <c r="Y124" s="384">
        <v>44.551000000000002</v>
      </c>
      <c r="Z124" s="384">
        <v>857.19</v>
      </c>
      <c r="AA124" s="384">
        <v>39.371000000000002</v>
      </c>
      <c r="AB124" s="384">
        <v>-1010.1369999999999</v>
      </c>
      <c r="AC124" s="384">
        <v>0</v>
      </c>
      <c r="AD124" s="384">
        <v>-459.79199999999997</v>
      </c>
      <c r="AE124" s="384">
        <v>6494.1370000000006</v>
      </c>
      <c r="AF124" s="384">
        <v>6034.3450000000003</v>
      </c>
      <c r="AG124" s="384">
        <f t="shared" si="15"/>
        <v>6494.1370000000006</v>
      </c>
      <c r="AH124" s="384">
        <f t="shared" si="16"/>
        <v>0</v>
      </c>
      <c r="AI124" s="384">
        <f t="shared" si="17"/>
        <v>-1010.1369999999999</v>
      </c>
      <c r="AK124" s="383">
        <v>0.72916666666666696</v>
      </c>
      <c r="AL124" s="384">
        <v>3683.7719999999999</v>
      </c>
      <c r="AM124" s="384">
        <v>711.89499999999998</v>
      </c>
      <c r="AN124" s="384">
        <v>0</v>
      </c>
      <c r="AO124" s="384">
        <v>276.79300000000001</v>
      </c>
      <c r="AP124" s="384">
        <v>78.123999999999995</v>
      </c>
      <c r="AQ124" s="384">
        <v>0</v>
      </c>
      <c r="AR124" s="384">
        <v>1084.1790000000001</v>
      </c>
      <c r="AS124" s="384">
        <v>218.04599999999999</v>
      </c>
      <c r="AT124" s="384">
        <v>468.33600000000001</v>
      </c>
      <c r="AU124" s="384">
        <v>-297.87400000000002</v>
      </c>
      <c r="AV124" s="384">
        <v>-295.92500000000001</v>
      </c>
      <c r="AW124" s="384">
        <v>6223.2709999999997</v>
      </c>
      <c r="AX124" s="384">
        <v>5927.3459999999995</v>
      </c>
      <c r="AY124" s="384">
        <f t="shared" si="18"/>
        <v>6223.2709999999997</v>
      </c>
      <c r="AZ124" s="384">
        <f t="shared" si="19"/>
        <v>468.33600000000001</v>
      </c>
      <c r="BA124" s="384">
        <f t="shared" si="20"/>
        <v>0</v>
      </c>
    </row>
    <row r="125" spans="1:53" s="379" customFormat="1">
      <c r="A125" s="383">
        <v>0.73958333333333304</v>
      </c>
      <c r="B125" s="384">
        <v>3118.136</v>
      </c>
      <c r="C125" s="384">
        <v>1829.5730000000001</v>
      </c>
      <c r="D125" s="384">
        <v>0</v>
      </c>
      <c r="E125" s="384">
        <v>413.93599999999998</v>
      </c>
      <c r="F125" s="384">
        <v>128.83099999999999</v>
      </c>
      <c r="G125" s="384">
        <v>0</v>
      </c>
      <c r="H125" s="384">
        <v>844.03599999999994</v>
      </c>
      <c r="I125" s="384">
        <v>165.60900000000001</v>
      </c>
      <c r="J125" s="384">
        <v>-133.80500000000001</v>
      </c>
      <c r="K125" s="384">
        <v>0</v>
      </c>
      <c r="L125" s="384">
        <v>-387.71499999999997</v>
      </c>
      <c r="M125" s="384">
        <v>6366.3159999999998</v>
      </c>
      <c r="N125" s="384">
        <v>5978.6009999999997</v>
      </c>
      <c r="O125" s="384">
        <f t="shared" si="12"/>
        <v>6366.3159999999998</v>
      </c>
      <c r="P125" s="384">
        <f t="shared" si="13"/>
        <v>0</v>
      </c>
      <c r="Q125" s="384">
        <f t="shared" si="14"/>
        <v>-133.80500000000001</v>
      </c>
      <c r="S125" s="383">
        <v>0.73958333333333304</v>
      </c>
      <c r="T125" s="384">
        <v>3652.9450000000002</v>
      </c>
      <c r="U125" s="384">
        <v>2387.348</v>
      </c>
      <c r="V125" s="384">
        <v>376.73</v>
      </c>
      <c r="W125" s="384">
        <v>415.76</v>
      </c>
      <c r="X125" s="384">
        <v>66.236000000000004</v>
      </c>
      <c r="Y125" s="384">
        <v>60.015000000000001</v>
      </c>
      <c r="Z125" s="384">
        <v>778.95100000000002</v>
      </c>
      <c r="AA125" s="384">
        <v>40.323999999999998</v>
      </c>
      <c r="AB125" s="384">
        <v>-1280.25</v>
      </c>
      <c r="AC125" s="384">
        <v>0</v>
      </c>
      <c r="AD125" s="384">
        <v>-474.34100000000001</v>
      </c>
      <c r="AE125" s="384">
        <v>6498.0589999999993</v>
      </c>
      <c r="AF125" s="384">
        <v>6023.7179999999989</v>
      </c>
      <c r="AG125" s="384">
        <f t="shared" si="15"/>
        <v>6498.0589999999993</v>
      </c>
      <c r="AH125" s="384">
        <f t="shared" si="16"/>
        <v>0</v>
      </c>
      <c r="AI125" s="384">
        <f t="shared" si="17"/>
        <v>-1280.25</v>
      </c>
      <c r="AK125" s="383">
        <v>0.73958333333333304</v>
      </c>
      <c r="AL125" s="384">
        <v>3682.9609999999998</v>
      </c>
      <c r="AM125" s="384">
        <v>700.73299999999995</v>
      </c>
      <c r="AN125" s="384">
        <v>0</v>
      </c>
      <c r="AO125" s="384">
        <v>277.55799999999999</v>
      </c>
      <c r="AP125" s="384">
        <v>78.123999999999995</v>
      </c>
      <c r="AQ125" s="384">
        <v>0</v>
      </c>
      <c r="AR125" s="384">
        <v>1009.647</v>
      </c>
      <c r="AS125" s="384">
        <v>204.774</v>
      </c>
      <c r="AT125" s="384">
        <v>605.83500000000004</v>
      </c>
      <c r="AU125" s="384">
        <v>-297.59199999999998</v>
      </c>
      <c r="AV125" s="384">
        <v>-294.161</v>
      </c>
      <c r="AW125" s="384">
        <v>6262.04</v>
      </c>
      <c r="AX125" s="384">
        <v>5967.8789999999999</v>
      </c>
      <c r="AY125" s="384">
        <f t="shared" si="18"/>
        <v>6262.04</v>
      </c>
      <c r="AZ125" s="384">
        <f t="shared" si="19"/>
        <v>605.83500000000004</v>
      </c>
      <c r="BA125" s="384">
        <f t="shared" si="20"/>
        <v>0</v>
      </c>
    </row>
    <row r="126" spans="1:53" s="379" customFormat="1">
      <c r="A126" s="383">
        <v>0.75</v>
      </c>
      <c r="B126" s="384">
        <v>3113.9670000000001</v>
      </c>
      <c r="C126" s="384">
        <v>1908.7</v>
      </c>
      <c r="D126" s="384">
        <v>0</v>
      </c>
      <c r="E126" s="384">
        <v>467.51600000000002</v>
      </c>
      <c r="F126" s="384">
        <v>286.77499999999998</v>
      </c>
      <c r="G126" s="384">
        <v>0</v>
      </c>
      <c r="H126" s="384">
        <v>639.84299999999996</v>
      </c>
      <c r="I126" s="384">
        <v>158.30699999999999</v>
      </c>
      <c r="J126" s="384">
        <v>-144.524</v>
      </c>
      <c r="K126" s="384">
        <v>0</v>
      </c>
      <c r="L126" s="384">
        <v>-397.45299999999997</v>
      </c>
      <c r="M126" s="384">
        <v>6430.5839999999989</v>
      </c>
      <c r="N126" s="384">
        <v>6033.1309999999994</v>
      </c>
      <c r="O126" s="384">
        <f t="shared" si="12"/>
        <v>6430.5839999999989</v>
      </c>
      <c r="P126" s="384">
        <f t="shared" si="13"/>
        <v>0</v>
      </c>
      <c r="Q126" s="384">
        <f t="shared" si="14"/>
        <v>-144.524</v>
      </c>
      <c r="S126" s="383">
        <v>0.75</v>
      </c>
      <c r="T126" s="384">
        <v>3653.39</v>
      </c>
      <c r="U126" s="384">
        <v>2469.7040000000002</v>
      </c>
      <c r="V126" s="384">
        <v>460.971</v>
      </c>
      <c r="W126" s="384">
        <v>432.06700000000001</v>
      </c>
      <c r="X126" s="384">
        <v>66.231999999999999</v>
      </c>
      <c r="Y126" s="384">
        <v>0</v>
      </c>
      <c r="Z126" s="384">
        <v>674.09199999999998</v>
      </c>
      <c r="AA126" s="384">
        <v>32.685000000000002</v>
      </c>
      <c r="AB126" s="384">
        <v>-1324.691</v>
      </c>
      <c r="AC126" s="384">
        <v>0</v>
      </c>
      <c r="AD126" s="384">
        <v>-483.71199999999999</v>
      </c>
      <c r="AE126" s="384">
        <v>6464.4500000000007</v>
      </c>
      <c r="AF126" s="384">
        <v>5980.7380000000012</v>
      </c>
      <c r="AG126" s="384">
        <f t="shared" si="15"/>
        <v>6464.4500000000007</v>
      </c>
      <c r="AH126" s="384">
        <f t="shared" si="16"/>
        <v>0</v>
      </c>
      <c r="AI126" s="384">
        <f t="shared" si="17"/>
        <v>-1324.691</v>
      </c>
      <c r="AK126" s="383">
        <v>0.75</v>
      </c>
      <c r="AL126" s="384">
        <v>3684.0940000000001</v>
      </c>
      <c r="AM126" s="384">
        <v>708.14099999999996</v>
      </c>
      <c r="AN126" s="384">
        <v>0</v>
      </c>
      <c r="AO126" s="384">
        <v>285.27</v>
      </c>
      <c r="AP126" s="384">
        <v>84.317999999999998</v>
      </c>
      <c r="AQ126" s="384">
        <v>0</v>
      </c>
      <c r="AR126" s="384">
        <v>914.70600000000002</v>
      </c>
      <c r="AS126" s="384">
        <v>208.297</v>
      </c>
      <c r="AT126" s="384">
        <v>731.76800000000003</v>
      </c>
      <c r="AU126" s="384">
        <v>-297.61700000000002</v>
      </c>
      <c r="AV126" s="384">
        <v>-294.80099999999999</v>
      </c>
      <c r="AW126" s="384">
        <v>6318.976999999999</v>
      </c>
      <c r="AX126" s="384">
        <v>6024.1759999999986</v>
      </c>
      <c r="AY126" s="384">
        <f t="shared" si="18"/>
        <v>6318.976999999999</v>
      </c>
      <c r="AZ126" s="384">
        <f t="shared" si="19"/>
        <v>731.76800000000003</v>
      </c>
      <c r="BA126" s="384">
        <f t="shared" si="20"/>
        <v>0</v>
      </c>
    </row>
    <row r="127" spans="1:53" s="379" customFormat="1">
      <c r="A127" s="383">
        <v>0.76041666666666696</v>
      </c>
      <c r="B127" s="384">
        <v>3113.415</v>
      </c>
      <c r="C127" s="384">
        <v>2006.5730000000001</v>
      </c>
      <c r="D127" s="384">
        <v>0</v>
      </c>
      <c r="E127" s="384">
        <v>471.52300000000002</v>
      </c>
      <c r="F127" s="384">
        <v>297.98599999999999</v>
      </c>
      <c r="G127" s="384">
        <v>32.505000000000003</v>
      </c>
      <c r="H127" s="384">
        <v>452.79700000000003</v>
      </c>
      <c r="I127" s="384">
        <v>156.393</v>
      </c>
      <c r="J127" s="384">
        <v>-36.825000000000003</v>
      </c>
      <c r="K127" s="384">
        <v>-41.183999999999997</v>
      </c>
      <c r="L127" s="384">
        <v>-405.791</v>
      </c>
      <c r="M127" s="384">
        <v>6453.1830000000009</v>
      </c>
      <c r="N127" s="384">
        <v>6047.3920000000007</v>
      </c>
      <c r="O127" s="384">
        <f t="shared" si="12"/>
        <v>6453.1830000000009</v>
      </c>
      <c r="P127" s="384">
        <f t="shared" si="13"/>
        <v>0</v>
      </c>
      <c r="Q127" s="384">
        <f t="shared" si="14"/>
        <v>-36.825000000000003</v>
      </c>
      <c r="S127" s="383">
        <v>0.76041666666666696</v>
      </c>
      <c r="T127" s="384">
        <v>3654.616</v>
      </c>
      <c r="U127" s="384">
        <v>2529.31</v>
      </c>
      <c r="V127" s="384">
        <v>624.66700000000003</v>
      </c>
      <c r="W127" s="384">
        <v>441.61799999999999</v>
      </c>
      <c r="X127" s="384">
        <v>66.346000000000004</v>
      </c>
      <c r="Y127" s="384">
        <v>0</v>
      </c>
      <c r="Z127" s="384">
        <v>610.19500000000005</v>
      </c>
      <c r="AA127" s="384">
        <v>29.780999999999999</v>
      </c>
      <c r="AB127" s="384">
        <v>-1422.22</v>
      </c>
      <c r="AC127" s="384">
        <v>0</v>
      </c>
      <c r="AD127" s="384">
        <v>-492.65499999999997</v>
      </c>
      <c r="AE127" s="384">
        <v>6534.3130000000001</v>
      </c>
      <c r="AF127" s="384">
        <v>6041.6580000000004</v>
      </c>
      <c r="AG127" s="384">
        <f t="shared" si="15"/>
        <v>6534.3130000000001</v>
      </c>
      <c r="AH127" s="384">
        <f t="shared" si="16"/>
        <v>0</v>
      </c>
      <c r="AI127" s="384">
        <f t="shared" si="17"/>
        <v>-1422.22</v>
      </c>
      <c r="AK127" s="383">
        <v>0.76041666666666696</v>
      </c>
      <c r="AL127" s="384">
        <v>3684.538</v>
      </c>
      <c r="AM127" s="384">
        <v>765.96500000000003</v>
      </c>
      <c r="AN127" s="384">
        <v>0</v>
      </c>
      <c r="AO127" s="384">
        <v>289.55</v>
      </c>
      <c r="AP127" s="384">
        <v>85.747</v>
      </c>
      <c r="AQ127" s="384">
        <v>0</v>
      </c>
      <c r="AR127" s="384">
        <v>777.85500000000002</v>
      </c>
      <c r="AS127" s="384">
        <v>211.53299999999999</v>
      </c>
      <c r="AT127" s="384">
        <v>744.31700000000001</v>
      </c>
      <c r="AU127" s="384">
        <v>-228.82</v>
      </c>
      <c r="AV127" s="384">
        <v>-299.46199999999999</v>
      </c>
      <c r="AW127" s="384">
        <v>6330.6850000000013</v>
      </c>
      <c r="AX127" s="384">
        <v>6031.2230000000018</v>
      </c>
      <c r="AY127" s="384">
        <f t="shared" si="18"/>
        <v>6330.6850000000013</v>
      </c>
      <c r="AZ127" s="384">
        <f t="shared" si="19"/>
        <v>744.31700000000001</v>
      </c>
      <c r="BA127" s="384">
        <f t="shared" si="20"/>
        <v>0</v>
      </c>
    </row>
    <row r="128" spans="1:53" s="379" customFormat="1">
      <c r="A128" s="383">
        <v>0.77083333333333304</v>
      </c>
      <c r="B128" s="384">
        <v>3114.6680000000001</v>
      </c>
      <c r="C128" s="384">
        <v>2163.6640000000002</v>
      </c>
      <c r="D128" s="384">
        <v>0</v>
      </c>
      <c r="E128" s="384">
        <v>480.76</v>
      </c>
      <c r="F128" s="384">
        <v>297.892</v>
      </c>
      <c r="G128" s="384">
        <v>78.209999999999994</v>
      </c>
      <c r="H128" s="384">
        <v>301.23200000000003</v>
      </c>
      <c r="I128" s="384">
        <v>142.03299999999999</v>
      </c>
      <c r="J128" s="384">
        <v>-106.913</v>
      </c>
      <c r="K128" s="384">
        <v>0</v>
      </c>
      <c r="L128" s="384">
        <v>-420.62200000000001</v>
      </c>
      <c r="M128" s="384">
        <v>6471.5460000000012</v>
      </c>
      <c r="N128" s="384">
        <v>6050.9240000000009</v>
      </c>
      <c r="O128" s="384">
        <f t="shared" si="12"/>
        <v>6471.5460000000012</v>
      </c>
      <c r="P128" s="384">
        <f t="shared" si="13"/>
        <v>0</v>
      </c>
      <c r="Q128" s="384">
        <f t="shared" si="14"/>
        <v>-106.913</v>
      </c>
      <c r="S128" s="383">
        <v>0.77083333333333304</v>
      </c>
      <c r="T128" s="384">
        <v>3654.47</v>
      </c>
      <c r="U128" s="384">
        <v>2649.71</v>
      </c>
      <c r="V128" s="384">
        <v>721.16700000000003</v>
      </c>
      <c r="W128" s="384">
        <v>446.04899999999998</v>
      </c>
      <c r="X128" s="384">
        <v>67.183999999999997</v>
      </c>
      <c r="Y128" s="384">
        <v>417.75700000000001</v>
      </c>
      <c r="Z128" s="384">
        <v>527.90300000000002</v>
      </c>
      <c r="AA128" s="384">
        <v>28.963000000000001</v>
      </c>
      <c r="AB128" s="384">
        <v>-1937.079</v>
      </c>
      <c r="AC128" s="384">
        <v>0</v>
      </c>
      <c r="AD128" s="384">
        <v>-510.80500000000001</v>
      </c>
      <c r="AE128" s="384">
        <v>6576.1239999999998</v>
      </c>
      <c r="AF128" s="384">
        <v>6065.3189999999995</v>
      </c>
      <c r="AG128" s="384">
        <f t="shared" si="15"/>
        <v>6576.1239999999998</v>
      </c>
      <c r="AH128" s="384">
        <f t="shared" si="16"/>
        <v>0</v>
      </c>
      <c r="AI128" s="384">
        <f t="shared" si="17"/>
        <v>-1937.079</v>
      </c>
      <c r="AK128" s="383">
        <v>0.77083333333333304</v>
      </c>
      <c r="AL128" s="384">
        <v>3685.2109999999998</v>
      </c>
      <c r="AM128" s="384">
        <v>815.23099999999999</v>
      </c>
      <c r="AN128" s="384">
        <v>0</v>
      </c>
      <c r="AO128" s="384">
        <v>290.27699999999999</v>
      </c>
      <c r="AP128" s="384">
        <v>85.724000000000004</v>
      </c>
      <c r="AQ128" s="384">
        <v>0</v>
      </c>
      <c r="AR128" s="384">
        <v>643.27300000000002</v>
      </c>
      <c r="AS128" s="384">
        <v>221.12700000000001</v>
      </c>
      <c r="AT128" s="384">
        <v>643.57299999999998</v>
      </c>
      <c r="AU128" s="384">
        <v>0</v>
      </c>
      <c r="AV128" s="384">
        <v>-303.202</v>
      </c>
      <c r="AW128" s="384">
        <v>6384.4160000000011</v>
      </c>
      <c r="AX128" s="384">
        <v>6081.2140000000009</v>
      </c>
      <c r="AY128" s="384">
        <f t="shared" si="18"/>
        <v>6384.4160000000011</v>
      </c>
      <c r="AZ128" s="384">
        <f t="shared" si="19"/>
        <v>643.57299999999998</v>
      </c>
      <c r="BA128" s="384">
        <f t="shared" si="20"/>
        <v>0</v>
      </c>
    </row>
    <row r="129" spans="1:53" s="379" customFormat="1">
      <c r="A129" s="383">
        <v>0.78125</v>
      </c>
      <c r="B129" s="384">
        <v>3114.1669999999999</v>
      </c>
      <c r="C129" s="384">
        <v>2353.3809999999999</v>
      </c>
      <c r="D129" s="384">
        <v>0</v>
      </c>
      <c r="E129" s="384">
        <v>494.76799999999997</v>
      </c>
      <c r="F129" s="384">
        <v>293.904</v>
      </c>
      <c r="G129" s="384">
        <v>75.195999999999998</v>
      </c>
      <c r="H129" s="384">
        <v>179.48699999999999</v>
      </c>
      <c r="I129" s="384">
        <v>141.68299999999999</v>
      </c>
      <c r="J129" s="384">
        <v>-147.30000000000001</v>
      </c>
      <c r="K129" s="384">
        <v>0</v>
      </c>
      <c r="L129" s="384">
        <v>-438.709</v>
      </c>
      <c r="M129" s="384">
        <v>6505.2859999999991</v>
      </c>
      <c r="N129" s="384">
        <v>6066.5769999999993</v>
      </c>
      <c r="O129" s="384">
        <f t="shared" si="12"/>
        <v>6505.2859999999991</v>
      </c>
      <c r="P129" s="384">
        <f t="shared" si="13"/>
        <v>0</v>
      </c>
      <c r="Q129" s="384">
        <f t="shared" si="14"/>
        <v>-147.30000000000001</v>
      </c>
      <c r="S129" s="383">
        <v>0.78125</v>
      </c>
      <c r="T129" s="384">
        <v>3653.922</v>
      </c>
      <c r="U129" s="384">
        <v>2744.0210000000002</v>
      </c>
      <c r="V129" s="384">
        <v>768.65899999999999</v>
      </c>
      <c r="W129" s="384">
        <v>447.39299999999997</v>
      </c>
      <c r="X129" s="384">
        <v>67.195999999999998</v>
      </c>
      <c r="Y129" s="384">
        <v>415.65</v>
      </c>
      <c r="Z129" s="384">
        <v>439.84399999999999</v>
      </c>
      <c r="AA129" s="384">
        <v>32.231999999999999</v>
      </c>
      <c r="AB129" s="384">
        <v>-1989.1690000000001</v>
      </c>
      <c r="AC129" s="384">
        <v>0</v>
      </c>
      <c r="AD129" s="384">
        <v>-520.69000000000005</v>
      </c>
      <c r="AE129" s="384">
        <v>6579.7479999999996</v>
      </c>
      <c r="AF129" s="384">
        <v>6059.0579999999991</v>
      </c>
      <c r="AG129" s="384">
        <f t="shared" si="15"/>
        <v>6579.7479999999996</v>
      </c>
      <c r="AH129" s="384">
        <f t="shared" si="16"/>
        <v>0</v>
      </c>
      <c r="AI129" s="384">
        <f t="shared" si="17"/>
        <v>-1989.1690000000001</v>
      </c>
      <c r="AK129" s="383">
        <v>0.78125</v>
      </c>
      <c r="AL129" s="384">
        <v>3685.2840000000001</v>
      </c>
      <c r="AM129" s="384">
        <v>827.59900000000005</v>
      </c>
      <c r="AN129" s="384">
        <v>0</v>
      </c>
      <c r="AO129" s="384">
        <v>293.99799999999999</v>
      </c>
      <c r="AP129" s="384">
        <v>85.72</v>
      </c>
      <c r="AQ129" s="384">
        <v>0</v>
      </c>
      <c r="AR129" s="384">
        <v>525.29999999999995</v>
      </c>
      <c r="AS129" s="384">
        <v>206.58600000000001</v>
      </c>
      <c r="AT129" s="384">
        <v>751.01499999999999</v>
      </c>
      <c r="AU129" s="384">
        <v>0</v>
      </c>
      <c r="AV129" s="384">
        <v>-303.505</v>
      </c>
      <c r="AW129" s="384">
        <v>6375.5020000000004</v>
      </c>
      <c r="AX129" s="384">
        <v>6071.9970000000003</v>
      </c>
      <c r="AY129" s="384">
        <f t="shared" si="18"/>
        <v>6375.5020000000004</v>
      </c>
      <c r="AZ129" s="384">
        <f t="shared" si="19"/>
        <v>751.01499999999999</v>
      </c>
      <c r="BA129" s="384">
        <f t="shared" si="20"/>
        <v>0</v>
      </c>
    </row>
    <row r="130" spans="1:53" s="379" customFormat="1">
      <c r="A130" s="383">
        <v>0.79166666666666696</v>
      </c>
      <c r="B130" s="384">
        <v>3118.4780000000001</v>
      </c>
      <c r="C130" s="384">
        <v>2587.297</v>
      </c>
      <c r="D130" s="384">
        <v>0</v>
      </c>
      <c r="E130" s="384">
        <v>525.09100000000001</v>
      </c>
      <c r="F130" s="384">
        <v>196.07</v>
      </c>
      <c r="G130" s="384">
        <v>357.43099999999998</v>
      </c>
      <c r="H130" s="384">
        <v>103.797</v>
      </c>
      <c r="I130" s="384">
        <v>119.542</v>
      </c>
      <c r="J130" s="384">
        <v>-430.72899999999998</v>
      </c>
      <c r="K130" s="384">
        <v>0</v>
      </c>
      <c r="L130" s="384">
        <v>-464.95</v>
      </c>
      <c r="M130" s="384">
        <v>6576.976999999999</v>
      </c>
      <c r="N130" s="384">
        <v>6112.0269999999991</v>
      </c>
      <c r="O130" s="384">
        <f t="shared" si="12"/>
        <v>6576.976999999999</v>
      </c>
      <c r="P130" s="384">
        <f t="shared" si="13"/>
        <v>0</v>
      </c>
      <c r="Q130" s="384">
        <f t="shared" si="14"/>
        <v>-430.72899999999998</v>
      </c>
      <c r="S130" s="383">
        <v>0.79166666666666696</v>
      </c>
      <c r="T130" s="384">
        <v>3653.4839999999999</v>
      </c>
      <c r="U130" s="384">
        <v>2768.37</v>
      </c>
      <c r="V130" s="384">
        <v>751.15800000000002</v>
      </c>
      <c r="W130" s="384">
        <v>491.47800000000001</v>
      </c>
      <c r="X130" s="384">
        <v>68.816000000000003</v>
      </c>
      <c r="Y130" s="384">
        <v>449.51299999999998</v>
      </c>
      <c r="Z130" s="384">
        <v>345.66899999999998</v>
      </c>
      <c r="AA130" s="384">
        <v>29.504999999999999</v>
      </c>
      <c r="AB130" s="384">
        <v>-1967.393</v>
      </c>
      <c r="AC130" s="384">
        <v>0</v>
      </c>
      <c r="AD130" s="384">
        <v>-525.36400000000003</v>
      </c>
      <c r="AE130" s="384">
        <v>6590.5999999999985</v>
      </c>
      <c r="AF130" s="384">
        <v>6065.235999999999</v>
      </c>
      <c r="AG130" s="384">
        <f t="shared" si="15"/>
        <v>6590.5999999999985</v>
      </c>
      <c r="AH130" s="384">
        <f t="shared" si="16"/>
        <v>0</v>
      </c>
      <c r="AI130" s="384">
        <f t="shared" si="17"/>
        <v>-1967.393</v>
      </c>
      <c r="AK130" s="383">
        <v>0.79166666666666696</v>
      </c>
      <c r="AL130" s="384">
        <v>3684.404</v>
      </c>
      <c r="AM130" s="384">
        <v>833.53099999999995</v>
      </c>
      <c r="AN130" s="384">
        <v>0</v>
      </c>
      <c r="AO130" s="384">
        <v>325.04000000000002</v>
      </c>
      <c r="AP130" s="384">
        <v>90.465999999999994</v>
      </c>
      <c r="AQ130" s="384">
        <v>0</v>
      </c>
      <c r="AR130" s="384">
        <v>422.51100000000002</v>
      </c>
      <c r="AS130" s="384">
        <v>210.071</v>
      </c>
      <c r="AT130" s="384">
        <v>836.91200000000003</v>
      </c>
      <c r="AU130" s="384">
        <v>0</v>
      </c>
      <c r="AV130" s="384">
        <v>-305.358</v>
      </c>
      <c r="AW130" s="384">
        <v>6402.9350000000004</v>
      </c>
      <c r="AX130" s="384">
        <v>6097.5770000000002</v>
      </c>
      <c r="AY130" s="384">
        <f t="shared" si="18"/>
        <v>6402.9350000000004</v>
      </c>
      <c r="AZ130" s="384">
        <f t="shared" si="19"/>
        <v>836.91200000000003</v>
      </c>
      <c r="BA130" s="384">
        <f t="shared" si="20"/>
        <v>0</v>
      </c>
    </row>
    <row r="131" spans="1:53" s="379" customFormat="1">
      <c r="A131" s="383">
        <v>0.80208333333333304</v>
      </c>
      <c r="B131" s="384">
        <v>3120.7420000000002</v>
      </c>
      <c r="C131" s="384">
        <v>2699.4279999999999</v>
      </c>
      <c r="D131" s="384">
        <v>0</v>
      </c>
      <c r="E131" s="384">
        <v>538.94000000000005</v>
      </c>
      <c r="F131" s="384">
        <v>189.249</v>
      </c>
      <c r="G131" s="384">
        <v>482.24299999999999</v>
      </c>
      <c r="H131" s="384">
        <v>59.892000000000003</v>
      </c>
      <c r="I131" s="384">
        <v>104.961</v>
      </c>
      <c r="J131" s="384">
        <v>-543.25699999999995</v>
      </c>
      <c r="K131" s="384">
        <v>0</v>
      </c>
      <c r="L131" s="384">
        <v>-477.61799999999999</v>
      </c>
      <c r="M131" s="384">
        <v>6652.1980000000012</v>
      </c>
      <c r="N131" s="384">
        <v>6174.5800000000008</v>
      </c>
      <c r="O131" s="384">
        <f t="shared" si="12"/>
        <v>6652.1980000000012</v>
      </c>
      <c r="P131" s="384">
        <f t="shared" si="13"/>
        <v>0</v>
      </c>
      <c r="Q131" s="384">
        <f t="shared" si="14"/>
        <v>-543.25699999999995</v>
      </c>
      <c r="S131" s="383">
        <v>0.80208333333333304</v>
      </c>
      <c r="T131" s="384">
        <v>3655.634</v>
      </c>
      <c r="U131" s="384">
        <v>2805.127</v>
      </c>
      <c r="V131" s="384">
        <v>770.61599999999999</v>
      </c>
      <c r="W131" s="384">
        <v>498.286</v>
      </c>
      <c r="X131" s="384">
        <v>68.811999999999998</v>
      </c>
      <c r="Y131" s="384">
        <v>444.96100000000001</v>
      </c>
      <c r="Z131" s="384">
        <v>289.39999999999998</v>
      </c>
      <c r="AA131" s="384">
        <v>26.065999999999999</v>
      </c>
      <c r="AB131" s="384">
        <v>-1978.943</v>
      </c>
      <c r="AC131" s="384">
        <v>0</v>
      </c>
      <c r="AD131" s="384">
        <v>-529.51599999999996</v>
      </c>
      <c r="AE131" s="384">
        <v>6579.9589999999998</v>
      </c>
      <c r="AF131" s="384">
        <v>6050.4430000000002</v>
      </c>
      <c r="AG131" s="384">
        <f t="shared" si="15"/>
        <v>6579.9589999999998</v>
      </c>
      <c r="AH131" s="384">
        <f t="shared" si="16"/>
        <v>0</v>
      </c>
      <c r="AI131" s="384">
        <f t="shared" si="17"/>
        <v>-1978.943</v>
      </c>
      <c r="AK131" s="383">
        <v>0.80208333333333304</v>
      </c>
      <c r="AL131" s="384">
        <v>3685.3049999999998</v>
      </c>
      <c r="AM131" s="384">
        <v>845.23800000000006</v>
      </c>
      <c r="AN131" s="384">
        <v>0</v>
      </c>
      <c r="AO131" s="384">
        <v>329.73200000000003</v>
      </c>
      <c r="AP131" s="384">
        <v>90.45</v>
      </c>
      <c r="AQ131" s="384">
        <v>0</v>
      </c>
      <c r="AR131" s="384">
        <v>340.75700000000001</v>
      </c>
      <c r="AS131" s="384">
        <v>212.541</v>
      </c>
      <c r="AT131" s="384">
        <v>871.399</v>
      </c>
      <c r="AU131" s="384">
        <v>0</v>
      </c>
      <c r="AV131" s="384">
        <v>-306.209</v>
      </c>
      <c r="AW131" s="384">
        <v>6375.4219999999996</v>
      </c>
      <c r="AX131" s="384">
        <v>6069.2129999999997</v>
      </c>
      <c r="AY131" s="384">
        <f t="shared" si="18"/>
        <v>6375.4219999999996</v>
      </c>
      <c r="AZ131" s="384">
        <f t="shared" si="19"/>
        <v>871.399</v>
      </c>
      <c r="BA131" s="384">
        <f t="shared" si="20"/>
        <v>0</v>
      </c>
    </row>
    <row r="132" spans="1:53" s="379" customFormat="1">
      <c r="A132" s="383">
        <v>0.8125</v>
      </c>
      <c r="B132" s="384">
        <v>3121.4430000000002</v>
      </c>
      <c r="C132" s="384">
        <v>2777.87</v>
      </c>
      <c r="D132" s="384">
        <v>0</v>
      </c>
      <c r="E132" s="384">
        <v>541.1</v>
      </c>
      <c r="F132" s="384">
        <v>189.23099999999999</v>
      </c>
      <c r="G132" s="384">
        <v>747.56700000000001</v>
      </c>
      <c r="H132" s="384">
        <v>38.715000000000003</v>
      </c>
      <c r="I132" s="384">
        <v>101.696</v>
      </c>
      <c r="J132" s="384">
        <v>-729.00599999999997</v>
      </c>
      <c r="K132" s="384">
        <v>0</v>
      </c>
      <c r="L132" s="384">
        <v>-488.26100000000002</v>
      </c>
      <c r="M132" s="384">
        <v>6788.616</v>
      </c>
      <c r="N132" s="384">
        <v>6300.3549999999996</v>
      </c>
      <c r="O132" s="384">
        <f t="shared" si="12"/>
        <v>6788.616</v>
      </c>
      <c r="P132" s="384">
        <f t="shared" si="13"/>
        <v>0</v>
      </c>
      <c r="Q132" s="384">
        <f t="shared" si="14"/>
        <v>-729.00599999999997</v>
      </c>
      <c r="S132" s="383">
        <v>0.8125</v>
      </c>
      <c r="T132" s="384">
        <v>3657.3</v>
      </c>
      <c r="U132" s="384">
        <v>2820.27</v>
      </c>
      <c r="V132" s="384">
        <v>771.36099999999999</v>
      </c>
      <c r="W132" s="384">
        <v>499.28399999999999</v>
      </c>
      <c r="X132" s="384">
        <v>68.807000000000002</v>
      </c>
      <c r="Y132" s="384">
        <v>508.76400000000001</v>
      </c>
      <c r="Z132" s="384">
        <v>224.47399999999999</v>
      </c>
      <c r="AA132" s="384">
        <v>34.44</v>
      </c>
      <c r="AB132" s="384">
        <v>-2012.011</v>
      </c>
      <c r="AC132" s="384">
        <v>0</v>
      </c>
      <c r="AD132" s="384">
        <v>-531.64200000000005</v>
      </c>
      <c r="AE132" s="384">
        <v>6572.6889999999985</v>
      </c>
      <c r="AF132" s="384">
        <v>6041.0469999999987</v>
      </c>
      <c r="AG132" s="384">
        <f t="shared" si="15"/>
        <v>6572.6889999999985</v>
      </c>
      <c r="AH132" s="384">
        <f t="shared" si="16"/>
        <v>0</v>
      </c>
      <c r="AI132" s="384">
        <f t="shared" si="17"/>
        <v>-2012.011</v>
      </c>
      <c r="AK132" s="383">
        <v>0.8125</v>
      </c>
      <c r="AL132" s="384">
        <v>3686.703</v>
      </c>
      <c r="AM132" s="384">
        <v>852.33199999999999</v>
      </c>
      <c r="AN132" s="384">
        <v>0</v>
      </c>
      <c r="AO132" s="384">
        <v>344.03300000000002</v>
      </c>
      <c r="AP132" s="384">
        <v>90.436999999999998</v>
      </c>
      <c r="AQ132" s="384">
        <v>0</v>
      </c>
      <c r="AR132" s="384">
        <v>268.08699999999999</v>
      </c>
      <c r="AS132" s="384">
        <v>189.61799999999999</v>
      </c>
      <c r="AT132" s="384">
        <v>929.74099999999999</v>
      </c>
      <c r="AU132" s="384">
        <v>0</v>
      </c>
      <c r="AV132" s="384">
        <v>-307.02300000000002</v>
      </c>
      <c r="AW132" s="384">
        <v>6360.9510000000009</v>
      </c>
      <c r="AX132" s="384">
        <v>6053.9280000000008</v>
      </c>
      <c r="AY132" s="384">
        <f t="shared" si="18"/>
        <v>6360.9510000000009</v>
      </c>
      <c r="AZ132" s="384">
        <f t="shared" si="19"/>
        <v>929.74099999999999</v>
      </c>
      <c r="BA132" s="384">
        <f t="shared" si="20"/>
        <v>0</v>
      </c>
    </row>
    <row r="133" spans="1:53" s="379" customFormat="1">
      <c r="A133" s="383">
        <v>0.82291666666666696</v>
      </c>
      <c r="B133" s="384">
        <v>3121.201</v>
      </c>
      <c r="C133" s="384">
        <v>2832.8130000000001</v>
      </c>
      <c r="D133" s="384">
        <v>0</v>
      </c>
      <c r="E133" s="384">
        <v>538.92499999999995</v>
      </c>
      <c r="F133" s="384">
        <v>189.11699999999999</v>
      </c>
      <c r="G133" s="384">
        <v>799.63599999999997</v>
      </c>
      <c r="H133" s="384">
        <v>34.633000000000003</v>
      </c>
      <c r="I133" s="384">
        <v>114.435</v>
      </c>
      <c r="J133" s="384">
        <v>-671.55399999999997</v>
      </c>
      <c r="K133" s="384">
        <v>0</v>
      </c>
      <c r="L133" s="384">
        <v>-494.23</v>
      </c>
      <c r="M133" s="384">
        <v>6959.206000000001</v>
      </c>
      <c r="N133" s="384">
        <v>6464.9760000000006</v>
      </c>
      <c r="O133" s="384">
        <f t="shared" si="12"/>
        <v>6959.206000000001</v>
      </c>
      <c r="P133" s="384">
        <f t="shared" si="13"/>
        <v>0</v>
      </c>
      <c r="Q133" s="384">
        <f t="shared" si="14"/>
        <v>-671.55399999999997</v>
      </c>
      <c r="S133" s="383">
        <v>0.82291666666666696</v>
      </c>
      <c r="T133" s="384">
        <v>3655.0360000000001</v>
      </c>
      <c r="U133" s="384">
        <v>2800.1280000000002</v>
      </c>
      <c r="V133" s="384">
        <v>771.40800000000002</v>
      </c>
      <c r="W133" s="384">
        <v>501.22899999999998</v>
      </c>
      <c r="X133" s="384">
        <v>76.67</v>
      </c>
      <c r="Y133" s="384">
        <v>580.35</v>
      </c>
      <c r="Z133" s="384">
        <v>168.761</v>
      </c>
      <c r="AA133" s="384">
        <v>33.042000000000002</v>
      </c>
      <c r="AB133" s="384">
        <v>-1998.5409999999999</v>
      </c>
      <c r="AC133" s="384">
        <v>0</v>
      </c>
      <c r="AD133" s="384">
        <v>-530.11800000000005</v>
      </c>
      <c r="AE133" s="384">
        <v>6588.0830000000014</v>
      </c>
      <c r="AF133" s="384">
        <v>6057.9650000000011</v>
      </c>
      <c r="AG133" s="384">
        <f t="shared" si="15"/>
        <v>6588.0830000000014</v>
      </c>
      <c r="AH133" s="384">
        <f t="shared" si="16"/>
        <v>0</v>
      </c>
      <c r="AI133" s="384">
        <f t="shared" si="17"/>
        <v>-1998.5409999999999</v>
      </c>
      <c r="AK133" s="383">
        <v>0.82291666666666696</v>
      </c>
      <c r="AL133" s="384">
        <v>3687.14</v>
      </c>
      <c r="AM133" s="384">
        <v>876.23599999999999</v>
      </c>
      <c r="AN133" s="384">
        <v>0</v>
      </c>
      <c r="AO133" s="384">
        <v>349.23200000000003</v>
      </c>
      <c r="AP133" s="384">
        <v>90.43</v>
      </c>
      <c r="AQ133" s="384">
        <v>497.649</v>
      </c>
      <c r="AR133" s="384">
        <v>236.19300000000001</v>
      </c>
      <c r="AS133" s="384">
        <v>179.55199999999999</v>
      </c>
      <c r="AT133" s="384">
        <v>430.62</v>
      </c>
      <c r="AU133" s="384">
        <v>0</v>
      </c>
      <c r="AV133" s="384">
        <v>-315.23200000000003</v>
      </c>
      <c r="AW133" s="384">
        <v>6347.0520000000006</v>
      </c>
      <c r="AX133" s="384">
        <v>6031.8200000000006</v>
      </c>
      <c r="AY133" s="384">
        <f t="shared" si="18"/>
        <v>6347.0520000000006</v>
      </c>
      <c r="AZ133" s="384">
        <f t="shared" si="19"/>
        <v>430.62</v>
      </c>
      <c r="BA133" s="384">
        <f t="shared" si="20"/>
        <v>0</v>
      </c>
    </row>
    <row r="134" spans="1:53" s="379" customFormat="1">
      <c r="A134" s="383">
        <v>0.83333333333333304</v>
      </c>
      <c r="B134" s="384">
        <v>3122.44</v>
      </c>
      <c r="C134" s="384">
        <v>2945.9319999999998</v>
      </c>
      <c r="D134" s="384">
        <v>0</v>
      </c>
      <c r="E134" s="384">
        <v>544.84500000000003</v>
      </c>
      <c r="F134" s="384">
        <v>150.333</v>
      </c>
      <c r="G134" s="384">
        <v>724.68799999999999</v>
      </c>
      <c r="H134" s="384">
        <v>33.999000000000002</v>
      </c>
      <c r="I134" s="384">
        <v>109.205</v>
      </c>
      <c r="J134" s="384">
        <v>-593.45899999999995</v>
      </c>
      <c r="K134" s="384">
        <v>0</v>
      </c>
      <c r="L134" s="384">
        <v>-504.49299999999999</v>
      </c>
      <c r="M134" s="384">
        <v>7037.9829999999993</v>
      </c>
      <c r="N134" s="384">
        <v>6533.4899999999989</v>
      </c>
      <c r="O134" s="384">
        <f t="shared" si="12"/>
        <v>7037.9829999999993</v>
      </c>
      <c r="P134" s="384">
        <f t="shared" si="13"/>
        <v>0</v>
      </c>
      <c r="Q134" s="384">
        <f t="shared" si="14"/>
        <v>-593.45899999999995</v>
      </c>
      <c r="S134" s="383">
        <v>0.83333333333333304</v>
      </c>
      <c r="T134" s="384">
        <v>3653.2930000000001</v>
      </c>
      <c r="U134" s="384">
        <v>2746.07</v>
      </c>
      <c r="V134" s="384">
        <v>771.53399999999999</v>
      </c>
      <c r="W134" s="384">
        <v>495.76600000000002</v>
      </c>
      <c r="X134" s="384">
        <v>165.79300000000001</v>
      </c>
      <c r="Y134" s="384">
        <v>507.93700000000001</v>
      </c>
      <c r="Z134" s="384">
        <v>126.85599999999999</v>
      </c>
      <c r="AA134" s="384">
        <v>38.811</v>
      </c>
      <c r="AB134" s="384">
        <v>-1946.7539999999999</v>
      </c>
      <c r="AC134" s="384">
        <v>0</v>
      </c>
      <c r="AD134" s="384">
        <v>-524.05700000000002</v>
      </c>
      <c r="AE134" s="384">
        <v>6559.3059999999996</v>
      </c>
      <c r="AF134" s="384">
        <v>6035.2489999999998</v>
      </c>
      <c r="AG134" s="384">
        <f t="shared" si="15"/>
        <v>6559.3059999999996</v>
      </c>
      <c r="AH134" s="384">
        <f t="shared" si="16"/>
        <v>0</v>
      </c>
      <c r="AI134" s="384">
        <f t="shared" si="17"/>
        <v>-1946.7539999999999</v>
      </c>
      <c r="AK134" s="383">
        <v>0.83333333333333304</v>
      </c>
      <c r="AL134" s="384">
        <v>3688.4409999999998</v>
      </c>
      <c r="AM134" s="384">
        <v>894.71900000000005</v>
      </c>
      <c r="AN134" s="384">
        <v>0</v>
      </c>
      <c r="AO134" s="384">
        <v>353.76600000000002</v>
      </c>
      <c r="AP134" s="384">
        <v>90.983000000000004</v>
      </c>
      <c r="AQ134" s="384">
        <v>604.93100000000004</v>
      </c>
      <c r="AR134" s="384">
        <v>171.82599999999999</v>
      </c>
      <c r="AS134" s="384">
        <v>176.31100000000001</v>
      </c>
      <c r="AT134" s="384">
        <v>327.96300000000002</v>
      </c>
      <c r="AU134" s="384">
        <v>0</v>
      </c>
      <c r="AV134" s="384">
        <v>-318.07799999999997</v>
      </c>
      <c r="AW134" s="384">
        <v>6308.94</v>
      </c>
      <c r="AX134" s="384">
        <v>5990.8619999999992</v>
      </c>
      <c r="AY134" s="384">
        <f t="shared" si="18"/>
        <v>6308.94</v>
      </c>
      <c r="AZ134" s="384">
        <f t="shared" si="19"/>
        <v>327.96300000000002</v>
      </c>
      <c r="BA134" s="384">
        <f t="shared" si="20"/>
        <v>0</v>
      </c>
    </row>
    <row r="135" spans="1:53" s="379" customFormat="1">
      <c r="A135" s="383">
        <v>0.84375</v>
      </c>
      <c r="B135" s="384">
        <v>3124.2269999999999</v>
      </c>
      <c r="C135" s="384">
        <v>3043.5880000000002</v>
      </c>
      <c r="D135" s="384">
        <v>0</v>
      </c>
      <c r="E135" s="384">
        <v>537.88900000000001</v>
      </c>
      <c r="F135" s="384">
        <v>148.649</v>
      </c>
      <c r="G135" s="384">
        <v>701.68</v>
      </c>
      <c r="H135" s="384">
        <v>16.004999999999999</v>
      </c>
      <c r="I135" s="384">
        <v>106.968</v>
      </c>
      <c r="J135" s="384">
        <v>-607.24</v>
      </c>
      <c r="K135" s="384">
        <v>0</v>
      </c>
      <c r="L135" s="384">
        <v>-513.33100000000002</v>
      </c>
      <c r="M135" s="384">
        <v>7071.7660000000014</v>
      </c>
      <c r="N135" s="384">
        <v>6558.4350000000013</v>
      </c>
      <c r="O135" s="384">
        <f t="shared" si="12"/>
        <v>7071.7660000000014</v>
      </c>
      <c r="P135" s="384">
        <f t="shared" si="13"/>
        <v>0</v>
      </c>
      <c r="Q135" s="384">
        <f t="shared" si="14"/>
        <v>-607.24</v>
      </c>
      <c r="S135" s="383">
        <v>0.84375</v>
      </c>
      <c r="T135" s="384">
        <v>3652.5940000000001</v>
      </c>
      <c r="U135" s="384">
        <v>2638.1819999999998</v>
      </c>
      <c r="V135" s="384">
        <v>771.56</v>
      </c>
      <c r="W135" s="384">
        <v>498.07</v>
      </c>
      <c r="X135" s="384">
        <v>176.56800000000001</v>
      </c>
      <c r="Y135" s="384">
        <v>639.56500000000005</v>
      </c>
      <c r="Z135" s="384">
        <v>93.144999999999996</v>
      </c>
      <c r="AA135" s="384">
        <v>42.305</v>
      </c>
      <c r="AB135" s="384">
        <v>-1990.771</v>
      </c>
      <c r="AC135" s="384">
        <v>0</v>
      </c>
      <c r="AD135" s="384">
        <v>-514.62599999999998</v>
      </c>
      <c r="AE135" s="384">
        <v>6521.2179999999998</v>
      </c>
      <c r="AF135" s="384">
        <v>6006.5919999999996</v>
      </c>
      <c r="AG135" s="384">
        <f t="shared" si="15"/>
        <v>6521.2179999999998</v>
      </c>
      <c r="AH135" s="384">
        <f t="shared" si="16"/>
        <v>0</v>
      </c>
      <c r="AI135" s="384">
        <f t="shared" si="17"/>
        <v>-1990.771</v>
      </c>
      <c r="AK135" s="383">
        <v>0.84375</v>
      </c>
      <c r="AL135" s="384">
        <v>3688.7779999999998</v>
      </c>
      <c r="AM135" s="384">
        <v>897.36099999999999</v>
      </c>
      <c r="AN135" s="384">
        <v>0</v>
      </c>
      <c r="AO135" s="384">
        <v>354.04599999999999</v>
      </c>
      <c r="AP135" s="384">
        <v>90.975999999999999</v>
      </c>
      <c r="AQ135" s="384">
        <v>602.36</v>
      </c>
      <c r="AR135" s="384">
        <v>127.181</v>
      </c>
      <c r="AS135" s="384">
        <v>180.20699999999999</v>
      </c>
      <c r="AT135" s="384">
        <v>316.88299999999998</v>
      </c>
      <c r="AU135" s="384">
        <v>0</v>
      </c>
      <c r="AV135" s="384">
        <v>-318.04199999999997</v>
      </c>
      <c r="AW135" s="384">
        <v>6257.7919999999995</v>
      </c>
      <c r="AX135" s="384">
        <v>5939.7499999999991</v>
      </c>
      <c r="AY135" s="384">
        <f t="shared" si="18"/>
        <v>6257.7919999999995</v>
      </c>
      <c r="AZ135" s="384">
        <f t="shared" si="19"/>
        <v>316.88299999999998</v>
      </c>
      <c r="BA135" s="384">
        <f t="shared" si="20"/>
        <v>0</v>
      </c>
    </row>
    <row r="136" spans="1:53" s="379" customFormat="1">
      <c r="A136" s="383">
        <v>0.85416666666666696</v>
      </c>
      <c r="B136" s="384">
        <v>3124.5210000000002</v>
      </c>
      <c r="C136" s="384">
        <v>3124.1289999999999</v>
      </c>
      <c r="D136" s="384">
        <v>0</v>
      </c>
      <c r="E136" s="384">
        <v>540.08100000000002</v>
      </c>
      <c r="F136" s="384">
        <v>148.58699999999999</v>
      </c>
      <c r="G136" s="384">
        <v>696.98900000000003</v>
      </c>
      <c r="H136" s="384">
        <v>0</v>
      </c>
      <c r="I136" s="384">
        <v>115.232</v>
      </c>
      <c r="J136" s="384">
        <v>-766.54899999999998</v>
      </c>
      <c r="K136" s="384">
        <v>0</v>
      </c>
      <c r="L136" s="384">
        <v>-521.27099999999996</v>
      </c>
      <c r="M136" s="384">
        <v>6982.9899999999989</v>
      </c>
      <c r="N136" s="384">
        <v>6461.7189999999991</v>
      </c>
      <c r="O136" s="384">
        <f t="shared" si="12"/>
        <v>6982.9899999999989</v>
      </c>
      <c r="P136" s="384">
        <f t="shared" si="13"/>
        <v>0</v>
      </c>
      <c r="Q136" s="384">
        <f t="shared" si="14"/>
        <v>-766.54899999999998</v>
      </c>
      <c r="S136" s="383">
        <v>0.85416666666666696</v>
      </c>
      <c r="T136" s="384">
        <v>3655.0149999999999</v>
      </c>
      <c r="U136" s="384">
        <v>2629.6770000000001</v>
      </c>
      <c r="V136" s="384">
        <v>771.74599999999998</v>
      </c>
      <c r="W136" s="384">
        <v>501.26</v>
      </c>
      <c r="X136" s="384">
        <v>176.46899999999999</v>
      </c>
      <c r="Y136" s="384">
        <v>747.10500000000002</v>
      </c>
      <c r="Z136" s="384">
        <v>74.239999999999995</v>
      </c>
      <c r="AA136" s="384">
        <v>43.103000000000002</v>
      </c>
      <c r="AB136" s="384">
        <v>-2170.4580000000001</v>
      </c>
      <c r="AC136" s="384">
        <v>0</v>
      </c>
      <c r="AD136" s="384">
        <v>-515.17600000000004</v>
      </c>
      <c r="AE136" s="384">
        <v>6428.1569999999992</v>
      </c>
      <c r="AF136" s="384">
        <v>5912.9809999999989</v>
      </c>
      <c r="AG136" s="384">
        <f t="shared" si="15"/>
        <v>6428.1569999999992</v>
      </c>
      <c r="AH136" s="384">
        <f t="shared" si="16"/>
        <v>0</v>
      </c>
      <c r="AI136" s="384">
        <f t="shared" si="17"/>
        <v>-2170.4580000000001</v>
      </c>
      <c r="AK136" s="383">
        <v>0.85416666666666696</v>
      </c>
      <c r="AL136" s="384">
        <v>3688.212</v>
      </c>
      <c r="AM136" s="384">
        <v>904.52</v>
      </c>
      <c r="AN136" s="384">
        <v>0</v>
      </c>
      <c r="AO136" s="384">
        <v>356.00299999999999</v>
      </c>
      <c r="AP136" s="384">
        <v>93.34</v>
      </c>
      <c r="AQ136" s="384">
        <v>607.90499999999997</v>
      </c>
      <c r="AR136" s="384">
        <v>107.247</v>
      </c>
      <c r="AS136" s="384">
        <v>180.499</v>
      </c>
      <c r="AT136" s="384">
        <v>269.22399999999999</v>
      </c>
      <c r="AU136" s="384">
        <v>0</v>
      </c>
      <c r="AV136" s="384">
        <v>-318.74200000000002</v>
      </c>
      <c r="AW136" s="384">
        <v>6206.95</v>
      </c>
      <c r="AX136" s="384">
        <v>5888.2079999999996</v>
      </c>
      <c r="AY136" s="384">
        <f t="shared" si="18"/>
        <v>6206.95</v>
      </c>
      <c r="AZ136" s="384">
        <f t="shared" si="19"/>
        <v>269.22399999999999</v>
      </c>
      <c r="BA136" s="384">
        <f t="shared" si="20"/>
        <v>0</v>
      </c>
    </row>
    <row r="137" spans="1:53" s="379" customFormat="1">
      <c r="A137" s="383">
        <v>0.86458333333333304</v>
      </c>
      <c r="B137" s="384">
        <v>3124.6239999999998</v>
      </c>
      <c r="C137" s="384">
        <v>3198.9229999999998</v>
      </c>
      <c r="D137" s="384">
        <v>0</v>
      </c>
      <c r="E137" s="384">
        <v>539.94299999999998</v>
      </c>
      <c r="F137" s="384">
        <v>148.453</v>
      </c>
      <c r="G137" s="384">
        <v>725.89</v>
      </c>
      <c r="H137" s="384">
        <v>0</v>
      </c>
      <c r="I137" s="384">
        <v>122.57899999999999</v>
      </c>
      <c r="J137" s="384">
        <v>-967.03499999999997</v>
      </c>
      <c r="K137" s="384">
        <v>0</v>
      </c>
      <c r="L137" s="384">
        <v>-529.04200000000003</v>
      </c>
      <c r="M137" s="384">
        <v>6893.3770000000004</v>
      </c>
      <c r="N137" s="384">
        <v>6364.335</v>
      </c>
      <c r="O137" s="384">
        <f t="shared" si="12"/>
        <v>6893.3770000000004</v>
      </c>
      <c r="P137" s="384">
        <f t="shared" si="13"/>
        <v>0</v>
      </c>
      <c r="Q137" s="384">
        <f t="shared" si="14"/>
        <v>-967.03499999999997</v>
      </c>
      <c r="S137" s="383">
        <v>0.86458333333333304</v>
      </c>
      <c r="T137" s="384">
        <v>3656.0940000000001</v>
      </c>
      <c r="U137" s="384">
        <v>2635.3989999999999</v>
      </c>
      <c r="V137" s="384">
        <v>771.36199999999997</v>
      </c>
      <c r="W137" s="384">
        <v>516.92100000000005</v>
      </c>
      <c r="X137" s="384">
        <v>179.19</v>
      </c>
      <c r="Y137" s="384">
        <v>715.92399999999998</v>
      </c>
      <c r="Z137" s="384">
        <v>67.156999999999996</v>
      </c>
      <c r="AA137" s="384">
        <v>35.749000000000002</v>
      </c>
      <c r="AB137" s="384">
        <v>-2188.886</v>
      </c>
      <c r="AC137" s="384">
        <v>0</v>
      </c>
      <c r="AD137" s="384">
        <v>-516.31799999999998</v>
      </c>
      <c r="AE137" s="384">
        <v>6388.909999999998</v>
      </c>
      <c r="AF137" s="384">
        <v>5872.5919999999978</v>
      </c>
      <c r="AG137" s="384">
        <f t="shared" si="15"/>
        <v>6388.909999999998</v>
      </c>
      <c r="AH137" s="384">
        <f t="shared" si="16"/>
        <v>0</v>
      </c>
      <c r="AI137" s="384">
        <f t="shared" si="17"/>
        <v>-2188.886</v>
      </c>
      <c r="AK137" s="383">
        <v>0.86458333333333304</v>
      </c>
      <c r="AL137" s="384">
        <v>3687.6579999999999</v>
      </c>
      <c r="AM137" s="384">
        <v>899.31200000000001</v>
      </c>
      <c r="AN137" s="384">
        <v>0</v>
      </c>
      <c r="AO137" s="384">
        <v>362.39100000000002</v>
      </c>
      <c r="AP137" s="384">
        <v>94.328000000000003</v>
      </c>
      <c r="AQ137" s="384">
        <v>615.44200000000001</v>
      </c>
      <c r="AR137" s="384">
        <v>84.644999999999996</v>
      </c>
      <c r="AS137" s="384">
        <v>176.07400000000001</v>
      </c>
      <c r="AT137" s="384">
        <v>216.345</v>
      </c>
      <c r="AU137" s="384">
        <v>0</v>
      </c>
      <c r="AV137" s="384">
        <v>-318.52199999999999</v>
      </c>
      <c r="AW137" s="384">
        <v>6136.1950000000006</v>
      </c>
      <c r="AX137" s="384">
        <v>5817.6730000000007</v>
      </c>
      <c r="AY137" s="384">
        <f t="shared" si="18"/>
        <v>6136.1950000000006</v>
      </c>
      <c r="AZ137" s="384">
        <f t="shared" si="19"/>
        <v>216.345</v>
      </c>
      <c r="BA137" s="384">
        <f t="shared" si="20"/>
        <v>0</v>
      </c>
    </row>
    <row r="138" spans="1:53" s="379" customFormat="1">
      <c r="A138" s="383">
        <v>0.875</v>
      </c>
      <c r="B138" s="384">
        <v>3123.7849999999999</v>
      </c>
      <c r="C138" s="384">
        <v>3278.0419999999999</v>
      </c>
      <c r="D138" s="384">
        <v>0</v>
      </c>
      <c r="E138" s="384">
        <v>526.48699999999997</v>
      </c>
      <c r="F138" s="384">
        <v>142.97800000000001</v>
      </c>
      <c r="G138" s="384">
        <v>672.78800000000001</v>
      </c>
      <c r="H138" s="384">
        <v>0</v>
      </c>
      <c r="I138" s="384">
        <v>125.916</v>
      </c>
      <c r="J138" s="384">
        <v>-1033.8620000000001</v>
      </c>
      <c r="K138" s="384">
        <v>0</v>
      </c>
      <c r="L138" s="384">
        <v>-535.423</v>
      </c>
      <c r="M138" s="384">
        <v>6836.134</v>
      </c>
      <c r="N138" s="384">
        <v>6300.7110000000002</v>
      </c>
      <c r="O138" s="384">
        <f t="shared" si="12"/>
        <v>6836.134</v>
      </c>
      <c r="P138" s="384">
        <f t="shared" si="13"/>
        <v>0</v>
      </c>
      <c r="Q138" s="384">
        <f t="shared" si="14"/>
        <v>-1033.8620000000001</v>
      </c>
      <c r="S138" s="383">
        <v>0.875</v>
      </c>
      <c r="T138" s="384">
        <v>3658.3530000000001</v>
      </c>
      <c r="U138" s="384">
        <v>2634.0520000000001</v>
      </c>
      <c r="V138" s="384">
        <v>787.37199999999996</v>
      </c>
      <c r="W138" s="384">
        <v>494.61399999999998</v>
      </c>
      <c r="X138" s="384">
        <v>280.48500000000001</v>
      </c>
      <c r="Y138" s="384">
        <v>746.18200000000002</v>
      </c>
      <c r="Z138" s="384">
        <v>64.382000000000005</v>
      </c>
      <c r="AA138" s="384">
        <v>42.884</v>
      </c>
      <c r="AB138" s="384">
        <v>-2322.7510000000002</v>
      </c>
      <c r="AC138" s="384">
        <v>0</v>
      </c>
      <c r="AD138" s="384">
        <v>-516.52</v>
      </c>
      <c r="AE138" s="384">
        <v>6385.5730000000003</v>
      </c>
      <c r="AF138" s="384">
        <v>5869.0529999999999</v>
      </c>
      <c r="AG138" s="384">
        <f t="shared" si="15"/>
        <v>6385.5730000000003</v>
      </c>
      <c r="AH138" s="384">
        <f t="shared" si="16"/>
        <v>0</v>
      </c>
      <c r="AI138" s="384">
        <f t="shared" si="17"/>
        <v>-2322.7510000000002</v>
      </c>
      <c r="AK138" s="383">
        <v>0.875</v>
      </c>
      <c r="AL138" s="384">
        <v>3688.4630000000002</v>
      </c>
      <c r="AM138" s="384">
        <v>986.346</v>
      </c>
      <c r="AN138" s="384">
        <v>0</v>
      </c>
      <c r="AO138" s="384">
        <v>367.51600000000002</v>
      </c>
      <c r="AP138" s="384">
        <v>157.98099999999999</v>
      </c>
      <c r="AQ138" s="384">
        <v>634.97400000000005</v>
      </c>
      <c r="AR138" s="384">
        <v>71.283000000000001</v>
      </c>
      <c r="AS138" s="384">
        <v>187.62799999999999</v>
      </c>
      <c r="AT138" s="384">
        <v>33.408000000000001</v>
      </c>
      <c r="AU138" s="384">
        <v>0</v>
      </c>
      <c r="AV138" s="384">
        <v>-327.82600000000002</v>
      </c>
      <c r="AW138" s="384">
        <v>6127.5990000000002</v>
      </c>
      <c r="AX138" s="384">
        <v>5799.7730000000001</v>
      </c>
      <c r="AY138" s="384">
        <f t="shared" si="18"/>
        <v>6127.5990000000002</v>
      </c>
      <c r="AZ138" s="384">
        <f t="shared" si="19"/>
        <v>33.408000000000001</v>
      </c>
      <c r="BA138" s="384">
        <f t="shared" si="20"/>
        <v>0</v>
      </c>
    </row>
    <row r="139" spans="1:53" s="379" customFormat="1">
      <c r="A139" s="383">
        <v>0.88541666666666696</v>
      </c>
      <c r="B139" s="384">
        <v>3124.962</v>
      </c>
      <c r="C139" s="384">
        <v>3339.2559999999999</v>
      </c>
      <c r="D139" s="384">
        <v>0</v>
      </c>
      <c r="E139" s="384">
        <v>525.88499999999999</v>
      </c>
      <c r="F139" s="384">
        <v>142.94399999999999</v>
      </c>
      <c r="G139" s="384">
        <v>645.44500000000005</v>
      </c>
      <c r="H139" s="384">
        <v>0</v>
      </c>
      <c r="I139" s="384">
        <v>125.839</v>
      </c>
      <c r="J139" s="384">
        <v>-1167.8720000000001</v>
      </c>
      <c r="K139" s="384">
        <v>0</v>
      </c>
      <c r="L139" s="384">
        <v>-541.16700000000003</v>
      </c>
      <c r="M139" s="384">
        <v>6736.4589999999998</v>
      </c>
      <c r="N139" s="384">
        <v>6195.2919999999995</v>
      </c>
      <c r="O139" s="384">
        <f t="shared" si="12"/>
        <v>6736.4589999999998</v>
      </c>
      <c r="P139" s="384">
        <f t="shared" si="13"/>
        <v>0</v>
      </c>
      <c r="Q139" s="384">
        <f t="shared" si="14"/>
        <v>-1167.8720000000001</v>
      </c>
      <c r="S139" s="383">
        <v>0.88541666666666696</v>
      </c>
      <c r="T139" s="384">
        <v>3659.1680000000001</v>
      </c>
      <c r="U139" s="384">
        <v>2630.1880000000001</v>
      </c>
      <c r="V139" s="384">
        <v>788.75800000000004</v>
      </c>
      <c r="W139" s="384">
        <v>495.47899999999998</v>
      </c>
      <c r="X139" s="384">
        <v>282.13799999999998</v>
      </c>
      <c r="Y139" s="384">
        <v>742.03099999999995</v>
      </c>
      <c r="Z139" s="384">
        <v>63.994</v>
      </c>
      <c r="AA139" s="384">
        <v>42.761000000000003</v>
      </c>
      <c r="AB139" s="384">
        <v>-2331.5889999999999</v>
      </c>
      <c r="AC139" s="384">
        <v>0</v>
      </c>
      <c r="AD139" s="384">
        <v>-516.21299999999997</v>
      </c>
      <c r="AE139" s="384">
        <v>6372.9279999999999</v>
      </c>
      <c r="AF139" s="384">
        <v>5856.7150000000001</v>
      </c>
      <c r="AG139" s="384">
        <f t="shared" si="15"/>
        <v>6372.9279999999999</v>
      </c>
      <c r="AH139" s="384">
        <f t="shared" si="16"/>
        <v>0</v>
      </c>
      <c r="AI139" s="384">
        <f t="shared" si="17"/>
        <v>-2331.5889999999999</v>
      </c>
      <c r="AK139" s="383">
        <v>0.88541666666666696</v>
      </c>
      <c r="AL139" s="384">
        <v>3691.248</v>
      </c>
      <c r="AM139" s="384">
        <v>1008.676</v>
      </c>
      <c r="AN139" s="384">
        <v>0</v>
      </c>
      <c r="AO139" s="384">
        <v>368.56400000000002</v>
      </c>
      <c r="AP139" s="384">
        <v>161.827</v>
      </c>
      <c r="AQ139" s="384">
        <v>634.721</v>
      </c>
      <c r="AR139" s="384">
        <v>67.906000000000006</v>
      </c>
      <c r="AS139" s="384">
        <v>188.18700000000001</v>
      </c>
      <c r="AT139" s="384">
        <v>6.8280000000000003</v>
      </c>
      <c r="AU139" s="384">
        <v>0</v>
      </c>
      <c r="AV139" s="384">
        <v>-330.12200000000001</v>
      </c>
      <c r="AW139" s="384">
        <v>6127.9570000000003</v>
      </c>
      <c r="AX139" s="384">
        <v>5797.835</v>
      </c>
      <c r="AY139" s="384">
        <f t="shared" si="18"/>
        <v>6127.9570000000003</v>
      </c>
      <c r="AZ139" s="384">
        <f t="shared" si="19"/>
        <v>6.8280000000000003</v>
      </c>
      <c r="BA139" s="384">
        <f t="shared" si="20"/>
        <v>0</v>
      </c>
    </row>
    <row r="140" spans="1:53" s="379" customFormat="1">
      <c r="A140" s="383">
        <v>0.89583333333333304</v>
      </c>
      <c r="B140" s="384">
        <v>3127.5309999999999</v>
      </c>
      <c r="C140" s="384">
        <v>3408.241</v>
      </c>
      <c r="D140" s="384">
        <v>0</v>
      </c>
      <c r="E140" s="384">
        <v>524.64599999999996</v>
      </c>
      <c r="F140" s="384">
        <v>142.92500000000001</v>
      </c>
      <c r="G140" s="384">
        <v>657.73800000000006</v>
      </c>
      <c r="H140" s="384">
        <v>0</v>
      </c>
      <c r="I140" s="384">
        <v>126.206</v>
      </c>
      <c r="J140" s="384">
        <v>-1343.6410000000001</v>
      </c>
      <c r="K140" s="384">
        <v>0</v>
      </c>
      <c r="L140" s="384">
        <v>-548.17499999999995</v>
      </c>
      <c r="M140" s="384">
        <v>6643.6460000000006</v>
      </c>
      <c r="N140" s="384">
        <v>6095.4710000000005</v>
      </c>
      <c r="O140" s="384">
        <f t="shared" si="12"/>
        <v>6643.6460000000006</v>
      </c>
      <c r="P140" s="384">
        <f t="shared" si="13"/>
        <v>0</v>
      </c>
      <c r="Q140" s="384">
        <f t="shared" si="14"/>
        <v>-1343.6410000000001</v>
      </c>
      <c r="S140" s="383">
        <v>0.89583333333333304</v>
      </c>
      <c r="T140" s="384">
        <v>3656.808</v>
      </c>
      <c r="U140" s="384">
        <v>2670.73</v>
      </c>
      <c r="V140" s="384">
        <v>788.78700000000003</v>
      </c>
      <c r="W140" s="384">
        <v>492.65899999999999</v>
      </c>
      <c r="X140" s="384">
        <v>282.20999999999998</v>
      </c>
      <c r="Y140" s="384">
        <v>689.27200000000005</v>
      </c>
      <c r="Z140" s="384">
        <v>64.096000000000004</v>
      </c>
      <c r="AA140" s="384">
        <v>51.427</v>
      </c>
      <c r="AB140" s="384">
        <v>-2351.625</v>
      </c>
      <c r="AC140" s="384">
        <v>0</v>
      </c>
      <c r="AD140" s="384">
        <v>-519.55100000000004</v>
      </c>
      <c r="AE140" s="384">
        <v>6344.3639999999996</v>
      </c>
      <c r="AF140" s="384">
        <v>5824.8129999999992</v>
      </c>
      <c r="AG140" s="384">
        <f t="shared" si="15"/>
        <v>6344.3639999999996</v>
      </c>
      <c r="AH140" s="384">
        <f t="shared" si="16"/>
        <v>0</v>
      </c>
      <c r="AI140" s="384">
        <f t="shared" si="17"/>
        <v>-2351.625</v>
      </c>
      <c r="AK140" s="383">
        <v>0.89583333333333304</v>
      </c>
      <c r="AL140" s="384">
        <v>3692.5529999999999</v>
      </c>
      <c r="AM140" s="384">
        <v>1022.471</v>
      </c>
      <c r="AN140" s="384">
        <v>0</v>
      </c>
      <c r="AO140" s="384">
        <v>369.78199999999998</v>
      </c>
      <c r="AP140" s="384">
        <v>163.74600000000001</v>
      </c>
      <c r="AQ140" s="384">
        <v>628.35400000000004</v>
      </c>
      <c r="AR140" s="384">
        <v>67.488</v>
      </c>
      <c r="AS140" s="384">
        <v>183.185</v>
      </c>
      <c r="AT140" s="384">
        <v>4.8769999999999998</v>
      </c>
      <c r="AU140" s="384">
        <v>0</v>
      </c>
      <c r="AV140" s="384">
        <v>-331.416</v>
      </c>
      <c r="AW140" s="384">
        <v>6132.456000000001</v>
      </c>
      <c r="AX140" s="384">
        <v>5801.0400000000009</v>
      </c>
      <c r="AY140" s="384">
        <f t="shared" si="18"/>
        <v>6132.456000000001</v>
      </c>
      <c r="AZ140" s="384">
        <f t="shared" si="19"/>
        <v>4.8769999999999998</v>
      </c>
      <c r="BA140" s="384">
        <f t="shared" si="20"/>
        <v>0</v>
      </c>
    </row>
    <row r="141" spans="1:53" s="379" customFormat="1">
      <c r="A141" s="383">
        <v>0.90625</v>
      </c>
      <c r="B141" s="384">
        <v>3130.0079999999998</v>
      </c>
      <c r="C141" s="384">
        <v>3414.636</v>
      </c>
      <c r="D141" s="384">
        <v>0</v>
      </c>
      <c r="E141" s="384">
        <v>515.98</v>
      </c>
      <c r="F141" s="384">
        <v>142.791</v>
      </c>
      <c r="G141" s="384">
        <v>642.24900000000002</v>
      </c>
      <c r="H141" s="384">
        <v>0</v>
      </c>
      <c r="I141" s="384">
        <v>129.78100000000001</v>
      </c>
      <c r="J141" s="384">
        <v>-1339.4559999999999</v>
      </c>
      <c r="K141" s="384">
        <v>0</v>
      </c>
      <c r="L141" s="384">
        <v>-548.32600000000002</v>
      </c>
      <c r="M141" s="384">
        <v>6635.9889999999996</v>
      </c>
      <c r="N141" s="384">
        <v>6087.6629999999996</v>
      </c>
      <c r="O141" s="384">
        <f t="shared" si="12"/>
        <v>6635.9889999999996</v>
      </c>
      <c r="P141" s="384">
        <f t="shared" si="13"/>
        <v>0</v>
      </c>
      <c r="Q141" s="384">
        <f t="shared" si="14"/>
        <v>-1339.4559999999999</v>
      </c>
      <c r="S141" s="383">
        <v>0.90625</v>
      </c>
      <c r="T141" s="384">
        <v>3656.712</v>
      </c>
      <c r="U141" s="384">
        <v>2699.4870000000001</v>
      </c>
      <c r="V141" s="384">
        <v>788.87099999999998</v>
      </c>
      <c r="W141" s="384">
        <v>485.31299999999999</v>
      </c>
      <c r="X141" s="384">
        <v>277.02300000000002</v>
      </c>
      <c r="Y141" s="384">
        <v>655.00900000000001</v>
      </c>
      <c r="Z141" s="384">
        <v>27.422000000000001</v>
      </c>
      <c r="AA141" s="384">
        <v>60.869</v>
      </c>
      <c r="AB141" s="384">
        <v>-2347.3380000000002</v>
      </c>
      <c r="AC141" s="384">
        <v>0</v>
      </c>
      <c r="AD141" s="384">
        <v>-521.51800000000003</v>
      </c>
      <c r="AE141" s="384">
        <v>6303.3680000000022</v>
      </c>
      <c r="AF141" s="384">
        <v>5781.8500000000022</v>
      </c>
      <c r="AG141" s="384">
        <f t="shared" si="15"/>
        <v>6303.3680000000022</v>
      </c>
      <c r="AH141" s="384">
        <f t="shared" si="16"/>
        <v>0</v>
      </c>
      <c r="AI141" s="384">
        <f t="shared" si="17"/>
        <v>-2347.3380000000002</v>
      </c>
      <c r="AK141" s="383">
        <v>0.90625</v>
      </c>
      <c r="AL141" s="384">
        <v>3694.4389999999999</v>
      </c>
      <c r="AM141" s="384">
        <v>1026.9839999999999</v>
      </c>
      <c r="AN141" s="384">
        <v>0</v>
      </c>
      <c r="AO141" s="384">
        <v>363.69400000000002</v>
      </c>
      <c r="AP141" s="384">
        <v>173.00800000000001</v>
      </c>
      <c r="AQ141" s="384">
        <v>605.13499999999999</v>
      </c>
      <c r="AR141" s="384">
        <v>67.924000000000007</v>
      </c>
      <c r="AS141" s="384">
        <v>189.02699999999999</v>
      </c>
      <c r="AT141" s="384">
        <v>1.675</v>
      </c>
      <c r="AU141" s="384">
        <v>0</v>
      </c>
      <c r="AV141" s="384">
        <v>-331.42500000000001</v>
      </c>
      <c r="AW141" s="384">
        <v>6121.8860000000004</v>
      </c>
      <c r="AX141" s="384">
        <v>5790.4610000000002</v>
      </c>
      <c r="AY141" s="384">
        <f t="shared" si="18"/>
        <v>6121.8860000000004</v>
      </c>
      <c r="AZ141" s="384">
        <f t="shared" si="19"/>
        <v>1.675</v>
      </c>
      <c r="BA141" s="384">
        <f t="shared" si="20"/>
        <v>0</v>
      </c>
    </row>
    <row r="142" spans="1:53" s="379" customFormat="1">
      <c r="A142" s="383">
        <v>0.91666666666666696</v>
      </c>
      <c r="B142" s="384">
        <v>3130.9160000000002</v>
      </c>
      <c r="C142" s="384">
        <v>3402.4180000000001</v>
      </c>
      <c r="D142" s="384">
        <v>0</v>
      </c>
      <c r="E142" s="384">
        <v>453.20499999999998</v>
      </c>
      <c r="F142" s="384">
        <v>139.55199999999999</v>
      </c>
      <c r="G142" s="384">
        <v>655.60299999999995</v>
      </c>
      <c r="H142" s="384">
        <v>0</v>
      </c>
      <c r="I142" s="384">
        <v>134.55600000000001</v>
      </c>
      <c r="J142" s="384">
        <v>-1266.501</v>
      </c>
      <c r="K142" s="384">
        <v>0</v>
      </c>
      <c r="L142" s="384">
        <v>-543.88</v>
      </c>
      <c r="M142" s="384">
        <v>6649.7489999999998</v>
      </c>
      <c r="N142" s="384">
        <v>6105.8689999999997</v>
      </c>
      <c r="O142" s="384">
        <f t="shared" si="12"/>
        <v>6649.7489999999998</v>
      </c>
      <c r="P142" s="384">
        <f t="shared" si="13"/>
        <v>0</v>
      </c>
      <c r="Q142" s="384">
        <f t="shared" si="14"/>
        <v>-1266.501</v>
      </c>
      <c r="S142" s="383">
        <v>0.91666666666666696</v>
      </c>
      <c r="T142" s="384">
        <v>3657.7289999999998</v>
      </c>
      <c r="U142" s="384">
        <v>2718.8580000000002</v>
      </c>
      <c r="V142" s="384">
        <v>793.33799999999997</v>
      </c>
      <c r="W142" s="384">
        <v>434.90199999999999</v>
      </c>
      <c r="X142" s="384">
        <v>137.27699999999999</v>
      </c>
      <c r="Y142" s="384">
        <v>603.09900000000005</v>
      </c>
      <c r="Z142" s="384">
        <v>0</v>
      </c>
      <c r="AA142" s="384">
        <v>39.189</v>
      </c>
      <c r="AB142" s="384">
        <v>-2068.962</v>
      </c>
      <c r="AC142" s="384">
        <v>0</v>
      </c>
      <c r="AD142" s="384">
        <v>-518.20000000000005</v>
      </c>
      <c r="AE142" s="384">
        <v>6315.43</v>
      </c>
      <c r="AF142" s="384">
        <v>5797.2300000000005</v>
      </c>
      <c r="AG142" s="384">
        <f t="shared" si="15"/>
        <v>6315.43</v>
      </c>
      <c r="AH142" s="384">
        <f t="shared" si="16"/>
        <v>0</v>
      </c>
      <c r="AI142" s="384">
        <f t="shared" si="17"/>
        <v>-2068.962</v>
      </c>
      <c r="AK142" s="383">
        <v>0.91666666666666696</v>
      </c>
      <c r="AL142" s="384">
        <v>3692.6849999999999</v>
      </c>
      <c r="AM142" s="384">
        <v>1026.442</v>
      </c>
      <c r="AN142" s="384">
        <v>0</v>
      </c>
      <c r="AO142" s="384">
        <v>318.68200000000002</v>
      </c>
      <c r="AP142" s="384">
        <v>295.45800000000003</v>
      </c>
      <c r="AQ142" s="384">
        <v>615.51099999999997</v>
      </c>
      <c r="AR142" s="384">
        <v>22.613</v>
      </c>
      <c r="AS142" s="384">
        <v>183.416</v>
      </c>
      <c r="AT142" s="384">
        <v>-38.822000000000003</v>
      </c>
      <c r="AU142" s="384">
        <v>0</v>
      </c>
      <c r="AV142" s="384">
        <v>-329.202</v>
      </c>
      <c r="AW142" s="384">
        <v>6115.9850000000006</v>
      </c>
      <c r="AX142" s="384">
        <v>5786.7830000000004</v>
      </c>
      <c r="AY142" s="384">
        <f t="shared" si="18"/>
        <v>6115.9850000000006</v>
      </c>
      <c r="AZ142" s="384">
        <f t="shared" si="19"/>
        <v>0</v>
      </c>
      <c r="BA142" s="384">
        <f t="shared" si="20"/>
        <v>-38.822000000000003</v>
      </c>
    </row>
    <row r="143" spans="1:53" s="379" customFormat="1">
      <c r="A143" s="383">
        <v>0.92708333333333304</v>
      </c>
      <c r="B143" s="384">
        <v>3128.6570000000002</v>
      </c>
      <c r="C143" s="384">
        <v>3377.8809999999999</v>
      </c>
      <c r="D143" s="384">
        <v>0</v>
      </c>
      <c r="E143" s="384">
        <v>449.78</v>
      </c>
      <c r="F143" s="384">
        <v>139.364</v>
      </c>
      <c r="G143" s="384">
        <v>697.86900000000003</v>
      </c>
      <c r="H143" s="384">
        <v>0</v>
      </c>
      <c r="I143" s="384">
        <v>129.096</v>
      </c>
      <c r="J143" s="384">
        <v>-1267.056</v>
      </c>
      <c r="K143" s="384">
        <v>0</v>
      </c>
      <c r="L143" s="384">
        <v>-541.56700000000001</v>
      </c>
      <c r="M143" s="384">
        <v>6655.5909999999985</v>
      </c>
      <c r="N143" s="384">
        <v>6114.0239999999985</v>
      </c>
      <c r="O143" s="384">
        <f t="shared" si="12"/>
        <v>6655.5909999999985</v>
      </c>
      <c r="P143" s="384">
        <f t="shared" si="13"/>
        <v>0</v>
      </c>
      <c r="Q143" s="384">
        <f t="shared" si="14"/>
        <v>-1267.056</v>
      </c>
      <c r="S143" s="383">
        <v>0.92708333333333304</v>
      </c>
      <c r="T143" s="384">
        <v>3660.09</v>
      </c>
      <c r="U143" s="384">
        <v>2715.9319999999998</v>
      </c>
      <c r="V143" s="384">
        <v>793.452</v>
      </c>
      <c r="W143" s="384">
        <v>431.16199999999998</v>
      </c>
      <c r="X143" s="384">
        <v>128.715</v>
      </c>
      <c r="Y143" s="384">
        <v>617.39200000000005</v>
      </c>
      <c r="Z143" s="384">
        <v>0</v>
      </c>
      <c r="AA143" s="384">
        <v>24.73</v>
      </c>
      <c r="AB143" s="384">
        <v>-2062.9679999999998</v>
      </c>
      <c r="AC143" s="384">
        <v>0</v>
      </c>
      <c r="AD143" s="384">
        <v>-517.69899999999996</v>
      </c>
      <c r="AE143" s="384">
        <v>6308.5050000000001</v>
      </c>
      <c r="AF143" s="384">
        <v>5790.8060000000005</v>
      </c>
      <c r="AG143" s="384">
        <f t="shared" si="15"/>
        <v>6308.5050000000001</v>
      </c>
      <c r="AH143" s="384">
        <f t="shared" si="16"/>
        <v>0</v>
      </c>
      <c r="AI143" s="384">
        <f t="shared" si="17"/>
        <v>-2062.9679999999998</v>
      </c>
      <c r="AK143" s="383">
        <v>0.92708333333333304</v>
      </c>
      <c r="AL143" s="384">
        <v>3692.9810000000002</v>
      </c>
      <c r="AM143" s="384">
        <v>1050.57</v>
      </c>
      <c r="AN143" s="384">
        <v>0</v>
      </c>
      <c r="AO143" s="384">
        <v>314.892</v>
      </c>
      <c r="AP143" s="384">
        <v>300.54300000000001</v>
      </c>
      <c r="AQ143" s="384">
        <v>610.74300000000005</v>
      </c>
      <c r="AR143" s="384">
        <v>0</v>
      </c>
      <c r="AS143" s="384">
        <v>169.04900000000001</v>
      </c>
      <c r="AT143" s="384">
        <v>-29.506</v>
      </c>
      <c r="AU143" s="384">
        <v>0</v>
      </c>
      <c r="AV143" s="384">
        <v>-330.82299999999998</v>
      </c>
      <c r="AW143" s="384">
        <v>6109.2719999999999</v>
      </c>
      <c r="AX143" s="384">
        <v>5778.4489999999996</v>
      </c>
      <c r="AY143" s="384">
        <f t="shared" si="18"/>
        <v>6109.2719999999999</v>
      </c>
      <c r="AZ143" s="384">
        <f t="shared" si="19"/>
        <v>0</v>
      </c>
      <c r="BA143" s="384">
        <f t="shared" si="20"/>
        <v>-29.506</v>
      </c>
    </row>
    <row r="144" spans="1:53" s="379" customFormat="1">
      <c r="A144" s="383">
        <v>0.9375</v>
      </c>
      <c r="B144" s="384">
        <v>3130.1019999999999</v>
      </c>
      <c r="C144" s="384">
        <v>3386.393</v>
      </c>
      <c r="D144" s="384">
        <v>0</v>
      </c>
      <c r="E144" s="384">
        <v>450.596</v>
      </c>
      <c r="F144" s="384">
        <v>139.27600000000001</v>
      </c>
      <c r="G144" s="384">
        <v>709.92700000000002</v>
      </c>
      <c r="H144" s="384">
        <v>0</v>
      </c>
      <c r="I144" s="384">
        <v>133.547</v>
      </c>
      <c r="J144" s="384">
        <v>-1317.5540000000001</v>
      </c>
      <c r="K144" s="384">
        <v>0</v>
      </c>
      <c r="L144" s="384">
        <v>-542.71799999999996</v>
      </c>
      <c r="M144" s="384">
        <v>6632.2869999999994</v>
      </c>
      <c r="N144" s="384">
        <v>6089.5689999999995</v>
      </c>
      <c r="O144" s="384">
        <f t="shared" si="12"/>
        <v>6632.2869999999994</v>
      </c>
      <c r="P144" s="384">
        <f t="shared" si="13"/>
        <v>0</v>
      </c>
      <c r="Q144" s="384">
        <f t="shared" si="14"/>
        <v>-1317.5540000000001</v>
      </c>
      <c r="S144" s="383">
        <v>0.9375</v>
      </c>
      <c r="T144" s="384">
        <v>3661.7020000000002</v>
      </c>
      <c r="U144" s="384">
        <v>2667.2979999999998</v>
      </c>
      <c r="V144" s="384">
        <v>798.35900000000004</v>
      </c>
      <c r="W144" s="384">
        <v>431.452</v>
      </c>
      <c r="X144" s="384">
        <v>128.74299999999999</v>
      </c>
      <c r="Y144" s="384">
        <v>640.90700000000004</v>
      </c>
      <c r="Z144" s="384">
        <v>0</v>
      </c>
      <c r="AA144" s="384">
        <v>24.812999999999999</v>
      </c>
      <c r="AB144" s="384">
        <v>-2097.6469999999999</v>
      </c>
      <c r="AC144" s="384">
        <v>0</v>
      </c>
      <c r="AD144" s="384">
        <v>-513.21500000000003</v>
      </c>
      <c r="AE144" s="384">
        <v>6255.6270000000013</v>
      </c>
      <c r="AF144" s="384">
        <v>5742.4120000000012</v>
      </c>
      <c r="AG144" s="384">
        <f t="shared" si="15"/>
        <v>6255.6270000000013</v>
      </c>
      <c r="AH144" s="384">
        <f t="shared" si="16"/>
        <v>0</v>
      </c>
      <c r="AI144" s="384">
        <f t="shared" si="17"/>
        <v>-2097.6469999999999</v>
      </c>
      <c r="AK144" s="383">
        <v>0.9375</v>
      </c>
      <c r="AL144" s="384">
        <v>3694.3989999999999</v>
      </c>
      <c r="AM144" s="384">
        <v>1056.3130000000001</v>
      </c>
      <c r="AN144" s="384">
        <v>0</v>
      </c>
      <c r="AO144" s="384">
        <v>313.23899999999998</v>
      </c>
      <c r="AP144" s="384">
        <v>300.36500000000001</v>
      </c>
      <c r="AQ144" s="384">
        <v>589.58199999999999</v>
      </c>
      <c r="AR144" s="384">
        <v>0</v>
      </c>
      <c r="AS144" s="384">
        <v>161.31299999999999</v>
      </c>
      <c r="AT144" s="384">
        <v>-30.321000000000002</v>
      </c>
      <c r="AU144" s="384">
        <v>0</v>
      </c>
      <c r="AV144" s="384">
        <v>-330.96</v>
      </c>
      <c r="AW144" s="384">
        <v>6084.8899999999994</v>
      </c>
      <c r="AX144" s="384">
        <v>5753.9299999999994</v>
      </c>
      <c r="AY144" s="384">
        <f t="shared" si="18"/>
        <v>6084.8899999999994</v>
      </c>
      <c r="AZ144" s="384">
        <f t="shared" si="19"/>
        <v>0</v>
      </c>
      <c r="BA144" s="384">
        <f t="shared" si="20"/>
        <v>-30.321000000000002</v>
      </c>
    </row>
    <row r="145" spans="1:53" s="379" customFormat="1">
      <c r="A145" s="383">
        <v>0.94791666666666696</v>
      </c>
      <c r="B145" s="384">
        <v>3130.268</v>
      </c>
      <c r="C145" s="384">
        <v>3383.3719999999998</v>
      </c>
      <c r="D145" s="384">
        <v>0</v>
      </c>
      <c r="E145" s="384">
        <v>448.96600000000001</v>
      </c>
      <c r="F145" s="384">
        <v>141.352</v>
      </c>
      <c r="G145" s="384">
        <v>727.48900000000003</v>
      </c>
      <c r="H145" s="384">
        <v>0</v>
      </c>
      <c r="I145" s="384">
        <v>137.64099999999999</v>
      </c>
      <c r="J145" s="384">
        <v>-1359.5260000000001</v>
      </c>
      <c r="K145" s="384">
        <v>0</v>
      </c>
      <c r="L145" s="384">
        <v>-542.60400000000004</v>
      </c>
      <c r="M145" s="384">
        <v>6609.5619999999999</v>
      </c>
      <c r="N145" s="384">
        <v>6066.9579999999996</v>
      </c>
      <c r="O145" s="384">
        <f t="shared" si="12"/>
        <v>6609.5619999999999</v>
      </c>
      <c r="P145" s="384">
        <f t="shared" si="13"/>
        <v>0</v>
      </c>
      <c r="Q145" s="384">
        <f t="shared" si="14"/>
        <v>-1359.5260000000001</v>
      </c>
      <c r="S145" s="383">
        <v>0.94791666666666696</v>
      </c>
      <c r="T145" s="384">
        <v>3661.0079999999998</v>
      </c>
      <c r="U145" s="384">
        <v>2603.7950000000001</v>
      </c>
      <c r="V145" s="384">
        <v>798.55</v>
      </c>
      <c r="W145" s="384">
        <v>423.6</v>
      </c>
      <c r="X145" s="384">
        <v>128.31200000000001</v>
      </c>
      <c r="Y145" s="384">
        <v>683.18799999999999</v>
      </c>
      <c r="Z145" s="384">
        <v>0</v>
      </c>
      <c r="AA145" s="384">
        <v>31.869</v>
      </c>
      <c r="AB145" s="384">
        <v>-2093.3629999999998</v>
      </c>
      <c r="AC145" s="384">
        <v>0</v>
      </c>
      <c r="AD145" s="384">
        <v>-506.81400000000002</v>
      </c>
      <c r="AE145" s="384">
        <v>6236.9590000000007</v>
      </c>
      <c r="AF145" s="384">
        <v>5730.1450000000004</v>
      </c>
      <c r="AG145" s="384">
        <f t="shared" si="15"/>
        <v>6236.9590000000007</v>
      </c>
      <c r="AH145" s="384">
        <f t="shared" si="16"/>
        <v>0</v>
      </c>
      <c r="AI145" s="384">
        <f t="shared" si="17"/>
        <v>-2093.3629999999998</v>
      </c>
      <c r="AK145" s="383">
        <v>0.94791666666666696</v>
      </c>
      <c r="AL145" s="384">
        <v>3698.3359999999998</v>
      </c>
      <c r="AM145" s="384">
        <v>1058.3430000000001</v>
      </c>
      <c r="AN145" s="384">
        <v>0</v>
      </c>
      <c r="AO145" s="384">
        <v>311.37599999999998</v>
      </c>
      <c r="AP145" s="384">
        <v>297.10500000000002</v>
      </c>
      <c r="AQ145" s="384">
        <v>597.58100000000002</v>
      </c>
      <c r="AR145" s="384">
        <v>0</v>
      </c>
      <c r="AS145" s="384">
        <v>172.13300000000001</v>
      </c>
      <c r="AT145" s="384">
        <v>-94.025999999999996</v>
      </c>
      <c r="AU145" s="384">
        <v>0</v>
      </c>
      <c r="AV145" s="384">
        <v>-331.44900000000001</v>
      </c>
      <c r="AW145" s="384">
        <v>6040.848</v>
      </c>
      <c r="AX145" s="384">
        <v>5709.3990000000003</v>
      </c>
      <c r="AY145" s="384">
        <f t="shared" si="18"/>
        <v>6040.848</v>
      </c>
      <c r="AZ145" s="384">
        <f t="shared" si="19"/>
        <v>0</v>
      </c>
      <c r="BA145" s="384">
        <f t="shared" si="20"/>
        <v>-94.025999999999996</v>
      </c>
    </row>
    <row r="146" spans="1:53" s="379" customFormat="1">
      <c r="A146" s="383">
        <v>0.95833333333333304</v>
      </c>
      <c r="B146" s="384">
        <v>3130.451</v>
      </c>
      <c r="C146" s="384">
        <v>3437.0129999999999</v>
      </c>
      <c r="D146" s="384">
        <v>0</v>
      </c>
      <c r="E146" s="384">
        <v>413.10599999999999</v>
      </c>
      <c r="F146" s="384">
        <v>160.97399999999999</v>
      </c>
      <c r="G146" s="384">
        <v>697.10799999999995</v>
      </c>
      <c r="H146" s="384">
        <v>0</v>
      </c>
      <c r="I146" s="384">
        <v>130.91900000000001</v>
      </c>
      <c r="J146" s="384">
        <v>-1407.25</v>
      </c>
      <c r="K146" s="384">
        <v>0</v>
      </c>
      <c r="L146" s="384">
        <v>-545.66399999999999</v>
      </c>
      <c r="M146" s="384">
        <v>6562.3209999999999</v>
      </c>
      <c r="N146" s="384">
        <v>6016.6570000000002</v>
      </c>
      <c r="O146" s="384">
        <f t="shared" si="12"/>
        <v>6562.3209999999999</v>
      </c>
      <c r="P146" s="384">
        <f t="shared" si="13"/>
        <v>0</v>
      </c>
      <c r="Q146" s="384">
        <f t="shared" si="14"/>
        <v>-1407.25</v>
      </c>
      <c r="S146" s="383">
        <v>0.95833333333333304</v>
      </c>
      <c r="T146" s="384">
        <v>3659.806</v>
      </c>
      <c r="U146" s="384">
        <v>2603.0439999999999</v>
      </c>
      <c r="V146" s="384">
        <v>805.78200000000004</v>
      </c>
      <c r="W146" s="384">
        <v>419.9</v>
      </c>
      <c r="X146" s="384">
        <v>73.531999999999996</v>
      </c>
      <c r="Y146" s="384">
        <v>660.45500000000004</v>
      </c>
      <c r="Z146" s="384">
        <v>0</v>
      </c>
      <c r="AA146" s="384">
        <v>34.710999999999999</v>
      </c>
      <c r="AB146" s="384">
        <v>-2117.663</v>
      </c>
      <c r="AC146" s="384">
        <v>0</v>
      </c>
      <c r="AD146" s="384">
        <v>-505.85</v>
      </c>
      <c r="AE146" s="384">
        <v>6139.5669999999991</v>
      </c>
      <c r="AF146" s="384">
        <v>5633.7169999999987</v>
      </c>
      <c r="AG146" s="384">
        <f t="shared" si="15"/>
        <v>6139.5669999999991</v>
      </c>
      <c r="AH146" s="384">
        <f t="shared" si="16"/>
        <v>0</v>
      </c>
      <c r="AI146" s="384">
        <f t="shared" si="17"/>
        <v>-2117.663</v>
      </c>
      <c r="AK146" s="383">
        <v>0.95833333333333304</v>
      </c>
      <c r="AL146" s="384">
        <v>3699.58</v>
      </c>
      <c r="AM146" s="384">
        <v>1064.9739999999999</v>
      </c>
      <c r="AN146" s="384">
        <v>0</v>
      </c>
      <c r="AO146" s="384">
        <v>294.548</v>
      </c>
      <c r="AP146" s="384">
        <v>213.05</v>
      </c>
      <c r="AQ146" s="384">
        <v>371.04300000000001</v>
      </c>
      <c r="AR146" s="384">
        <v>0</v>
      </c>
      <c r="AS146" s="384">
        <v>178.26300000000001</v>
      </c>
      <c r="AT146" s="384">
        <v>184.227</v>
      </c>
      <c r="AU146" s="384">
        <v>0</v>
      </c>
      <c r="AV146" s="384">
        <v>-327.565</v>
      </c>
      <c r="AW146" s="384">
        <v>6005.6849999999995</v>
      </c>
      <c r="AX146" s="384">
        <v>5678.12</v>
      </c>
      <c r="AY146" s="384">
        <f t="shared" si="18"/>
        <v>6005.6849999999995</v>
      </c>
      <c r="AZ146" s="384">
        <f t="shared" si="19"/>
        <v>184.227</v>
      </c>
      <c r="BA146" s="384">
        <f t="shared" si="20"/>
        <v>0</v>
      </c>
    </row>
    <row r="147" spans="1:53" s="379" customFormat="1">
      <c r="A147" s="383">
        <v>0.96875</v>
      </c>
      <c r="B147" s="384">
        <v>3132.6219999999998</v>
      </c>
      <c r="C147" s="384">
        <v>3476.36</v>
      </c>
      <c r="D147" s="384">
        <v>0</v>
      </c>
      <c r="E147" s="384">
        <v>405.90600000000001</v>
      </c>
      <c r="F147" s="384">
        <v>163.75399999999999</v>
      </c>
      <c r="G147" s="384">
        <v>410.03100000000001</v>
      </c>
      <c r="H147" s="384">
        <v>0</v>
      </c>
      <c r="I147" s="384">
        <v>124.084</v>
      </c>
      <c r="J147" s="384">
        <v>-1216.963</v>
      </c>
      <c r="K147" s="384">
        <v>0</v>
      </c>
      <c r="L147" s="384">
        <v>-545.93799999999999</v>
      </c>
      <c r="M147" s="384">
        <v>6495.7939999999999</v>
      </c>
      <c r="N147" s="384">
        <v>5949.8559999999998</v>
      </c>
      <c r="O147" s="384">
        <f t="shared" si="12"/>
        <v>6495.7939999999999</v>
      </c>
      <c r="P147" s="384">
        <f t="shared" si="13"/>
        <v>0</v>
      </c>
      <c r="Q147" s="384">
        <f t="shared" si="14"/>
        <v>-1216.963</v>
      </c>
      <c r="S147" s="383">
        <v>0.96875</v>
      </c>
      <c r="T147" s="384">
        <v>3658.4369999999999</v>
      </c>
      <c r="U147" s="384">
        <v>2602.9110000000001</v>
      </c>
      <c r="V147" s="384">
        <v>806.47900000000004</v>
      </c>
      <c r="W147" s="384">
        <v>419.96100000000001</v>
      </c>
      <c r="X147" s="384">
        <v>70.753</v>
      </c>
      <c r="Y147" s="384">
        <v>529.72</v>
      </c>
      <c r="Z147" s="384">
        <v>0</v>
      </c>
      <c r="AA147" s="384">
        <v>36.994</v>
      </c>
      <c r="AB147" s="384">
        <v>-2101.5810000000001</v>
      </c>
      <c r="AC147" s="384">
        <v>0</v>
      </c>
      <c r="AD147" s="384">
        <v>-504.34199999999998</v>
      </c>
      <c r="AE147" s="384">
        <v>6023.674</v>
      </c>
      <c r="AF147" s="384">
        <v>5519.3320000000003</v>
      </c>
      <c r="AG147" s="384">
        <f t="shared" si="15"/>
        <v>6023.674</v>
      </c>
      <c r="AH147" s="384">
        <f t="shared" si="16"/>
        <v>0</v>
      </c>
      <c r="AI147" s="384">
        <f t="shared" si="17"/>
        <v>-2101.5810000000001</v>
      </c>
      <c r="AK147" s="383">
        <v>0.96875</v>
      </c>
      <c r="AL147" s="384">
        <v>3699.5639999999999</v>
      </c>
      <c r="AM147" s="384">
        <v>1067.8979999999999</v>
      </c>
      <c r="AN147" s="384">
        <v>0</v>
      </c>
      <c r="AO147" s="384">
        <v>292.04300000000001</v>
      </c>
      <c r="AP147" s="384">
        <v>209.92099999999999</v>
      </c>
      <c r="AQ147" s="384">
        <v>367.42500000000001</v>
      </c>
      <c r="AR147" s="384">
        <v>0</v>
      </c>
      <c r="AS147" s="384">
        <v>182.15799999999999</v>
      </c>
      <c r="AT147" s="384">
        <v>106.71</v>
      </c>
      <c r="AU147" s="384">
        <v>0</v>
      </c>
      <c r="AV147" s="384">
        <v>-327.64800000000002</v>
      </c>
      <c r="AW147" s="384">
        <v>5925.7190000000001</v>
      </c>
      <c r="AX147" s="384">
        <v>5598.0709999999999</v>
      </c>
      <c r="AY147" s="384">
        <f t="shared" si="18"/>
        <v>5925.7190000000001</v>
      </c>
      <c r="AZ147" s="384">
        <f t="shared" si="19"/>
        <v>106.71</v>
      </c>
      <c r="BA147" s="384">
        <f t="shared" si="20"/>
        <v>0</v>
      </c>
    </row>
    <row r="148" spans="1:53" s="379" customFormat="1">
      <c r="A148" s="383">
        <v>0.97916666666666696</v>
      </c>
      <c r="B148" s="384">
        <v>3132.482</v>
      </c>
      <c r="C148" s="384">
        <v>3497.221</v>
      </c>
      <c r="D148" s="384">
        <v>0</v>
      </c>
      <c r="E148" s="384">
        <v>405.98899999999998</v>
      </c>
      <c r="F148" s="384">
        <v>163.72900000000001</v>
      </c>
      <c r="G148" s="384">
        <v>271.20800000000003</v>
      </c>
      <c r="H148" s="384">
        <v>0</v>
      </c>
      <c r="I148" s="384">
        <v>129.00200000000001</v>
      </c>
      <c r="J148" s="384">
        <v>-1154.44</v>
      </c>
      <c r="K148" s="384">
        <v>0</v>
      </c>
      <c r="L148" s="384">
        <v>-546.46400000000006</v>
      </c>
      <c r="M148" s="384">
        <v>6445.1909999999989</v>
      </c>
      <c r="N148" s="384">
        <v>5898.726999999999</v>
      </c>
      <c r="O148" s="384">
        <f t="shared" si="12"/>
        <v>6445.1909999999989</v>
      </c>
      <c r="P148" s="384">
        <f t="shared" si="13"/>
        <v>0</v>
      </c>
      <c r="Q148" s="384">
        <f t="shared" si="14"/>
        <v>-1154.44</v>
      </c>
      <c r="S148" s="383">
        <v>0.97916666666666696</v>
      </c>
      <c r="T148" s="384">
        <v>3660.6669999999999</v>
      </c>
      <c r="U148" s="384">
        <v>2592.4169999999999</v>
      </c>
      <c r="V148" s="384">
        <v>806.67899999999997</v>
      </c>
      <c r="W148" s="384">
        <v>417.09300000000002</v>
      </c>
      <c r="X148" s="384">
        <v>70.793999999999997</v>
      </c>
      <c r="Y148" s="384">
        <v>528.07500000000005</v>
      </c>
      <c r="Z148" s="384">
        <v>0</v>
      </c>
      <c r="AA148" s="384">
        <v>37.289000000000001</v>
      </c>
      <c r="AB148" s="384">
        <v>-2140.317</v>
      </c>
      <c r="AC148" s="384">
        <v>0</v>
      </c>
      <c r="AD148" s="384">
        <v>-503.21</v>
      </c>
      <c r="AE148" s="384">
        <v>5972.6969999999992</v>
      </c>
      <c r="AF148" s="384">
        <v>5469.4869999999992</v>
      </c>
      <c r="AG148" s="384">
        <f t="shared" si="15"/>
        <v>5972.6969999999992</v>
      </c>
      <c r="AH148" s="384">
        <f t="shared" si="16"/>
        <v>0</v>
      </c>
      <c r="AI148" s="384">
        <f t="shared" si="17"/>
        <v>-2140.317</v>
      </c>
      <c r="AK148" s="383">
        <v>0.97916666666666696</v>
      </c>
      <c r="AL148" s="384">
        <v>3698.6120000000001</v>
      </c>
      <c r="AM148" s="384">
        <v>1071.348</v>
      </c>
      <c r="AN148" s="384">
        <v>0</v>
      </c>
      <c r="AO148" s="384">
        <v>293.17599999999999</v>
      </c>
      <c r="AP148" s="384">
        <v>210.08600000000001</v>
      </c>
      <c r="AQ148" s="384">
        <v>372.39</v>
      </c>
      <c r="AR148" s="384">
        <v>0</v>
      </c>
      <c r="AS148" s="384">
        <v>178.154</v>
      </c>
      <c r="AT148" s="384">
        <v>-32.012</v>
      </c>
      <c r="AU148" s="384">
        <v>0</v>
      </c>
      <c r="AV148" s="384">
        <v>-327.99700000000001</v>
      </c>
      <c r="AW148" s="384">
        <v>5791.7540000000017</v>
      </c>
      <c r="AX148" s="384">
        <v>5463.7570000000014</v>
      </c>
      <c r="AY148" s="384">
        <f t="shared" si="18"/>
        <v>5791.7540000000017</v>
      </c>
      <c r="AZ148" s="384">
        <f t="shared" si="19"/>
        <v>0</v>
      </c>
      <c r="BA148" s="384">
        <f t="shared" si="20"/>
        <v>-32.012</v>
      </c>
    </row>
    <row r="149" spans="1:53" s="379" customFormat="1">
      <c r="A149" s="383">
        <v>0.98958333333333304</v>
      </c>
      <c r="B149" s="384">
        <v>3132.473</v>
      </c>
      <c r="C149" s="384">
        <v>3487.402</v>
      </c>
      <c r="D149" s="384">
        <v>0</v>
      </c>
      <c r="E149" s="384">
        <v>419.90499999999997</v>
      </c>
      <c r="F149" s="384">
        <v>161.476</v>
      </c>
      <c r="G149" s="384">
        <v>211.48699999999999</v>
      </c>
      <c r="H149" s="384">
        <v>0</v>
      </c>
      <c r="I149" s="384">
        <v>124.136</v>
      </c>
      <c r="J149" s="384">
        <v>-1218.42</v>
      </c>
      <c r="K149" s="384">
        <v>0</v>
      </c>
      <c r="L149" s="384">
        <v>-545.51099999999997</v>
      </c>
      <c r="M149" s="384">
        <v>6318.4589999999998</v>
      </c>
      <c r="N149" s="384">
        <v>5772.9480000000003</v>
      </c>
      <c r="O149" s="384">
        <f t="shared" si="12"/>
        <v>6318.4589999999998</v>
      </c>
      <c r="P149" s="384">
        <f t="shared" si="13"/>
        <v>0</v>
      </c>
      <c r="Q149" s="384">
        <f t="shared" si="14"/>
        <v>-1218.42</v>
      </c>
      <c r="S149" s="383">
        <v>0.98958333333333304</v>
      </c>
      <c r="T149" s="384">
        <v>3662.52</v>
      </c>
      <c r="U149" s="384">
        <v>2600.913</v>
      </c>
      <c r="V149" s="384">
        <v>806.46299999999997</v>
      </c>
      <c r="W149" s="384">
        <v>413.95400000000001</v>
      </c>
      <c r="X149" s="384">
        <v>70.744</v>
      </c>
      <c r="Y149" s="384">
        <v>511.22</v>
      </c>
      <c r="Z149" s="384">
        <v>0</v>
      </c>
      <c r="AA149" s="384">
        <v>32.235999999999997</v>
      </c>
      <c r="AB149" s="384">
        <v>-2237.8049999999998</v>
      </c>
      <c r="AC149" s="384">
        <v>0</v>
      </c>
      <c r="AD149" s="384">
        <v>-503.72399999999999</v>
      </c>
      <c r="AE149" s="384">
        <v>5860.244999999999</v>
      </c>
      <c r="AF149" s="384">
        <v>5356.5209999999988</v>
      </c>
      <c r="AG149" s="384">
        <f t="shared" si="15"/>
        <v>5860.244999999999</v>
      </c>
      <c r="AH149" s="384">
        <f t="shared" si="16"/>
        <v>0</v>
      </c>
      <c r="AI149" s="384">
        <f t="shared" si="17"/>
        <v>-2237.8049999999998</v>
      </c>
      <c r="AK149" s="383">
        <v>0.98958333333333304</v>
      </c>
      <c r="AL149" s="384">
        <v>3697.444</v>
      </c>
      <c r="AM149" s="384">
        <v>1075.5360000000001</v>
      </c>
      <c r="AN149" s="384">
        <v>0</v>
      </c>
      <c r="AO149" s="384">
        <v>291.28199999999998</v>
      </c>
      <c r="AP149" s="384">
        <v>203.50700000000001</v>
      </c>
      <c r="AQ149" s="384">
        <v>349.642</v>
      </c>
      <c r="AR149" s="384">
        <v>0</v>
      </c>
      <c r="AS149" s="384">
        <v>170.70400000000001</v>
      </c>
      <c r="AT149" s="384">
        <v>-105.545</v>
      </c>
      <c r="AU149" s="384">
        <v>0</v>
      </c>
      <c r="AV149" s="384">
        <v>-327.75799999999998</v>
      </c>
      <c r="AW149" s="384">
        <v>5682.5699999999988</v>
      </c>
      <c r="AX149" s="384">
        <v>5354.811999999999</v>
      </c>
      <c r="AY149" s="384">
        <f t="shared" si="18"/>
        <v>5682.5699999999988</v>
      </c>
      <c r="AZ149" s="384">
        <f t="shared" si="19"/>
        <v>0</v>
      </c>
      <c r="BA149" s="384">
        <f t="shared" si="20"/>
        <v>-105.545</v>
      </c>
    </row>
    <row r="150" spans="1:53" s="379" customFormat="1"/>
    <row r="151" spans="1:53" s="379" customFormat="1"/>
    <row r="152" spans="1:53" s="379" customFormat="1"/>
    <row r="153" spans="1:53" s="366" customFormat="1"/>
    <row r="154" spans="1:53" s="366" customFormat="1"/>
    <row r="155" spans="1:53" s="366" customFormat="1"/>
  </sheetData>
  <mergeCells count="33">
    <mergeCell ref="A25:D25"/>
    <mergeCell ref="A11:D11"/>
    <mergeCell ref="A12:D12"/>
    <mergeCell ref="A13:D13"/>
    <mergeCell ref="A14:D14"/>
    <mergeCell ref="A44:D44"/>
    <mergeCell ref="A28:D28"/>
    <mergeCell ref="A29:D29"/>
    <mergeCell ref="A34:D34"/>
    <mergeCell ref="A35:D35"/>
    <mergeCell ref="A36:D36"/>
    <mergeCell ref="A37:D37"/>
    <mergeCell ref="A39:D39"/>
    <mergeCell ref="A40:D40"/>
    <mergeCell ref="A41:D41"/>
    <mergeCell ref="A42:D42"/>
    <mergeCell ref="A43:D43"/>
    <mergeCell ref="A27:D27"/>
    <mergeCell ref="A19:D19"/>
    <mergeCell ref="A3:D3"/>
    <mergeCell ref="A18:D18"/>
    <mergeCell ref="A33:D33"/>
    <mergeCell ref="A26:D26"/>
    <mergeCell ref="A10:D10"/>
    <mergeCell ref="A4:D4"/>
    <mergeCell ref="A5:D5"/>
    <mergeCell ref="A6:D6"/>
    <mergeCell ref="A7:D7"/>
    <mergeCell ref="A9:D9"/>
    <mergeCell ref="A20:D20"/>
    <mergeCell ref="A21:D21"/>
    <mergeCell ref="A22:D22"/>
    <mergeCell ref="A24:D24"/>
  </mergeCells>
  <conditionalFormatting sqref="A54:O149">
    <cfRule type="expression" dxfId="2" priority="4">
      <formula>$M54=MIN($M$52:$M$149)</formula>
    </cfRule>
  </conditionalFormatting>
  <conditionalFormatting sqref="S54:AG149">
    <cfRule type="expression" dxfId="1" priority="6">
      <formula>$AE54=MIN($AE$54:$AE$149)</formula>
    </cfRule>
  </conditionalFormatting>
  <conditionalFormatting sqref="AK54:AY149">
    <cfRule type="expression" dxfId="0" priority="1">
      <formula>$AW54=MIN($AW$54:$AW$149)</formula>
    </cfRule>
  </conditionalFormatting>
  <pageMargins left="0.31496062992125984" right="0.31496062992125984" top="0.35433070866141736" bottom="0.35433070866141736" header="0.31496062992125984" footer="0.19685039370078741"/>
  <pageSetup paperSize="9" fitToWidth="0" fitToHeight="0" orientation="landscape" r:id="rId1"/>
  <headerFooter differentFirst="1" scaleWithDoc="0">
    <oddFooter>&amp;C&amp;"Calibri,Obyčejné"&amp;9&amp;P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List23"/>
  <dimension ref="A1:AH229"/>
  <sheetViews>
    <sheetView showGridLines="0" zoomScaleNormal="100" zoomScaleSheetLayoutView="100" workbookViewId="0"/>
  </sheetViews>
  <sheetFormatPr defaultColWidth="9.140625" defaultRowHeight="12"/>
  <cols>
    <col min="1" max="33" width="4.28515625" style="22" customWidth="1"/>
    <col min="34" max="34" width="2.7109375" style="22" customWidth="1"/>
    <col min="35" max="35" width="9.140625" style="22"/>
    <col min="36" max="36" width="9.140625" style="22" customWidth="1"/>
    <col min="37" max="16384" width="9.140625" style="22"/>
  </cols>
  <sheetData>
    <row r="1" spans="1:34" ht="20.25">
      <c r="A1" s="288" t="s">
        <v>406</v>
      </c>
      <c r="T1" s="100"/>
      <c r="U1" s="41"/>
      <c r="V1" s="41"/>
      <c r="W1" s="41"/>
      <c r="Y1" s="42"/>
      <c r="Z1" s="41"/>
      <c r="AC1" s="101"/>
      <c r="AF1" s="102"/>
      <c r="AH1" s="167" t="str">
        <f>'3.1'!N1</f>
        <v>II. čtvrtletí 2026</v>
      </c>
    </row>
    <row r="2" spans="1:34" ht="6" customHeight="1"/>
    <row r="3" spans="1:34" ht="12" customHeight="1">
      <c r="F3" s="103"/>
      <c r="U3" s="103"/>
    </row>
    <row r="4" spans="1:34" ht="12" customHeight="1"/>
    <row r="5" spans="1:34" s="21" customFormat="1" ht="12" customHeight="1">
      <c r="A5" s="531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26"/>
      <c r="P5" s="531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</row>
    <row r="6" spans="1:34" s="21" customFormat="1" ht="12" customHeight="1">
      <c r="A6" s="531"/>
      <c r="B6" s="532"/>
      <c r="C6" s="532"/>
      <c r="D6" s="532"/>
      <c r="E6" s="532"/>
      <c r="F6" s="532"/>
      <c r="G6" s="532"/>
      <c r="H6" s="532"/>
      <c r="I6" s="532"/>
      <c r="J6" s="532"/>
      <c r="K6" s="532"/>
      <c r="L6" s="532"/>
      <c r="M6" s="532"/>
      <c r="N6" s="97"/>
      <c r="O6" s="26"/>
      <c r="P6" s="531"/>
      <c r="Q6" s="533"/>
      <c r="R6" s="533"/>
      <c r="S6" s="533"/>
      <c r="T6" s="533"/>
      <c r="U6" s="533"/>
      <c r="V6" s="533"/>
      <c r="W6" s="533"/>
      <c r="X6" s="533"/>
      <c r="Y6" s="533"/>
      <c r="Z6" s="533"/>
      <c r="AA6" s="533"/>
      <c r="AB6" s="533"/>
      <c r="AC6" s="97"/>
    </row>
    <row r="7" spans="1:34" ht="12" customHeight="1">
      <c r="A7" s="86"/>
      <c r="B7" s="50" t="s">
        <v>7</v>
      </c>
      <c r="C7" s="50" t="s">
        <v>20</v>
      </c>
      <c r="D7" s="50" t="s">
        <v>21</v>
      </c>
      <c r="E7" s="50" t="s">
        <v>22</v>
      </c>
      <c r="F7" s="19"/>
      <c r="G7" s="19"/>
      <c r="H7" s="19"/>
      <c r="I7" s="19"/>
      <c r="J7" s="19"/>
      <c r="K7" s="19"/>
      <c r="L7" s="19"/>
      <c r="M7" s="19"/>
      <c r="N7" s="19"/>
      <c r="O7" s="9"/>
      <c r="P7" s="48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</row>
    <row r="8" spans="1:34" ht="12" customHeight="1">
      <c r="A8" s="87" t="s">
        <v>150</v>
      </c>
      <c r="C8" s="50">
        <f>SUM('4.1'!B11:D11)</f>
        <v>666.730951</v>
      </c>
      <c r="D8" s="50">
        <f>SUM('4.2'!B8:D8)</f>
        <v>0</v>
      </c>
      <c r="E8" s="50">
        <f>SUM('4.2'!B22:D22)</f>
        <v>0.25319700000000001</v>
      </c>
      <c r="F8" s="19"/>
      <c r="G8" s="19"/>
      <c r="H8" s="19"/>
      <c r="I8" s="19"/>
      <c r="J8" s="19"/>
      <c r="K8" s="19"/>
      <c r="L8" s="19"/>
      <c r="M8" s="19"/>
      <c r="N8" s="19"/>
      <c r="O8" s="9"/>
      <c r="P8" s="48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</row>
    <row r="9" spans="1:34" ht="12" customHeight="1">
      <c r="A9" s="87" t="s">
        <v>149</v>
      </c>
      <c r="B9" s="50"/>
      <c r="C9" s="50">
        <f>SUM('4.1'!B12:D12)</f>
        <v>1.959873</v>
      </c>
      <c r="D9" s="50">
        <f>SUM('4.2'!B9:D9)</f>
        <v>0</v>
      </c>
      <c r="E9" s="50">
        <f>SUM('4.2'!B23:D23)</f>
        <v>629.15597300000002</v>
      </c>
      <c r="F9" s="19"/>
      <c r="G9" s="19"/>
      <c r="H9" s="19"/>
      <c r="I9" s="19"/>
      <c r="J9" s="19"/>
      <c r="K9" s="19"/>
      <c r="L9" s="19"/>
      <c r="M9" s="19"/>
      <c r="N9" s="19"/>
      <c r="O9" s="9"/>
      <c r="P9" s="48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</row>
    <row r="10" spans="1:34" ht="12" customHeight="1">
      <c r="A10" s="87" t="s">
        <v>148</v>
      </c>
      <c r="B10" s="50"/>
      <c r="C10" s="50">
        <f>SUM('4.1'!B13:D13)</f>
        <v>147.76791599999999</v>
      </c>
      <c r="D10" s="50">
        <f>SUM('4.2'!B10:D10)</f>
        <v>0</v>
      </c>
      <c r="E10" s="50">
        <f>SUM('4.2'!B24:D24)</f>
        <v>0</v>
      </c>
      <c r="F10" s="19"/>
      <c r="G10" s="19"/>
      <c r="H10" s="19"/>
      <c r="I10" s="19"/>
      <c r="J10" s="19"/>
      <c r="K10" s="19"/>
      <c r="L10" s="19"/>
      <c r="M10" s="19"/>
      <c r="N10" s="19"/>
      <c r="O10" s="9"/>
      <c r="P10" s="48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</row>
    <row r="11" spans="1:34" ht="12" customHeight="1">
      <c r="A11" s="87" t="s">
        <v>147</v>
      </c>
      <c r="B11" s="50"/>
      <c r="C11" s="50">
        <f>SUM('4.1'!B14:D14)</f>
        <v>4998.826931999999</v>
      </c>
      <c r="D11" s="50">
        <f>SUM('4.2'!B11:D11)</f>
        <v>3.7641599999999995</v>
      </c>
      <c r="E11" s="50">
        <f>SUM('4.2'!B25:D25)</f>
        <v>0</v>
      </c>
      <c r="F11" s="19"/>
      <c r="G11" s="19"/>
      <c r="H11" s="19"/>
      <c r="I11" s="19"/>
      <c r="J11" s="19"/>
      <c r="K11" s="19"/>
      <c r="L11" s="19"/>
      <c r="M11" s="19"/>
      <c r="N11" s="19"/>
      <c r="O11" s="9"/>
      <c r="P11" s="48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</row>
    <row r="12" spans="1:34" ht="12" customHeight="1">
      <c r="A12" s="87" t="s">
        <v>146</v>
      </c>
      <c r="B12" s="50"/>
      <c r="C12" s="50">
        <f>SUM('4.1'!B15:D15)</f>
        <v>0</v>
      </c>
      <c r="D12" s="50">
        <f>SUM('4.2'!B12:D12)</f>
        <v>0</v>
      </c>
      <c r="E12" s="50">
        <f>SUM('4.2'!B26:D26)</f>
        <v>0</v>
      </c>
      <c r="F12" s="19"/>
      <c r="G12" s="19"/>
      <c r="H12" s="19"/>
      <c r="I12" s="19"/>
      <c r="J12" s="19"/>
      <c r="K12" s="19"/>
      <c r="L12" s="19"/>
      <c r="M12" s="19"/>
      <c r="N12" s="19"/>
      <c r="O12" s="9"/>
      <c r="P12" s="48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</row>
    <row r="13" spans="1:34" ht="12" customHeight="1">
      <c r="A13" s="87" t="s">
        <v>145</v>
      </c>
      <c r="B13" s="50"/>
      <c r="C13" s="50">
        <f>SUM('4.1'!B16:D16)</f>
        <v>15.849617</v>
      </c>
      <c r="D13" s="50">
        <f>SUM('4.2'!B13:D13)</f>
        <v>0</v>
      </c>
      <c r="E13" s="50">
        <f>SUM('4.2'!B27:D27)</f>
        <v>0</v>
      </c>
      <c r="F13" s="19"/>
      <c r="G13" s="19"/>
      <c r="H13" s="19"/>
      <c r="I13" s="19"/>
      <c r="J13" s="19"/>
      <c r="K13" s="19"/>
      <c r="L13" s="19"/>
      <c r="M13" s="19"/>
      <c r="N13" s="19"/>
      <c r="O13" s="9"/>
      <c r="P13" s="48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</row>
    <row r="14" spans="1:34" ht="12" customHeight="1">
      <c r="A14" s="87" t="s">
        <v>144</v>
      </c>
      <c r="B14" s="50"/>
      <c r="C14" s="50">
        <f>SUM('4.1'!B17:D17)</f>
        <v>2.1871580000000002</v>
      </c>
      <c r="D14" s="50">
        <f>SUM('4.2'!B14:D14)</f>
        <v>0</v>
      </c>
      <c r="E14" s="50">
        <f>SUM('4.2'!B28:D28)</f>
        <v>0.39434599999999986</v>
      </c>
      <c r="F14" s="19"/>
      <c r="G14" s="19"/>
      <c r="H14" s="19"/>
      <c r="I14" s="19"/>
      <c r="J14" s="19"/>
      <c r="K14" s="19"/>
      <c r="L14" s="19"/>
      <c r="M14" s="19"/>
      <c r="N14" s="19"/>
      <c r="O14" s="9"/>
      <c r="P14" s="48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</row>
    <row r="15" spans="1:34" ht="12" customHeight="1">
      <c r="A15" s="87" t="s">
        <v>143</v>
      </c>
      <c r="B15" s="50"/>
      <c r="C15" s="50">
        <f>SUM('4.1'!B18:D18)</f>
        <v>85.986086999999998</v>
      </c>
      <c r="D15" s="50">
        <f>SUM('4.2'!B15:D15)</f>
        <v>0</v>
      </c>
      <c r="E15" s="50">
        <f>SUM('4.2'!B29:D29)</f>
        <v>0</v>
      </c>
      <c r="F15" s="19"/>
      <c r="G15" s="19"/>
      <c r="H15" s="19"/>
      <c r="I15" s="19"/>
      <c r="J15" s="19"/>
      <c r="K15" s="19"/>
      <c r="L15" s="19"/>
      <c r="M15" s="19"/>
      <c r="N15" s="19"/>
      <c r="O15" s="9"/>
      <c r="P15" s="48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</row>
    <row r="16" spans="1:34" ht="12" customHeight="1">
      <c r="A16" s="87" t="s">
        <v>142</v>
      </c>
      <c r="B16" s="50"/>
      <c r="C16" s="50">
        <f>SUM('4.1'!B19:D19)</f>
        <v>97.759181999999981</v>
      </c>
      <c r="D16" s="50">
        <f>SUM('4.2'!B16:D16)</f>
        <v>0</v>
      </c>
      <c r="E16" s="50">
        <f>SUM('4.2'!B30:D30)</f>
        <v>58.227496000000002</v>
      </c>
      <c r="F16" s="19"/>
      <c r="G16" s="19"/>
      <c r="H16" s="19"/>
      <c r="I16" s="19"/>
      <c r="J16" s="19"/>
      <c r="K16" s="19"/>
      <c r="L16" s="19"/>
      <c r="M16" s="19"/>
      <c r="N16" s="19"/>
      <c r="O16" s="9"/>
      <c r="P16" s="48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</row>
    <row r="17" spans="1:29" ht="12" customHeight="1">
      <c r="A17" s="87" t="s">
        <v>14</v>
      </c>
      <c r="C17" s="50">
        <f>SUM('4.1'!B20:D20)</f>
        <v>0</v>
      </c>
      <c r="D17" s="50">
        <f>SUM('4.2'!B17:D17)</f>
        <v>0</v>
      </c>
      <c r="E17" s="50">
        <f>SUM('4.2'!B31:D31)</f>
        <v>0</v>
      </c>
      <c r="F17" s="19"/>
      <c r="G17" s="19"/>
      <c r="H17" s="19"/>
      <c r="I17" s="19"/>
      <c r="J17" s="19"/>
      <c r="K17" s="19"/>
      <c r="L17" s="19"/>
      <c r="M17" s="19"/>
      <c r="N17" s="19"/>
      <c r="O17" s="9"/>
      <c r="P17" s="48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</row>
    <row r="18" spans="1:29" ht="12" customHeight="1">
      <c r="A18" s="87" t="s">
        <v>141</v>
      </c>
      <c r="B18" s="50"/>
      <c r="C18" s="50">
        <f>SUM('4.1'!B21:D21)</f>
        <v>2.8557269999999999</v>
      </c>
      <c r="D18" s="50">
        <f>SUM('4.2'!B18:D18)</f>
        <v>0</v>
      </c>
      <c r="E18" s="50">
        <f>SUM('4.2'!B32:D32)</f>
        <v>1.769458</v>
      </c>
      <c r="F18" s="19"/>
      <c r="G18" s="19"/>
      <c r="H18" s="19"/>
      <c r="I18" s="19"/>
      <c r="J18" s="19"/>
      <c r="K18" s="19"/>
      <c r="L18" s="19"/>
      <c r="M18" s="19"/>
      <c r="N18" s="19"/>
      <c r="O18" s="9"/>
      <c r="P18" s="48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</row>
    <row r="19" spans="1:29" ht="12" customHeight="1">
      <c r="A19" s="87" t="s">
        <v>140</v>
      </c>
      <c r="B19" s="50"/>
      <c r="C19" s="50">
        <f>SUM('4.1'!B22:D22)</f>
        <v>74.587537999999995</v>
      </c>
      <c r="D19" s="50">
        <f>SUM('4.2'!B19:D19)</f>
        <v>510.34867100000008</v>
      </c>
      <c r="E19" s="50">
        <f>SUM('4.2'!B33:D33)</f>
        <v>199.34450700000008</v>
      </c>
      <c r="F19" s="19"/>
      <c r="G19" s="19"/>
      <c r="H19" s="19"/>
      <c r="I19" s="19"/>
      <c r="J19" s="19"/>
      <c r="K19" s="19"/>
      <c r="L19" s="19"/>
      <c r="M19" s="19"/>
      <c r="N19" s="19"/>
      <c r="O19" s="9"/>
      <c r="P19" s="48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</row>
    <row r="20" spans="1:29" ht="12" customHeight="1">
      <c r="A20" s="87" t="s">
        <v>203</v>
      </c>
      <c r="B20" s="50">
        <f>SUM('4.1'!B8:D8)</f>
        <v>7965.4778499999993</v>
      </c>
      <c r="C20" s="50"/>
      <c r="D20" s="50"/>
      <c r="E20" s="50"/>
      <c r="F20" s="19"/>
      <c r="G20" s="19"/>
      <c r="H20" s="19"/>
      <c r="I20" s="19"/>
      <c r="J20" s="19"/>
      <c r="K20" s="19"/>
      <c r="L20" s="19"/>
      <c r="M20" s="19"/>
      <c r="N20" s="19"/>
      <c r="O20" s="9"/>
      <c r="P20" s="48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</row>
    <row r="21" spans="1:29" ht="12" customHeight="1">
      <c r="F21" s="19"/>
      <c r="G21" s="19"/>
      <c r="H21" s="19"/>
      <c r="I21" s="19"/>
      <c r="J21" s="19"/>
      <c r="K21" s="19"/>
      <c r="L21" s="19"/>
      <c r="M21" s="19"/>
      <c r="N21" s="19"/>
      <c r="O21" s="9"/>
      <c r="P21" s="48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</row>
    <row r="22" spans="1:29" ht="12" customHeight="1">
      <c r="A22" s="48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9"/>
      <c r="P22" s="48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</row>
    <row r="23" spans="1:29" ht="12" customHeight="1">
      <c r="A23" s="48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9"/>
      <c r="P23" s="48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</row>
    <row r="24" spans="1:29" ht="12" customHeight="1">
      <c r="A24" s="48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9"/>
      <c r="P24" s="48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</row>
    <row r="25" spans="1:29" ht="12" customHeight="1">
      <c r="A25" s="48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9"/>
      <c r="P25" s="48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</row>
    <row r="26" spans="1:29" ht="12" customHeight="1">
      <c r="A26" s="48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9"/>
      <c r="P26" s="48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</row>
    <row r="27" spans="1:29" ht="12" customHeight="1">
      <c r="A27" s="48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9"/>
      <c r="P27" s="48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</row>
    <row r="28" spans="1:29" ht="12" customHeight="1">
      <c r="A28" s="48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9"/>
      <c r="P28" s="48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</row>
    <row r="29" spans="1:29" ht="12" customHeight="1">
      <c r="A29" s="48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9"/>
      <c r="P29" s="48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</row>
    <row r="30" spans="1:29" ht="12" customHeight="1">
      <c r="A30" s="4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9"/>
      <c r="P30" s="48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</row>
    <row r="31" spans="1:29" ht="12" customHeight="1">
      <c r="A31" s="48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4"/>
      <c r="O31" s="9"/>
      <c r="P31" s="9"/>
      <c r="AC31" s="99"/>
    </row>
    <row r="32" spans="1:29" ht="12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</row>
    <row r="33" spans="1:16" ht="12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</row>
    <row r="34" spans="1:16" ht="12" customHeight="1">
      <c r="A34" s="534"/>
      <c r="B34" s="535"/>
      <c r="C34" s="535"/>
      <c r="D34" s="535"/>
      <c r="E34" s="105"/>
      <c r="F34" s="105"/>
      <c r="G34" s="534"/>
      <c r="H34" s="535"/>
      <c r="I34" s="535"/>
      <c r="J34" s="535"/>
      <c r="K34" s="105"/>
      <c r="L34" s="105"/>
      <c r="M34" s="9"/>
      <c r="N34" s="9"/>
      <c r="O34" s="9"/>
      <c r="P34" s="9"/>
    </row>
    <row r="35" spans="1:16" ht="12" customHeight="1">
      <c r="A35" s="536"/>
      <c r="B35" s="536"/>
      <c r="C35" s="536"/>
      <c r="D35" s="536"/>
      <c r="E35" s="50"/>
      <c r="F35" s="27"/>
      <c r="G35" s="536"/>
      <c r="H35" s="536"/>
      <c r="I35" s="536"/>
      <c r="J35" s="536"/>
      <c r="K35" s="50"/>
      <c r="L35" s="27"/>
    </row>
    <row r="36" spans="1:16" ht="12" customHeight="1">
      <c r="A36" s="536"/>
      <c r="B36" s="536"/>
      <c r="C36" s="536"/>
      <c r="D36" s="536"/>
      <c r="E36" s="50"/>
      <c r="F36" s="27"/>
      <c r="G36" s="536"/>
      <c r="H36" s="536"/>
      <c r="I36" s="536"/>
      <c r="J36" s="536"/>
      <c r="K36" s="50"/>
      <c r="L36" s="27"/>
    </row>
    <row r="37" spans="1:16" ht="12" customHeight="1">
      <c r="A37" s="536"/>
      <c r="B37" s="536"/>
      <c r="C37" s="536"/>
      <c r="D37" s="536"/>
      <c r="E37" s="50"/>
      <c r="F37" s="27"/>
      <c r="G37" s="536"/>
      <c r="H37" s="536"/>
      <c r="I37" s="536"/>
      <c r="J37" s="536"/>
      <c r="K37" s="50"/>
      <c r="L37" s="27"/>
    </row>
    <row r="38" spans="1:16" ht="12" customHeight="1">
      <c r="A38" s="536"/>
      <c r="B38" s="536"/>
      <c r="C38" s="536"/>
      <c r="D38" s="536"/>
      <c r="E38" s="50"/>
      <c r="F38" s="27"/>
      <c r="G38" s="536"/>
      <c r="H38" s="536"/>
      <c r="I38" s="536"/>
      <c r="J38" s="536"/>
      <c r="K38" s="50"/>
      <c r="L38" s="27"/>
    </row>
    <row r="39" spans="1:16" ht="12" customHeight="1">
      <c r="A39" s="536"/>
      <c r="B39" s="536"/>
      <c r="C39" s="536"/>
      <c r="D39" s="536"/>
      <c r="E39" s="50"/>
      <c r="F39" s="27"/>
      <c r="G39" s="536"/>
      <c r="H39" s="536"/>
      <c r="I39" s="536"/>
      <c r="J39" s="536"/>
      <c r="K39" s="50"/>
      <c r="L39" s="27"/>
    </row>
    <row r="40" spans="1:16" ht="12" customHeight="1">
      <c r="A40" s="536"/>
      <c r="B40" s="536"/>
      <c r="C40" s="536"/>
      <c r="D40" s="536"/>
      <c r="E40" s="50"/>
      <c r="F40" s="27"/>
      <c r="G40" s="536"/>
      <c r="H40" s="536"/>
      <c r="I40" s="536"/>
      <c r="J40" s="536"/>
      <c r="K40" s="50"/>
      <c r="L40" s="27"/>
    </row>
    <row r="41" spans="1:16" ht="12" customHeight="1">
      <c r="A41" s="536"/>
      <c r="B41" s="536"/>
      <c r="C41" s="536"/>
      <c r="D41" s="536"/>
      <c r="E41" s="50"/>
      <c r="F41" s="27"/>
      <c r="G41" s="536"/>
      <c r="H41" s="536"/>
      <c r="I41" s="536"/>
      <c r="J41" s="536"/>
      <c r="K41" s="50"/>
      <c r="L41" s="27"/>
    </row>
    <row r="42" spans="1:16" ht="12" customHeight="1">
      <c r="A42" s="536"/>
      <c r="B42" s="536"/>
      <c r="C42" s="536"/>
      <c r="D42" s="536"/>
      <c r="E42" s="50"/>
      <c r="F42" s="27"/>
      <c r="G42" s="536"/>
      <c r="H42" s="536"/>
      <c r="I42" s="536"/>
      <c r="J42" s="536"/>
      <c r="K42" s="50"/>
      <c r="L42" s="27"/>
    </row>
    <row r="43" spans="1:16" ht="12" customHeight="1">
      <c r="A43" s="536"/>
      <c r="B43" s="536"/>
      <c r="C43" s="536"/>
      <c r="D43" s="536"/>
      <c r="E43" s="50"/>
      <c r="F43" s="27"/>
      <c r="G43" s="536"/>
      <c r="H43" s="536"/>
      <c r="I43" s="536"/>
      <c r="J43" s="536"/>
      <c r="K43" s="50"/>
      <c r="L43" s="27"/>
    </row>
    <row r="44" spans="1:16" ht="12" customHeight="1">
      <c r="A44" s="536"/>
      <c r="B44" s="536"/>
      <c r="C44" s="536"/>
      <c r="D44" s="536"/>
      <c r="E44" s="50"/>
      <c r="F44" s="27"/>
      <c r="G44" s="536"/>
      <c r="H44" s="536"/>
      <c r="I44" s="536"/>
      <c r="J44" s="536"/>
      <c r="K44" s="50"/>
      <c r="L44" s="27"/>
    </row>
    <row r="45" spans="1:16" ht="12" customHeight="1">
      <c r="A45" s="536"/>
      <c r="B45" s="536"/>
      <c r="C45" s="536"/>
      <c r="D45" s="536"/>
      <c r="E45" s="50"/>
      <c r="F45" s="27"/>
      <c r="G45" s="536"/>
      <c r="H45" s="536"/>
      <c r="I45" s="536"/>
      <c r="J45" s="536"/>
      <c r="K45" s="50"/>
      <c r="L45" s="27"/>
    </row>
    <row r="46" spans="1:16" ht="12" customHeight="1">
      <c r="F46" s="99"/>
      <c r="L46" s="99"/>
    </row>
    <row r="47" spans="1:16" ht="12" customHeight="1"/>
    <row r="48" spans="1:16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115" spans="1:2">
      <c r="A115" s="98"/>
      <c r="B115" s="98"/>
    </row>
    <row r="116" spans="1:2">
      <c r="A116" s="98"/>
      <c r="B116" s="98"/>
    </row>
    <row r="137" spans="1:2">
      <c r="A137" s="98"/>
      <c r="B137" s="98"/>
    </row>
    <row r="138" spans="1:2" ht="12" customHeight="1">
      <c r="A138" s="106"/>
      <c r="B138" s="106"/>
    </row>
    <row r="139" spans="1:2">
      <c r="A139" s="106"/>
      <c r="B139" s="106"/>
    </row>
    <row r="140" spans="1:2" ht="12.75" customHeight="1">
      <c r="B140" s="106"/>
    </row>
    <row r="141" spans="1:2" ht="12.75" customHeight="1">
      <c r="B141" s="106"/>
    </row>
    <row r="142" spans="1:2">
      <c r="B142" s="106"/>
    </row>
    <row r="143" spans="1:2">
      <c r="B143" s="106"/>
    </row>
    <row r="144" spans="1:2">
      <c r="B144" s="106"/>
    </row>
    <row r="145" spans="1:2">
      <c r="B145" s="106"/>
    </row>
    <row r="146" spans="1:2">
      <c r="B146" s="106"/>
    </row>
    <row r="147" spans="1:2">
      <c r="B147" s="106"/>
    </row>
    <row r="148" spans="1:2">
      <c r="B148" s="106"/>
    </row>
    <row r="149" spans="1:2">
      <c r="B149" s="106"/>
    </row>
    <row r="150" spans="1:2">
      <c r="B150" s="106"/>
    </row>
    <row r="151" spans="1:2">
      <c r="B151" s="106"/>
    </row>
    <row r="152" spans="1:2">
      <c r="B152" s="106"/>
    </row>
    <row r="153" spans="1:2">
      <c r="B153" s="106"/>
    </row>
    <row r="154" spans="1:2">
      <c r="B154" s="106"/>
    </row>
    <row r="155" spans="1:2">
      <c r="B155" s="106"/>
    </row>
    <row r="156" spans="1:2">
      <c r="B156" s="106"/>
    </row>
    <row r="157" spans="1:2">
      <c r="B157" s="106"/>
    </row>
    <row r="158" spans="1:2">
      <c r="B158" s="98"/>
    </row>
    <row r="159" spans="1:2">
      <c r="B159" s="98"/>
    </row>
    <row r="160" spans="1:2" ht="12" customHeight="1">
      <c r="A160" s="106"/>
      <c r="B160" s="98"/>
    </row>
    <row r="161" spans="1:2">
      <c r="A161" s="106"/>
      <c r="B161" s="98"/>
    </row>
    <row r="162" spans="1:2">
      <c r="A162" s="106"/>
      <c r="B162" s="98"/>
    </row>
    <row r="163" spans="1:2" ht="90" customHeight="1">
      <c r="B163" s="98"/>
    </row>
    <row r="164" spans="1:2">
      <c r="B164" s="98"/>
    </row>
    <row r="165" spans="1:2">
      <c r="B165" s="98"/>
    </row>
    <row r="166" spans="1:2">
      <c r="B166" s="98"/>
    </row>
    <row r="167" spans="1:2">
      <c r="B167" s="98"/>
    </row>
    <row r="168" spans="1:2">
      <c r="B168" s="98"/>
    </row>
    <row r="169" spans="1:2">
      <c r="B169" s="98"/>
    </row>
    <row r="170" spans="1:2">
      <c r="B170" s="98"/>
    </row>
    <row r="171" spans="1:2">
      <c r="B171" s="98"/>
    </row>
    <row r="172" spans="1:2">
      <c r="B172" s="98"/>
    </row>
    <row r="173" spans="1:2">
      <c r="B173" s="98"/>
    </row>
    <row r="174" spans="1:2">
      <c r="B174" s="98"/>
    </row>
    <row r="175" spans="1:2">
      <c r="B175" s="98"/>
    </row>
    <row r="176" spans="1:2">
      <c r="A176" s="106"/>
      <c r="B176" s="98"/>
    </row>
    <row r="177" spans="1:2">
      <c r="A177" s="106"/>
      <c r="B177" s="98"/>
    </row>
    <row r="178" spans="1:2">
      <c r="A178" s="106"/>
      <c r="B178" s="98"/>
    </row>
    <row r="179" spans="1:2">
      <c r="A179" s="98"/>
      <c r="B179" s="98"/>
    </row>
    <row r="180" spans="1:2">
      <c r="A180" s="98"/>
      <c r="B180" s="98"/>
    </row>
    <row r="181" spans="1:2">
      <c r="A181" s="98"/>
      <c r="B181" s="98"/>
    </row>
    <row r="182" spans="1:2">
      <c r="B182" s="98"/>
    </row>
    <row r="183" spans="1:2">
      <c r="B183" s="98"/>
    </row>
    <row r="184" spans="1:2">
      <c r="B184" s="98"/>
    </row>
    <row r="185" spans="1:2">
      <c r="B185" s="98"/>
    </row>
    <row r="186" spans="1:2">
      <c r="B186" s="98"/>
    </row>
    <row r="187" spans="1:2">
      <c r="B187" s="98"/>
    </row>
    <row r="188" spans="1:2">
      <c r="B188" s="98"/>
    </row>
    <row r="189" spans="1:2">
      <c r="B189" s="98"/>
    </row>
    <row r="190" spans="1:2">
      <c r="B190" s="98"/>
    </row>
    <row r="191" spans="1:2">
      <c r="B191" s="98"/>
    </row>
    <row r="192" spans="1:2">
      <c r="B192" s="98"/>
    </row>
    <row r="193" spans="1:2">
      <c r="B193" s="98"/>
    </row>
    <row r="194" spans="1:2">
      <c r="B194" s="98"/>
    </row>
    <row r="195" spans="1:2">
      <c r="B195" s="98"/>
    </row>
    <row r="196" spans="1:2">
      <c r="B196" s="98"/>
    </row>
    <row r="197" spans="1:2">
      <c r="B197" s="98"/>
    </row>
    <row r="198" spans="1:2">
      <c r="B198" s="98"/>
    </row>
    <row r="199" spans="1:2">
      <c r="B199" s="98"/>
    </row>
    <row r="200" spans="1:2">
      <c r="B200" s="98"/>
    </row>
    <row r="201" spans="1:2">
      <c r="A201" s="98"/>
      <c r="B201" s="98"/>
    </row>
    <row r="202" spans="1:2">
      <c r="A202" s="98"/>
      <c r="B202" s="98"/>
    </row>
    <row r="203" spans="1:2" ht="12.75" customHeight="1">
      <c r="B203" s="98"/>
    </row>
    <row r="204" spans="1:2" ht="12" customHeight="1">
      <c r="B204" s="98"/>
    </row>
    <row r="205" spans="1:2">
      <c r="B205" s="98"/>
    </row>
    <row r="206" spans="1:2">
      <c r="B206" s="98"/>
    </row>
    <row r="207" spans="1:2">
      <c r="B207" s="98"/>
    </row>
    <row r="208" spans="1:2">
      <c r="B208" s="98"/>
    </row>
    <row r="209" spans="1:2">
      <c r="B209" s="98"/>
    </row>
    <row r="210" spans="1:2">
      <c r="B210" s="98"/>
    </row>
    <row r="211" spans="1:2">
      <c r="B211" s="98"/>
    </row>
    <row r="212" spans="1:2">
      <c r="B212" s="98"/>
    </row>
    <row r="213" spans="1:2">
      <c r="B213" s="98"/>
    </row>
    <row r="214" spans="1:2">
      <c r="B214" s="98"/>
    </row>
    <row r="215" spans="1:2">
      <c r="B215" s="98"/>
    </row>
    <row r="216" spans="1:2">
      <c r="B216" s="98"/>
    </row>
    <row r="217" spans="1:2">
      <c r="B217" s="98"/>
    </row>
    <row r="218" spans="1:2">
      <c r="B218" s="98"/>
    </row>
    <row r="219" spans="1:2">
      <c r="B219" s="98"/>
    </row>
    <row r="220" spans="1:2">
      <c r="B220" s="98"/>
    </row>
    <row r="221" spans="1:2">
      <c r="B221" s="98"/>
    </row>
    <row r="222" spans="1:2">
      <c r="A222" s="106"/>
      <c r="B222" s="98"/>
    </row>
    <row r="223" spans="1:2">
      <c r="A223" s="106"/>
      <c r="B223" s="98"/>
    </row>
    <row r="224" spans="1:2">
      <c r="A224" s="106"/>
      <c r="B224" s="98"/>
    </row>
    <row r="225" spans="1:2">
      <c r="A225" s="106"/>
      <c r="B225" s="98"/>
    </row>
    <row r="226" spans="1:2">
      <c r="A226" s="106"/>
      <c r="B226" s="98"/>
    </row>
    <row r="227" spans="1:2">
      <c r="A227" s="106"/>
      <c r="B227" s="98"/>
    </row>
    <row r="228" spans="1:2">
      <c r="A228" s="106"/>
      <c r="B228" s="98"/>
    </row>
    <row r="229" spans="1:2">
      <c r="A229" s="98"/>
      <c r="B229" s="98"/>
    </row>
  </sheetData>
  <mergeCells count="28">
    <mergeCell ref="G45:J45"/>
    <mergeCell ref="G36:J36"/>
    <mergeCell ref="G37:J37"/>
    <mergeCell ref="G38:J38"/>
    <mergeCell ref="G39:J39"/>
    <mergeCell ref="G40:J40"/>
    <mergeCell ref="G41:J41"/>
    <mergeCell ref="A42:D42"/>
    <mergeCell ref="A43:D43"/>
    <mergeCell ref="A44:D44"/>
    <mergeCell ref="A45:D45"/>
    <mergeCell ref="G34:J34"/>
    <mergeCell ref="G35:J35"/>
    <mergeCell ref="A36:D36"/>
    <mergeCell ref="A37:D37"/>
    <mergeCell ref="A38:D38"/>
    <mergeCell ref="A39:D39"/>
    <mergeCell ref="A40:D40"/>
    <mergeCell ref="A41:D41"/>
    <mergeCell ref="A35:D35"/>
    <mergeCell ref="G42:J42"/>
    <mergeCell ref="G43:J43"/>
    <mergeCell ref="G44:J44"/>
    <mergeCell ref="A5:A6"/>
    <mergeCell ref="P5:P6"/>
    <mergeCell ref="B6:M6"/>
    <mergeCell ref="Q6:AB6"/>
    <mergeCell ref="A34:D34"/>
  </mergeCells>
  <pageMargins left="0.31496062992125984" right="0.31496062992125984" top="0.35433070866141736" bottom="0.35433070866141736" header="0.31496062992125984" footer="0.19685039370078741"/>
  <pageSetup paperSize="9" orientation="landscape" r:id="rId1"/>
  <headerFooter differentFirst="1" scaleWithDoc="0">
    <oddFooter>&amp;C&amp;"Calibri,Obyčejné"&amp;9&amp;P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10"/>
  <dimension ref="A1:K62"/>
  <sheetViews>
    <sheetView showGridLines="0" zoomScaleNormal="100" zoomScaleSheetLayoutView="100" workbookViewId="0"/>
  </sheetViews>
  <sheetFormatPr defaultColWidth="9.140625" defaultRowHeight="12"/>
  <cols>
    <col min="1" max="1" width="15.5703125" style="9" customWidth="1"/>
    <col min="2" max="2" width="11.28515625" style="9" customWidth="1"/>
    <col min="3" max="8" width="9.140625" style="9" customWidth="1"/>
    <col min="9" max="9" width="7.7109375" style="9" customWidth="1"/>
    <col min="10" max="10" width="9.140625" style="9" customWidth="1"/>
    <col min="11" max="16384" width="9.140625" style="9"/>
  </cols>
  <sheetData>
    <row r="1" spans="1:11" s="32" customFormat="1" ht="20.25">
      <c r="A1" s="154" t="s">
        <v>372</v>
      </c>
    </row>
    <row r="2" spans="1:11" s="33" customFormat="1" ht="6" customHeight="1"/>
    <row r="3" spans="1:11" s="33" customFormat="1" ht="24.75" customHeight="1">
      <c r="A3" s="95" t="s">
        <v>172</v>
      </c>
      <c r="B3" s="39" t="s">
        <v>173</v>
      </c>
      <c r="D3" s="39"/>
      <c r="E3" s="39"/>
      <c r="F3" s="39"/>
      <c r="G3" s="94"/>
      <c r="H3" s="94"/>
      <c r="I3" s="94"/>
    </row>
    <row r="4" spans="1:11" s="33" customFormat="1" ht="24.75" customHeight="1">
      <c r="A4" s="95" t="s">
        <v>104</v>
      </c>
      <c r="B4" s="39" t="s">
        <v>105</v>
      </c>
      <c r="D4" s="94"/>
      <c r="E4" s="94"/>
      <c r="F4" s="94"/>
      <c r="G4" s="94"/>
      <c r="H4" s="94"/>
      <c r="I4" s="94"/>
      <c r="J4" s="34"/>
    </row>
    <row r="5" spans="1:11" s="33" customFormat="1" ht="24.75" customHeight="1">
      <c r="A5" s="95" t="s">
        <v>46</v>
      </c>
      <c r="B5" s="39" t="s">
        <v>116</v>
      </c>
      <c r="D5" s="94"/>
      <c r="E5" s="94"/>
      <c r="F5" s="94"/>
      <c r="G5" s="94"/>
      <c r="H5" s="94"/>
      <c r="I5" s="94"/>
      <c r="J5" s="34"/>
    </row>
    <row r="6" spans="1:11" s="33" customFormat="1" ht="24.75" customHeight="1">
      <c r="A6" s="95" t="s">
        <v>7</v>
      </c>
      <c r="B6" s="39" t="s">
        <v>113</v>
      </c>
      <c r="D6" s="94"/>
      <c r="E6" s="94"/>
      <c r="F6" s="94"/>
      <c r="G6" s="94"/>
      <c r="H6" s="94"/>
      <c r="I6" s="94"/>
      <c r="J6" s="34"/>
    </row>
    <row r="7" spans="1:11" s="33" customFormat="1" ht="24.75" customHeight="1">
      <c r="A7" s="95" t="s">
        <v>118</v>
      </c>
      <c r="B7" s="39" t="s">
        <v>119</v>
      </c>
      <c r="D7" s="94"/>
      <c r="E7" s="94"/>
      <c r="F7" s="94"/>
      <c r="G7" s="94"/>
      <c r="H7" s="94"/>
      <c r="I7" s="94"/>
      <c r="J7" s="34"/>
      <c r="K7" s="35"/>
    </row>
    <row r="8" spans="1:11" s="33" customFormat="1" ht="24.75" customHeight="1">
      <c r="A8" s="95" t="s">
        <v>126</v>
      </c>
      <c r="B8" s="39" t="s">
        <v>127</v>
      </c>
      <c r="D8" s="94"/>
      <c r="E8" s="94"/>
      <c r="F8" s="94"/>
      <c r="G8" s="94"/>
      <c r="H8" s="94"/>
      <c r="I8" s="94"/>
    </row>
    <row r="9" spans="1:11" s="33" customFormat="1" ht="24.75" customHeight="1">
      <c r="A9" s="95" t="s">
        <v>130</v>
      </c>
      <c r="B9" s="39" t="s">
        <v>131</v>
      </c>
      <c r="D9" s="94"/>
      <c r="E9" s="94"/>
      <c r="F9" s="94"/>
      <c r="G9" s="94"/>
      <c r="H9" s="94"/>
      <c r="I9" s="94"/>
    </row>
    <row r="10" spans="1:11" s="33" customFormat="1" ht="24.75" customHeight="1">
      <c r="A10" s="95" t="s">
        <v>132</v>
      </c>
      <c r="B10" s="39" t="s">
        <v>133</v>
      </c>
      <c r="D10" s="94"/>
      <c r="E10" s="94"/>
      <c r="F10" s="94"/>
      <c r="G10" s="94"/>
      <c r="H10" s="94"/>
      <c r="I10" s="94"/>
    </row>
    <row r="11" spans="1:11" s="33" customFormat="1" ht="24.75" customHeight="1">
      <c r="A11" s="95" t="s">
        <v>162</v>
      </c>
      <c r="B11" s="39" t="s">
        <v>163</v>
      </c>
      <c r="D11" s="94"/>
      <c r="E11" s="94"/>
      <c r="F11" s="94"/>
      <c r="G11" s="94"/>
      <c r="H11" s="94"/>
      <c r="I11" s="94"/>
    </row>
    <row r="12" spans="1:11" s="33" customFormat="1" ht="24.75" customHeight="1">
      <c r="A12" s="95" t="s">
        <v>106</v>
      </c>
      <c r="B12" s="39" t="s">
        <v>107</v>
      </c>
      <c r="D12" s="94"/>
      <c r="E12" s="94"/>
      <c r="F12" s="94"/>
      <c r="G12" s="94"/>
      <c r="H12" s="94"/>
      <c r="I12" s="94"/>
    </row>
    <row r="13" spans="1:11" s="33" customFormat="1" ht="24.75" customHeight="1">
      <c r="A13" s="95" t="s">
        <v>108</v>
      </c>
      <c r="B13" s="39" t="s">
        <v>109</v>
      </c>
      <c r="D13" s="94"/>
      <c r="E13" s="94"/>
      <c r="F13" s="94"/>
      <c r="G13" s="94"/>
      <c r="H13" s="94"/>
      <c r="I13" s="94"/>
    </row>
    <row r="14" spans="1:11" s="33" customFormat="1" ht="24.75" customHeight="1">
      <c r="A14" s="95" t="s">
        <v>122</v>
      </c>
      <c r="B14" s="39" t="s">
        <v>123</v>
      </c>
      <c r="D14" s="94"/>
      <c r="E14" s="94"/>
      <c r="F14" s="94"/>
      <c r="G14" s="94"/>
      <c r="H14" s="94"/>
      <c r="I14" s="94"/>
    </row>
    <row r="15" spans="1:11" s="33" customFormat="1" ht="24.75" customHeight="1">
      <c r="A15" s="95" t="s">
        <v>120</v>
      </c>
      <c r="B15" s="39" t="s">
        <v>121</v>
      </c>
      <c r="D15" s="94"/>
      <c r="E15" s="94"/>
      <c r="F15" s="94"/>
      <c r="G15" s="94"/>
      <c r="H15" s="94"/>
      <c r="I15" s="94"/>
    </row>
    <row r="16" spans="1:11" s="33" customFormat="1" ht="24.75" customHeight="1">
      <c r="A16" s="95" t="s">
        <v>22</v>
      </c>
      <c r="B16" s="39" t="s">
        <v>110</v>
      </c>
      <c r="D16" s="94"/>
      <c r="E16" s="94"/>
      <c r="F16" s="94"/>
      <c r="G16" s="94"/>
      <c r="H16" s="94"/>
      <c r="I16" s="94"/>
    </row>
    <row r="17" spans="1:9" s="33" customFormat="1" ht="24.75" customHeight="1">
      <c r="A17" s="95" t="s">
        <v>44</v>
      </c>
      <c r="B17" s="39" t="s">
        <v>117</v>
      </c>
      <c r="D17" s="94"/>
      <c r="E17" s="94"/>
      <c r="F17" s="94"/>
      <c r="G17" s="94"/>
      <c r="H17" s="94"/>
      <c r="I17" s="94"/>
    </row>
    <row r="18" spans="1:9" s="33" customFormat="1" ht="24.75" customHeight="1">
      <c r="A18" s="95" t="s">
        <v>124</v>
      </c>
      <c r="B18" s="39" t="s">
        <v>125</v>
      </c>
      <c r="D18" s="94"/>
      <c r="E18" s="94"/>
      <c r="F18" s="94"/>
      <c r="G18" s="94"/>
      <c r="H18" s="94"/>
      <c r="I18" s="94"/>
    </row>
    <row r="19" spans="1:9" s="33" customFormat="1" ht="24.75" customHeight="1">
      <c r="A19" s="95" t="s">
        <v>111</v>
      </c>
      <c r="B19" s="39" t="s">
        <v>112</v>
      </c>
      <c r="D19" s="94"/>
      <c r="E19" s="94"/>
      <c r="F19" s="94"/>
      <c r="G19" s="94"/>
      <c r="H19" s="94"/>
      <c r="I19" s="94"/>
    </row>
    <row r="20" spans="1:9" s="33" customFormat="1" ht="24.75" customHeight="1">
      <c r="A20" s="95" t="s">
        <v>136</v>
      </c>
      <c r="B20" s="39" t="s">
        <v>134</v>
      </c>
      <c r="D20" s="94"/>
      <c r="E20" s="94"/>
      <c r="F20" s="94"/>
      <c r="G20" s="94"/>
      <c r="H20" s="94"/>
      <c r="I20" s="94"/>
    </row>
    <row r="21" spans="1:9" s="33" customFormat="1" ht="24.75" customHeight="1">
      <c r="A21" s="95" t="s">
        <v>128</v>
      </c>
      <c r="B21" s="39" t="s">
        <v>129</v>
      </c>
      <c r="D21" s="94"/>
      <c r="E21" s="94"/>
      <c r="F21" s="94"/>
      <c r="G21" s="94"/>
      <c r="H21" s="94"/>
      <c r="I21" s="94"/>
    </row>
    <row r="22" spans="1:9" s="33" customFormat="1" ht="24.75" customHeight="1">
      <c r="A22" s="95" t="s">
        <v>114</v>
      </c>
      <c r="B22" s="39" t="s">
        <v>115</v>
      </c>
      <c r="D22" s="94"/>
      <c r="E22" s="94"/>
      <c r="F22" s="94"/>
      <c r="G22" s="94"/>
      <c r="H22" s="94"/>
      <c r="I22" s="94"/>
    </row>
    <row r="23" spans="1:9" s="33" customFormat="1" ht="24.75" customHeight="1">
      <c r="A23" s="95" t="s">
        <v>137</v>
      </c>
      <c r="B23" s="39" t="s">
        <v>135</v>
      </c>
    </row>
    <row r="24" spans="1:9" s="33" customFormat="1" ht="24.75" customHeight="1">
      <c r="A24" s="95"/>
      <c r="B24" s="39"/>
    </row>
    <row r="25" spans="1:9" s="33" customFormat="1" ht="24.75" customHeight="1">
      <c r="A25" s="95"/>
      <c r="B25" s="39"/>
    </row>
    <row r="26" spans="1:9" s="33" customFormat="1" ht="24.75" customHeight="1">
      <c r="A26" s="95"/>
      <c r="B26" s="39"/>
    </row>
    <row r="27" spans="1:9" s="33" customFormat="1" ht="24.75" customHeight="1">
      <c r="A27" s="95"/>
      <c r="B27" s="39"/>
    </row>
    <row r="28" spans="1:9" s="33" customFormat="1" ht="24.75" customHeight="1">
      <c r="A28" s="95"/>
      <c r="B28" s="39"/>
    </row>
    <row r="29" spans="1:9" s="33" customFormat="1" ht="24.75" customHeight="1">
      <c r="A29" s="95"/>
      <c r="B29" s="39"/>
    </row>
    <row r="30" spans="1:9" s="33" customFormat="1" ht="24.75" customHeight="1">
      <c r="A30" s="95"/>
      <c r="B30" s="39"/>
    </row>
    <row r="31" spans="1:9" s="33" customFormat="1" ht="24.75" customHeight="1">
      <c r="A31" s="95"/>
      <c r="B31" s="39"/>
    </row>
    <row r="32" spans="1:9" s="33" customFormat="1" ht="24.75" customHeight="1">
      <c r="A32" s="95"/>
      <c r="B32" s="39"/>
    </row>
    <row r="33" spans="1:10" s="33" customFormat="1" ht="24.75" customHeight="1">
      <c r="A33" s="95"/>
      <c r="B33" s="39"/>
    </row>
    <row r="34" spans="1:10" s="33" customFormat="1" ht="22.5" customHeight="1">
      <c r="A34" s="95"/>
      <c r="B34" s="39"/>
    </row>
    <row r="35" spans="1:10" s="33" customFormat="1" ht="15">
      <c r="A35" s="34" t="s">
        <v>251</v>
      </c>
    </row>
    <row r="36" spans="1:10" s="39" customFormat="1" ht="24.75" customHeight="1">
      <c r="A36" s="96" t="s">
        <v>252</v>
      </c>
    </row>
    <row r="37" spans="1:10" s="33" customFormat="1" ht="15">
      <c r="A37" s="34" t="s">
        <v>176</v>
      </c>
    </row>
    <row r="38" spans="1:10" s="39" customFormat="1" ht="24.75" customHeight="1">
      <c r="A38" s="96" t="s">
        <v>177</v>
      </c>
    </row>
    <row r="39" spans="1:10" s="33" customFormat="1" ht="15">
      <c r="A39" s="34" t="s">
        <v>139</v>
      </c>
    </row>
    <row r="40" spans="1:10" s="39" customFormat="1" ht="39.75" customHeight="1">
      <c r="A40" s="396" t="s">
        <v>294</v>
      </c>
      <c r="B40" s="396"/>
      <c r="C40" s="396"/>
      <c r="D40" s="396"/>
      <c r="E40" s="396"/>
      <c r="F40" s="396"/>
      <c r="G40" s="396"/>
      <c r="H40" s="396"/>
      <c r="I40" s="396"/>
      <c r="J40" s="396"/>
    </row>
    <row r="41" spans="1:10" s="33" customFormat="1" ht="15">
      <c r="A41" s="34" t="s">
        <v>160</v>
      </c>
    </row>
    <row r="42" spans="1:10" s="39" customFormat="1" ht="39.75" customHeight="1">
      <c r="A42" s="397" t="s">
        <v>423</v>
      </c>
      <c r="B42" s="397"/>
      <c r="C42" s="397"/>
      <c r="D42" s="397"/>
      <c r="E42" s="397"/>
      <c r="F42" s="397"/>
      <c r="G42" s="397"/>
      <c r="H42" s="397"/>
      <c r="I42" s="397"/>
      <c r="J42" s="397"/>
    </row>
    <row r="43" spans="1:10" s="33" customFormat="1" ht="15">
      <c r="A43" s="34" t="s">
        <v>415</v>
      </c>
    </row>
    <row r="44" spans="1:10" s="39" customFormat="1" ht="54.75" customHeight="1">
      <c r="A44" s="396" t="s">
        <v>267</v>
      </c>
      <c r="B44" s="396"/>
      <c r="C44" s="396"/>
      <c r="D44" s="396"/>
      <c r="E44" s="396"/>
      <c r="F44" s="396"/>
      <c r="G44" s="396"/>
      <c r="H44" s="396"/>
      <c r="I44" s="396"/>
      <c r="J44" s="396"/>
    </row>
    <row r="45" spans="1:10" s="33" customFormat="1" ht="15">
      <c r="A45" s="34" t="s">
        <v>416</v>
      </c>
    </row>
    <row r="46" spans="1:10" s="39" customFormat="1" ht="24.75" customHeight="1">
      <c r="A46" s="96" t="s">
        <v>265</v>
      </c>
    </row>
    <row r="47" spans="1:10" s="33" customFormat="1" ht="16.5">
      <c r="A47" s="34" t="s">
        <v>260</v>
      </c>
    </row>
    <row r="48" spans="1:10" s="33" customFormat="1" ht="69.75" customHeight="1">
      <c r="A48" s="396" t="s">
        <v>420</v>
      </c>
      <c r="B48" s="396"/>
      <c r="C48" s="396"/>
      <c r="D48" s="396"/>
      <c r="E48" s="396"/>
      <c r="F48" s="396"/>
      <c r="G48" s="396"/>
      <c r="H48" s="396"/>
      <c r="I48" s="396"/>
      <c r="J48" s="396"/>
    </row>
    <row r="49" spans="1:10" s="33" customFormat="1" ht="16.5">
      <c r="A49" s="34" t="s">
        <v>261</v>
      </c>
    </row>
    <row r="50" spans="1:10" s="39" customFormat="1" ht="24.75" customHeight="1">
      <c r="A50" s="96" t="s">
        <v>262</v>
      </c>
    </row>
    <row r="51" spans="1:10" s="33" customFormat="1" ht="15">
      <c r="A51" s="34" t="s">
        <v>417</v>
      </c>
    </row>
    <row r="52" spans="1:10" s="39" customFormat="1" ht="24.75" customHeight="1">
      <c r="A52" s="96" t="s">
        <v>263</v>
      </c>
    </row>
    <row r="53" spans="1:10" s="33" customFormat="1" ht="15">
      <c r="A53" s="34" t="s">
        <v>418</v>
      </c>
    </row>
    <row r="54" spans="1:10" s="39" customFormat="1" ht="24.75" customHeight="1">
      <c r="A54" s="96" t="s">
        <v>264</v>
      </c>
    </row>
    <row r="55" spans="1:10" s="33" customFormat="1" ht="15">
      <c r="A55" s="34" t="s">
        <v>138</v>
      </c>
    </row>
    <row r="56" spans="1:10" s="39" customFormat="1" ht="24.75" customHeight="1">
      <c r="A56" s="96" t="s">
        <v>174</v>
      </c>
    </row>
    <row r="57" spans="1:10" s="33" customFormat="1" ht="15">
      <c r="A57" s="34" t="s">
        <v>419</v>
      </c>
    </row>
    <row r="58" spans="1:10" s="39" customFormat="1" ht="24.75" customHeight="1">
      <c r="A58" s="96" t="s">
        <v>266</v>
      </c>
    </row>
    <row r="59" spans="1:10" s="33" customFormat="1" ht="15">
      <c r="A59" s="34" t="s">
        <v>178</v>
      </c>
    </row>
    <row r="60" spans="1:10" s="33" customFormat="1" ht="39.75" customHeight="1">
      <c r="A60" s="396" t="s">
        <v>299</v>
      </c>
      <c r="B60" s="396"/>
      <c r="C60" s="396"/>
      <c r="D60" s="396"/>
      <c r="E60" s="396"/>
      <c r="F60" s="396"/>
      <c r="G60" s="396"/>
      <c r="H60" s="396"/>
      <c r="I60" s="396"/>
      <c r="J60" s="396"/>
    </row>
    <row r="61" spans="1:10" ht="18" customHeight="1">
      <c r="A61" s="34" t="s">
        <v>300</v>
      </c>
    </row>
    <row r="62" spans="1:10" ht="24.75" customHeight="1">
      <c r="A62" s="96" t="s">
        <v>301</v>
      </c>
    </row>
  </sheetData>
  <sortState xmlns:xlrd2="http://schemas.microsoft.com/office/spreadsheetml/2017/richdata2" ref="A3:B29">
    <sortCondition ref="A3"/>
  </sortState>
  <mergeCells count="5">
    <mergeCell ref="A48:J48"/>
    <mergeCell ref="A44:J44"/>
    <mergeCell ref="A60:J60"/>
    <mergeCell ref="A40:J40"/>
    <mergeCell ref="A42:J42"/>
  </mergeCells>
  <pageMargins left="0.31496062992125984" right="0.31496062992125984" top="0.35433070866141736" bottom="0.35433070866141736" header="0.31496062992125984" footer="0.19685039370078741"/>
  <pageSetup paperSize="9" orientation="portrait" r:id="rId1"/>
  <headerFooter differentFirst="1" scaleWithDoc="0">
    <oddFooter>&amp;C&amp;"Calibri,Obyčejné"&amp;9&amp;P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D450C-8CF2-46DA-AC62-1F5ECF29BD18}">
  <dimension ref="A1:P53"/>
  <sheetViews>
    <sheetView showGridLines="0" zoomScaleNormal="100" workbookViewId="0"/>
  </sheetViews>
  <sheetFormatPr defaultRowHeight="14.25"/>
  <cols>
    <col min="1" max="2" width="11" style="116" customWidth="1"/>
    <col min="3" max="3" width="21" style="116" customWidth="1"/>
    <col min="4" max="4" width="14.7109375" style="116" customWidth="1"/>
    <col min="5" max="5" width="17.7109375" style="116" customWidth="1"/>
    <col min="6" max="7" width="12" style="116" customWidth="1"/>
    <col min="8" max="16384" width="9.140625" style="116"/>
  </cols>
  <sheetData>
    <row r="1" spans="1:16" ht="20.25">
      <c r="A1" s="154" t="str">
        <f>"2 STRUČNÝ PŘEHLED DAT ZA "&amp;UPPER('3.1'!N1)</f>
        <v>2 STRUČNÝ PŘEHLED DAT ZA II. ČTVRTLETÍ 2026</v>
      </c>
      <c r="B1" s="115"/>
      <c r="C1" s="115"/>
      <c r="D1" s="115"/>
      <c r="E1" s="115"/>
      <c r="F1" s="115"/>
      <c r="G1" s="167" t="str">
        <f>'3.1'!N1</f>
        <v>II. čtvrtletí 2026</v>
      </c>
      <c r="H1" s="90"/>
    </row>
    <row r="2" spans="1:16" ht="15">
      <c r="A2" s="115"/>
      <c r="B2" s="115"/>
      <c r="C2" s="115"/>
      <c r="D2" s="115"/>
      <c r="E2" s="115"/>
      <c r="F2" s="115"/>
      <c r="G2" s="115"/>
    </row>
    <row r="3" spans="1:16" ht="15">
      <c r="A3" s="118"/>
      <c r="B3" s="118"/>
      <c r="C3" s="118"/>
      <c r="D3" s="118"/>
      <c r="E3" s="119"/>
      <c r="F3" s="120" t="s">
        <v>303</v>
      </c>
      <c r="G3" s="120"/>
    </row>
    <row r="4" spans="1:16" ht="15">
      <c r="A4" s="401" t="s">
        <v>411</v>
      </c>
      <c r="B4" s="401"/>
      <c r="C4" s="401"/>
      <c r="D4" s="401"/>
      <c r="E4" s="121">
        <f>SUM(E5:E7)</f>
        <v>18138.729386701223</v>
      </c>
      <c r="F4" s="122">
        <f>SUM(F5:F7)</f>
        <v>1435.1333196959149</v>
      </c>
      <c r="G4" s="123">
        <v>8.5917625997358887E-2</v>
      </c>
    </row>
    <row r="5" spans="1:16">
      <c r="A5" s="398" t="str">
        <f>'4.1'!B6</f>
        <v>Duben</v>
      </c>
      <c r="B5" s="398"/>
      <c r="C5" s="398"/>
      <c r="D5" s="398"/>
      <c r="E5" s="124">
        <f>INDEX('3.1'!$B$7:$M$7,,MATCH('2'!$A5,'3.1'!$B$5:$M$5,0))</f>
        <v>6211.8740864293586</v>
      </c>
      <c r="F5" s="125">
        <v>-8.9834710076511328</v>
      </c>
      <c r="G5" s="126">
        <v>-1.4440888454215497E-3</v>
      </c>
    </row>
    <row r="6" spans="1:16">
      <c r="A6" s="398" t="str">
        <f>'4.1'!C6</f>
        <v>Květen</v>
      </c>
      <c r="B6" s="398"/>
      <c r="C6" s="398"/>
      <c r="D6" s="398"/>
      <c r="E6" s="124">
        <f>INDEX('3.1'!$B$7:$M$7,,MATCH('2'!$A6,'3.1'!$B$5:$M$5,0))</f>
        <v>5947.2991980675997</v>
      </c>
      <c r="F6" s="125">
        <v>169.78637265177713</v>
      </c>
      <c r="G6" s="126">
        <v>2.9387450583384409E-2</v>
      </c>
    </row>
    <row r="7" spans="1:16">
      <c r="A7" s="398" t="str">
        <f>'4.1'!D6</f>
        <v>Červen</v>
      </c>
      <c r="B7" s="398"/>
      <c r="C7" s="398"/>
      <c r="D7" s="398"/>
      <c r="E7" s="124">
        <f>INDEX('3.1'!$B$7:$M$7,,MATCH('2'!$A7,'3.1'!$B$5:$M$5,0))</f>
        <v>5979.556102204263</v>
      </c>
      <c r="F7" s="125">
        <v>1274.3304180517889</v>
      </c>
      <c r="G7" s="126">
        <v>0.27083300644724057</v>
      </c>
    </row>
    <row r="8" spans="1:16">
      <c r="A8" s="127"/>
      <c r="B8" s="127"/>
      <c r="C8" s="127"/>
      <c r="D8" s="127"/>
      <c r="E8" s="124"/>
      <c r="F8" s="125"/>
      <c r="G8" s="126"/>
    </row>
    <row r="9" spans="1:16">
      <c r="A9" s="403" t="s">
        <v>409</v>
      </c>
      <c r="B9" s="404"/>
      <c r="C9" s="404"/>
      <c r="D9" s="404"/>
      <c r="E9" s="124"/>
      <c r="F9" s="125"/>
      <c r="G9" s="128"/>
    </row>
    <row r="10" spans="1:16">
      <c r="A10" s="398" t="s">
        <v>304</v>
      </c>
      <c r="B10" s="398"/>
      <c r="C10" s="398"/>
      <c r="D10" s="398"/>
      <c r="E10" s="124">
        <f>'4.1'!B7</f>
        <v>7965.4778499999993</v>
      </c>
      <c r="F10" s="125">
        <v>457.43940999999995</v>
      </c>
      <c r="G10" s="128">
        <v>6.0926620668713571E-2</v>
      </c>
    </row>
    <row r="11" spans="1:16">
      <c r="A11" s="398" t="s">
        <v>305</v>
      </c>
      <c r="B11" s="398"/>
      <c r="C11" s="398"/>
      <c r="D11" s="398"/>
      <c r="E11" s="124">
        <f>'4.1'!B9</f>
        <v>6094.5109810000004</v>
      </c>
      <c r="F11" s="125">
        <v>759.63465700000052</v>
      </c>
      <c r="G11" s="128">
        <v>0.14239030314210532</v>
      </c>
    </row>
    <row r="12" spans="1:16">
      <c r="A12" s="398" t="s">
        <v>306</v>
      </c>
      <c r="B12" s="398"/>
      <c r="C12" s="398"/>
      <c r="D12" s="398"/>
      <c r="E12" s="124">
        <f>'4.2'!B6</f>
        <v>514.11283100000003</v>
      </c>
      <c r="F12" s="125">
        <v>-30.578971999999908</v>
      </c>
      <c r="G12" s="128">
        <v>-5.6139952596275647E-2</v>
      </c>
    </row>
    <row r="13" spans="1:16">
      <c r="A13" s="398" t="s">
        <v>307</v>
      </c>
      <c r="B13" s="398"/>
      <c r="C13" s="398"/>
      <c r="D13" s="398"/>
      <c r="E13" s="124">
        <f>'4.2'!B20</f>
        <v>889.14497700000015</v>
      </c>
      <c r="F13" s="125">
        <v>3.1947487499988938</v>
      </c>
      <c r="G13" s="128">
        <v>3.6060138009213235E-3</v>
      </c>
    </row>
    <row r="14" spans="1:16">
      <c r="A14" s="398" t="s">
        <v>308</v>
      </c>
      <c r="B14" s="398"/>
      <c r="C14" s="398"/>
      <c r="D14" s="398"/>
      <c r="E14" s="124">
        <f>'4.3'!E6/1000</f>
        <v>325.65788554542195</v>
      </c>
      <c r="F14" s="125">
        <v>-40.872539710129843</v>
      </c>
      <c r="G14" s="128">
        <v>-0.1115119970780946</v>
      </c>
      <c r="P14" s="117"/>
    </row>
    <row r="15" spans="1:16">
      <c r="A15" s="398" t="s">
        <v>309</v>
      </c>
      <c r="B15" s="398"/>
      <c r="C15" s="398"/>
      <c r="D15" s="398"/>
      <c r="E15" s="124">
        <f>'4.3'!E16/1000</f>
        <v>345.79354999999998</v>
      </c>
      <c r="F15" s="125">
        <v>95.719190000000026</v>
      </c>
      <c r="G15" s="128">
        <v>0.38276291099975229</v>
      </c>
    </row>
    <row r="16" spans="1:16">
      <c r="A16" s="398" t="s">
        <v>310</v>
      </c>
      <c r="B16" s="398"/>
      <c r="C16" s="398"/>
      <c r="D16" s="398"/>
      <c r="E16" s="124">
        <f>'4.4'!E30/1000</f>
        <v>134.78420439008309</v>
      </c>
      <c r="F16" s="125">
        <v>-20.296587060532573</v>
      </c>
      <c r="G16" s="128">
        <v>-0.13087750501322321</v>
      </c>
    </row>
    <row r="17" spans="1:7">
      <c r="A17" s="398" t="s">
        <v>311</v>
      </c>
      <c r="B17" s="398"/>
      <c r="C17" s="398"/>
      <c r="D17" s="398"/>
      <c r="E17" s="124">
        <f>'4.4'!E6/1000</f>
        <v>1869.2471077657178</v>
      </c>
      <c r="F17" s="125">
        <v>210.89341271657986</v>
      </c>
      <c r="G17" s="128">
        <v>0.1271703457146581</v>
      </c>
    </row>
    <row r="18" spans="1:7">
      <c r="A18" s="127"/>
      <c r="B18" s="127"/>
      <c r="C18" s="127"/>
      <c r="D18" s="127"/>
      <c r="E18" s="124"/>
      <c r="F18" s="125"/>
      <c r="G18" s="128"/>
    </row>
    <row r="19" spans="1:7" ht="15">
      <c r="A19" s="401" t="s">
        <v>412</v>
      </c>
      <c r="B19" s="401"/>
      <c r="C19" s="401"/>
      <c r="D19" s="401"/>
      <c r="E19" s="129">
        <f>SUM(E20:E27)</f>
        <v>23340.399424200179</v>
      </c>
      <c r="F19" s="130">
        <v>-53.282249799674901</v>
      </c>
      <c r="G19" s="131">
        <v>-2.2776342151774394E-3</v>
      </c>
    </row>
    <row r="20" spans="1:7">
      <c r="A20" s="398" t="s">
        <v>304</v>
      </c>
      <c r="B20" s="398"/>
      <c r="C20" s="398"/>
      <c r="D20" s="398"/>
      <c r="E20" s="124">
        <f>'4.1'!N7</f>
        <v>4346</v>
      </c>
      <c r="F20" s="125">
        <v>14</v>
      </c>
      <c r="G20" s="128">
        <v>3.2317636195752539E-3</v>
      </c>
    </row>
    <row r="21" spans="1:7">
      <c r="A21" s="398" t="s">
        <v>305</v>
      </c>
      <c r="B21" s="398"/>
      <c r="C21" s="398"/>
      <c r="D21" s="398"/>
      <c r="E21" s="124">
        <f>'4.1'!N9</f>
        <v>8617.4976000000024</v>
      </c>
      <c r="F21" s="125">
        <v>-595.9619999999959</v>
      </c>
      <c r="G21" s="128">
        <v>-6.4683845794471825E-2</v>
      </c>
    </row>
    <row r="22" spans="1:7">
      <c r="A22" s="398" t="s">
        <v>306</v>
      </c>
      <c r="B22" s="398"/>
      <c r="C22" s="398"/>
      <c r="D22" s="398"/>
      <c r="E22" s="124">
        <f>'4.2'!N6</f>
        <v>1363.4</v>
      </c>
      <c r="F22" s="125">
        <v>-1.6279999999999291</v>
      </c>
      <c r="G22" s="128">
        <v>-1.1926495280682368E-3</v>
      </c>
    </row>
    <row r="23" spans="1:7">
      <c r="A23" s="398" t="s">
        <v>307</v>
      </c>
      <c r="B23" s="398"/>
      <c r="C23" s="398"/>
      <c r="D23" s="398"/>
      <c r="E23" s="124">
        <f>'4.2'!N20</f>
        <v>1488.6393401000009</v>
      </c>
      <c r="F23" s="125">
        <v>105.04248009999992</v>
      </c>
      <c r="G23" s="128">
        <v>7.5919860139029113E-2</v>
      </c>
    </row>
    <row r="24" spans="1:7">
      <c r="A24" s="398" t="s">
        <v>308</v>
      </c>
      <c r="B24" s="398"/>
      <c r="C24" s="398"/>
      <c r="D24" s="398"/>
      <c r="E24" s="124">
        <f>'4.3'!B6</f>
        <v>1116.0396900000005</v>
      </c>
      <c r="F24" s="125">
        <v>-4.9521499999989373</v>
      </c>
      <c r="G24" s="128">
        <v>-4.4176503550632015E-3</v>
      </c>
    </row>
    <row r="25" spans="1:7">
      <c r="A25" s="398" t="s">
        <v>309</v>
      </c>
      <c r="B25" s="398"/>
      <c r="C25" s="398"/>
      <c r="D25" s="398"/>
      <c r="E25" s="124">
        <f>'4.3'!B16</f>
        <v>1171.5</v>
      </c>
      <c r="F25" s="125">
        <v>0</v>
      </c>
      <c r="G25" s="128">
        <v>0</v>
      </c>
    </row>
    <row r="26" spans="1:7">
      <c r="A26" s="398" t="s">
        <v>310</v>
      </c>
      <c r="B26" s="398"/>
      <c r="C26" s="398"/>
      <c r="D26" s="398"/>
      <c r="E26" s="124">
        <f>'4.4'!B30</f>
        <v>374.88693500000005</v>
      </c>
      <c r="F26" s="125">
        <v>5.5849499999999921</v>
      </c>
      <c r="G26" s="128">
        <v>1.5122989387668718E-2</v>
      </c>
    </row>
    <row r="27" spans="1:7">
      <c r="A27" s="398" t="s">
        <v>311</v>
      </c>
      <c r="B27" s="398"/>
      <c r="C27" s="398"/>
      <c r="D27" s="398"/>
      <c r="E27" s="124">
        <f>'4.4'!B6</f>
        <v>4862.4358591001765</v>
      </c>
      <c r="F27" s="125">
        <v>424.63247010032319</v>
      </c>
      <c r="G27" s="128">
        <v>9.5685282307172978E-2</v>
      </c>
    </row>
    <row r="28" spans="1:7">
      <c r="A28" s="127"/>
      <c r="B28" s="127"/>
      <c r="C28" s="127"/>
      <c r="D28" s="127"/>
      <c r="E28" s="124"/>
      <c r="F28" s="125"/>
      <c r="G28" s="128"/>
    </row>
    <row r="29" spans="1:7" ht="15">
      <c r="A29" s="401" t="s">
        <v>413</v>
      </c>
      <c r="B29" s="401"/>
      <c r="C29" s="401"/>
      <c r="D29" s="401"/>
      <c r="E29" s="121">
        <f>SUM(E30:E32)</f>
        <v>16324.910461291229</v>
      </c>
      <c r="F29" s="122">
        <f>SUM(F30:F32)</f>
        <v>549.26093769590079</v>
      </c>
      <c r="G29" s="123">
        <v>3.4817009396309294E-2</v>
      </c>
    </row>
    <row r="30" spans="1:7">
      <c r="A30" s="398" t="str">
        <f>'4.1'!B6</f>
        <v>Duben</v>
      </c>
      <c r="B30" s="398"/>
      <c r="C30" s="398"/>
      <c r="D30" s="398"/>
      <c r="E30" s="124">
        <f>INDEX('3.2'!$B$27:$M$27,,MATCH('2'!$A30,'3.2'!$B$4:$M$4,0))</f>
        <v>5674.4452793493529</v>
      </c>
      <c r="F30" s="125">
        <v>260.65368941232737</v>
      </c>
      <c r="G30" s="128">
        <v>4.8146236345119324E-2</v>
      </c>
    </row>
    <row r="31" spans="1:7">
      <c r="A31" s="398" t="str">
        <f>'4.1'!C6</f>
        <v>Květen</v>
      </c>
      <c r="B31" s="398"/>
      <c r="C31" s="398"/>
      <c r="D31" s="398"/>
      <c r="E31" s="124">
        <f>INDEX('3.2'!$B$27:$M$27,,MATCH('2'!$A31,'3.2'!$B$4:$M$4,0))</f>
        <v>5354.4042489076091</v>
      </c>
      <c r="F31" s="125">
        <v>35.526441191788763</v>
      </c>
      <c r="G31" s="128">
        <v>6.6793114029151781E-3</v>
      </c>
    </row>
    <row r="32" spans="1:7">
      <c r="A32" s="398" t="str">
        <f>'4.1'!D6</f>
        <v>Červen</v>
      </c>
      <c r="B32" s="398"/>
      <c r="C32" s="398"/>
      <c r="D32" s="398"/>
      <c r="E32" s="124">
        <f>INDEX('3.2'!$B$27:$M$27,,MATCH('2'!$A32,'3.2'!$B$4:$M$4,0))</f>
        <v>5296.0609330342668</v>
      </c>
      <c r="F32" s="125">
        <v>253.08080709178466</v>
      </c>
      <c r="G32" s="128">
        <v>5.0184771855408893E-2</v>
      </c>
    </row>
    <row r="33" spans="1:7">
      <c r="A33" s="127"/>
      <c r="B33" s="127"/>
      <c r="C33" s="127"/>
      <c r="D33" s="127"/>
      <c r="E33" s="124"/>
      <c r="F33" s="125"/>
      <c r="G33" s="128"/>
    </row>
    <row r="34" spans="1:7">
      <c r="A34" s="400" t="s">
        <v>410</v>
      </c>
      <c r="B34" s="400"/>
      <c r="C34" s="400"/>
      <c r="D34" s="400"/>
      <c r="E34" s="124"/>
      <c r="F34" s="125"/>
      <c r="G34" s="128"/>
    </row>
    <row r="35" spans="1:7">
      <c r="A35" s="400" t="s">
        <v>312</v>
      </c>
      <c r="B35" s="398"/>
      <c r="C35" s="398"/>
      <c r="D35" s="398"/>
      <c r="E35" s="124">
        <v>1909.4653049999999</v>
      </c>
      <c r="F35" s="125">
        <v>-17.524267000000226</v>
      </c>
      <c r="G35" s="128">
        <v>-9.0941161564315007E-3</v>
      </c>
    </row>
    <row r="36" spans="1:7">
      <c r="A36" s="400" t="s">
        <v>313</v>
      </c>
      <c r="B36" s="398"/>
      <c r="C36" s="398"/>
      <c r="D36" s="398"/>
      <c r="E36" s="124">
        <v>5483.8434100000004</v>
      </c>
      <c r="F36" s="125">
        <v>100.63410300000012</v>
      </c>
      <c r="G36" s="128">
        <v>1.8694072115892208E-2</v>
      </c>
    </row>
    <row r="37" spans="1:7">
      <c r="A37" s="400" t="s">
        <v>314</v>
      </c>
      <c r="B37" s="398"/>
      <c r="C37" s="398"/>
      <c r="D37" s="398"/>
      <c r="E37" s="124">
        <v>1745.4934977007654</v>
      </c>
      <c r="F37" s="125">
        <v>23.894743191329063</v>
      </c>
      <c r="G37" s="128">
        <v>1.3879391541577754E-2</v>
      </c>
    </row>
    <row r="38" spans="1:7">
      <c r="A38" s="400" t="s">
        <v>315</v>
      </c>
      <c r="B38" s="398"/>
      <c r="C38" s="398"/>
      <c r="D38" s="398"/>
      <c r="E38" s="124">
        <v>3673.1761324904614</v>
      </c>
      <c r="F38" s="125">
        <v>156.21821523457743</v>
      </c>
      <c r="G38" s="128">
        <v>4.4418562550349511E-2</v>
      </c>
    </row>
    <row r="39" spans="1:7">
      <c r="A39" s="127"/>
      <c r="B39" s="127"/>
      <c r="C39" s="127"/>
      <c r="D39" s="127"/>
      <c r="E39" s="124"/>
      <c r="F39" s="124"/>
      <c r="G39" s="128"/>
    </row>
    <row r="40" spans="1:7" ht="15">
      <c r="A40" s="399" t="s">
        <v>407</v>
      </c>
      <c r="B40" s="399"/>
      <c r="C40" s="399"/>
      <c r="D40" s="399"/>
      <c r="E40" s="127"/>
      <c r="F40" s="124"/>
      <c r="G40" s="126"/>
    </row>
    <row r="41" spans="1:7">
      <c r="A41" s="398" t="s">
        <v>42</v>
      </c>
      <c r="B41" s="398"/>
      <c r="C41" s="398"/>
      <c r="D41" s="398"/>
      <c r="E41" s="125">
        <v>-1861.4761547085027</v>
      </c>
      <c r="F41" s="125">
        <v>-925.70026621635202</v>
      </c>
      <c r="G41" s="126">
        <v>0.98923286825434897</v>
      </c>
    </row>
    <row r="42" spans="1:7">
      <c r="A42" s="398" t="s">
        <v>316</v>
      </c>
      <c r="B42" s="398"/>
      <c r="C42" s="398"/>
      <c r="D42" s="398"/>
      <c r="E42" s="125">
        <v>3858.5189432051302</v>
      </c>
      <c r="F42" s="125">
        <v>-65.267448808345762</v>
      </c>
      <c r="G42" s="126">
        <v>-1.663379253804232E-2</v>
      </c>
    </row>
    <row r="43" spans="1:7">
      <c r="A43" s="398" t="s">
        <v>317</v>
      </c>
      <c r="B43" s="398"/>
      <c r="C43" s="398"/>
      <c r="D43" s="398"/>
      <c r="E43" s="125">
        <v>-5719.995097913632</v>
      </c>
      <c r="F43" s="125">
        <v>-860.43281740800558</v>
      </c>
      <c r="G43" s="126">
        <v>0.17705973660625243</v>
      </c>
    </row>
    <row r="44" spans="1:7">
      <c r="A44" s="127"/>
      <c r="B44" s="127"/>
      <c r="C44" s="127"/>
      <c r="D44" s="127"/>
      <c r="E44" s="127"/>
      <c r="F44" s="127"/>
      <c r="G44" s="126"/>
    </row>
    <row r="45" spans="1:7" ht="30">
      <c r="A45" s="399" t="s">
        <v>408</v>
      </c>
      <c r="B45" s="399"/>
      <c r="C45" s="399"/>
      <c r="D45" s="399"/>
      <c r="E45" s="132" t="s">
        <v>318</v>
      </c>
      <c r="F45" s="132" t="s">
        <v>321</v>
      </c>
      <c r="G45" s="133" t="s">
        <v>257</v>
      </c>
    </row>
    <row r="46" spans="1:7">
      <c r="A46" s="398" t="s">
        <v>319</v>
      </c>
      <c r="B46" s="398"/>
      <c r="C46" s="398"/>
      <c r="D46" s="398"/>
      <c r="E46" s="134">
        <v>46113</v>
      </c>
      <c r="F46" s="135">
        <v>0.53125</v>
      </c>
      <c r="G46" s="124">
        <v>10082.18</v>
      </c>
    </row>
    <row r="47" spans="1:7">
      <c r="A47" s="398" t="s">
        <v>320</v>
      </c>
      <c r="B47" s="398"/>
      <c r="C47" s="398"/>
      <c r="D47" s="398"/>
      <c r="E47" s="134">
        <v>46187</v>
      </c>
      <c r="F47" s="135">
        <v>0.21875</v>
      </c>
      <c r="G47" s="124">
        <v>4708.9160000000002</v>
      </c>
    </row>
    <row r="49" spans="1:7" ht="14.25" customHeight="1">
      <c r="A49" s="361"/>
    </row>
    <row r="50" spans="1:7">
      <c r="A50" s="402"/>
      <c r="B50" s="402"/>
      <c r="C50" s="402"/>
      <c r="D50" s="402"/>
      <c r="E50" s="402"/>
      <c r="F50" s="402"/>
      <c r="G50" s="402"/>
    </row>
    <row r="51" spans="1:7">
      <c r="A51" s="402"/>
      <c r="B51" s="402"/>
      <c r="C51" s="402"/>
      <c r="D51" s="402"/>
      <c r="E51" s="402"/>
      <c r="F51" s="402"/>
      <c r="G51" s="402"/>
    </row>
    <row r="52" spans="1:7">
      <c r="A52" s="402"/>
      <c r="B52" s="402"/>
      <c r="C52" s="402"/>
      <c r="D52" s="402"/>
      <c r="E52" s="402"/>
      <c r="F52" s="402"/>
      <c r="G52" s="402"/>
    </row>
    <row r="53" spans="1:7">
      <c r="A53" s="402"/>
      <c r="B53" s="402"/>
      <c r="C53" s="402"/>
      <c r="D53" s="402"/>
      <c r="E53" s="402"/>
      <c r="F53" s="402"/>
      <c r="G53" s="402"/>
    </row>
  </sheetData>
  <mergeCells count="39">
    <mergeCell ref="A50:G53"/>
    <mergeCell ref="A10:D10"/>
    <mergeCell ref="A4:D4"/>
    <mergeCell ref="A5:D5"/>
    <mergeCell ref="A6:D6"/>
    <mergeCell ref="A7:D7"/>
    <mergeCell ref="A9:D9"/>
    <mergeCell ref="A23:D23"/>
    <mergeCell ref="A11:D11"/>
    <mergeCell ref="A12:D12"/>
    <mergeCell ref="A13:D13"/>
    <mergeCell ref="A14:D14"/>
    <mergeCell ref="A15:D15"/>
    <mergeCell ref="A16:D16"/>
    <mergeCell ref="A17:D17"/>
    <mergeCell ref="A19:D19"/>
    <mergeCell ref="A20:D20"/>
    <mergeCell ref="A21:D21"/>
    <mergeCell ref="A22:D22"/>
    <mergeCell ref="A38:D38"/>
    <mergeCell ref="A24:D24"/>
    <mergeCell ref="A25:D25"/>
    <mergeCell ref="A26:D26"/>
    <mergeCell ref="A27:D27"/>
    <mergeCell ref="A29:D29"/>
    <mergeCell ref="A30:D30"/>
    <mergeCell ref="A31:D31"/>
    <mergeCell ref="A32:D32"/>
    <mergeCell ref="A35:D35"/>
    <mergeCell ref="A36:D36"/>
    <mergeCell ref="A37:D37"/>
    <mergeCell ref="A34:D34"/>
    <mergeCell ref="A47:D47"/>
    <mergeCell ref="A40:D40"/>
    <mergeCell ref="A41:D41"/>
    <mergeCell ref="A42:D42"/>
    <mergeCell ref="A43:D43"/>
    <mergeCell ref="A45:D45"/>
    <mergeCell ref="A46:D46"/>
  </mergeCells>
  <pageMargins left="0.31496062992125984" right="0.31496062992125984" top="0.35433070866141736" bottom="0.35433070866141736" header="0.31496062992125984" footer="0.19685039370078741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4"/>
  <dimension ref="A1:N46"/>
  <sheetViews>
    <sheetView showGridLines="0" zoomScaleNormal="100" zoomScaleSheetLayoutView="100" workbookViewId="0"/>
  </sheetViews>
  <sheetFormatPr defaultColWidth="9.140625" defaultRowHeight="12"/>
  <cols>
    <col min="1" max="1" width="26.7109375" style="1" customWidth="1"/>
    <col min="2" max="13" width="9" style="1" customWidth="1"/>
    <col min="14" max="14" width="9.28515625" style="1" customWidth="1"/>
    <col min="15" max="15" width="8.42578125" style="1" customWidth="1"/>
    <col min="16" max="16" width="11.42578125" style="1" bestFit="1" customWidth="1"/>
    <col min="17" max="16384" width="9.140625" style="1"/>
  </cols>
  <sheetData>
    <row r="1" spans="1:14" ht="20.25">
      <c r="A1" s="169" t="s">
        <v>373</v>
      </c>
      <c r="N1" s="167" t="str">
        <f>Titulní!A35</f>
        <v>II. čtvrtletí 2026</v>
      </c>
    </row>
    <row r="2" spans="1:14" s="37" customFormat="1" ht="18">
      <c r="A2" s="168" t="s">
        <v>377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4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>
      <c r="A4" s="418" t="str">
        <f>RIGHT(N1,4)</f>
        <v>2026</v>
      </c>
      <c r="B4" s="415" t="s">
        <v>179</v>
      </c>
      <c r="C4" s="415"/>
      <c r="D4" s="416"/>
      <c r="E4" s="415" t="s">
        <v>181</v>
      </c>
      <c r="F4" s="415"/>
      <c r="G4" s="416"/>
      <c r="H4" s="415" t="s">
        <v>182</v>
      </c>
      <c r="I4" s="415"/>
      <c r="J4" s="416"/>
      <c r="K4" s="415" t="s">
        <v>183</v>
      </c>
      <c r="L4" s="415"/>
      <c r="M4" s="415"/>
      <c r="N4" s="412" t="s">
        <v>53</v>
      </c>
    </row>
    <row r="5" spans="1:14">
      <c r="A5" s="419"/>
      <c r="B5" s="341" t="s">
        <v>60</v>
      </c>
      <c r="C5" s="341" t="s">
        <v>61</v>
      </c>
      <c r="D5" s="342" t="s">
        <v>62</v>
      </c>
      <c r="E5" s="341" t="s">
        <v>63</v>
      </c>
      <c r="F5" s="341" t="s">
        <v>64</v>
      </c>
      <c r="G5" s="342" t="s">
        <v>65</v>
      </c>
      <c r="H5" s="341" t="s">
        <v>66</v>
      </c>
      <c r="I5" s="341" t="s">
        <v>67</v>
      </c>
      <c r="J5" s="342" t="s">
        <v>68</v>
      </c>
      <c r="K5" s="341" t="s">
        <v>69</v>
      </c>
      <c r="L5" s="341" t="s">
        <v>70</v>
      </c>
      <c r="M5" s="341" t="s">
        <v>71</v>
      </c>
      <c r="N5" s="413"/>
    </row>
    <row r="6" spans="1:14" ht="14.25" customHeight="1">
      <c r="A6" s="417" t="s">
        <v>19</v>
      </c>
      <c r="B6" s="407">
        <f>SUM(B7:D7)</f>
        <v>21732.4519186377</v>
      </c>
      <c r="C6" s="408"/>
      <c r="D6" s="409"/>
      <c r="E6" s="407">
        <f>SUM(E7:G7)</f>
        <v>18138.729386701223</v>
      </c>
      <c r="F6" s="408"/>
      <c r="G6" s="409"/>
      <c r="H6" s="407">
        <f>SUM(H7:J7)</f>
        <v>0</v>
      </c>
      <c r="I6" s="408"/>
      <c r="J6" s="409"/>
      <c r="K6" s="408">
        <f>SUM(K7:M7)</f>
        <v>0</v>
      </c>
      <c r="L6" s="408"/>
      <c r="M6" s="409"/>
      <c r="N6" s="414">
        <f>SUM(N8:N15)</f>
        <v>39871.181305338927</v>
      </c>
    </row>
    <row r="7" spans="1:14" ht="14.25" customHeight="1">
      <c r="A7" s="406"/>
      <c r="B7" s="175">
        <f t="shared" ref="B7:M7" si="0">SUM(B8:B15)</f>
        <v>8059.4156102420129</v>
      </c>
      <c r="C7" s="171">
        <f t="shared" si="0"/>
        <v>6721.8374621255025</v>
      </c>
      <c r="D7" s="174">
        <f t="shared" si="0"/>
        <v>6951.1988462701829</v>
      </c>
      <c r="E7" s="175">
        <f t="shared" si="0"/>
        <v>6211.8740864293586</v>
      </c>
      <c r="F7" s="171">
        <f t="shared" si="0"/>
        <v>5947.2991980675997</v>
      </c>
      <c r="G7" s="174">
        <f t="shared" si="0"/>
        <v>5979.556102204263</v>
      </c>
      <c r="H7" s="175">
        <f t="shared" si="0"/>
        <v>0</v>
      </c>
      <c r="I7" s="171">
        <f t="shared" si="0"/>
        <v>0</v>
      </c>
      <c r="J7" s="174">
        <f t="shared" si="0"/>
        <v>0</v>
      </c>
      <c r="K7" s="171">
        <f t="shared" si="0"/>
        <v>0</v>
      </c>
      <c r="L7" s="171">
        <f t="shared" si="0"/>
        <v>0</v>
      </c>
      <c r="M7" s="174">
        <f t="shared" si="0"/>
        <v>0</v>
      </c>
      <c r="N7" s="411"/>
    </row>
    <row r="8" spans="1:14">
      <c r="A8" s="176" t="s">
        <v>0</v>
      </c>
      <c r="B8" s="177">
        <v>2732.58158</v>
      </c>
      <c r="C8" s="178">
        <v>2248.4915099999998</v>
      </c>
      <c r="D8" s="179">
        <v>2330.2221</v>
      </c>
      <c r="E8" s="178">
        <v>2562.8666799999996</v>
      </c>
      <c r="F8" s="178">
        <v>2738.0735499999996</v>
      </c>
      <c r="G8" s="179">
        <v>2664.5376200000001</v>
      </c>
      <c r="H8" s="178">
        <v>0</v>
      </c>
      <c r="I8" s="178">
        <v>0</v>
      </c>
      <c r="J8" s="179">
        <v>0</v>
      </c>
      <c r="K8" s="178">
        <v>0</v>
      </c>
      <c r="L8" s="178">
        <v>0</v>
      </c>
      <c r="M8" s="179">
        <v>0</v>
      </c>
      <c r="N8" s="180">
        <f t="shared" ref="N8:N15" si="1">SUM(B8:M8)</f>
        <v>15276.77304</v>
      </c>
    </row>
    <row r="9" spans="1:14" ht="12.75" customHeight="1">
      <c r="A9" s="176" t="s">
        <v>15</v>
      </c>
      <c r="B9" s="177">
        <v>3945.7234089999965</v>
      </c>
      <c r="C9" s="178">
        <v>3256.5473789999996</v>
      </c>
      <c r="D9" s="179">
        <v>3271.6133799999998</v>
      </c>
      <c r="E9" s="178">
        <v>2269.3652979999997</v>
      </c>
      <c r="F9" s="178">
        <v>1871.4154440000009</v>
      </c>
      <c r="G9" s="179">
        <v>1953.7302389999998</v>
      </c>
      <c r="H9" s="178">
        <v>0</v>
      </c>
      <c r="I9" s="178">
        <v>0</v>
      </c>
      <c r="J9" s="179">
        <v>0</v>
      </c>
      <c r="K9" s="178">
        <v>0</v>
      </c>
      <c r="L9" s="178">
        <v>0</v>
      </c>
      <c r="M9" s="179">
        <v>0</v>
      </c>
      <c r="N9" s="180">
        <f t="shared" si="1"/>
        <v>16568.395148999996</v>
      </c>
    </row>
    <row r="10" spans="1:14">
      <c r="A10" s="176" t="s">
        <v>16</v>
      </c>
      <c r="B10" s="177">
        <v>599.09827000000007</v>
      </c>
      <c r="C10" s="178">
        <v>405.08519000000001</v>
      </c>
      <c r="D10" s="179">
        <v>178.17409000000001</v>
      </c>
      <c r="E10" s="178">
        <v>140.79256000000001</v>
      </c>
      <c r="F10" s="178">
        <v>125.68348000000002</v>
      </c>
      <c r="G10" s="179">
        <v>247.63679100000002</v>
      </c>
      <c r="H10" s="178">
        <v>0</v>
      </c>
      <c r="I10" s="178">
        <v>0</v>
      </c>
      <c r="J10" s="179">
        <v>0</v>
      </c>
      <c r="K10" s="178">
        <v>0</v>
      </c>
      <c r="L10" s="178">
        <v>0</v>
      </c>
      <c r="M10" s="179">
        <v>0</v>
      </c>
      <c r="N10" s="180">
        <f t="shared" si="1"/>
        <v>1696.4703810000001</v>
      </c>
    </row>
    <row r="11" spans="1:14" ht="12.75" customHeight="1">
      <c r="A11" s="176" t="s">
        <v>17</v>
      </c>
      <c r="B11" s="177">
        <v>406.69643000000013</v>
      </c>
      <c r="C11" s="178">
        <v>369.38325099999929</v>
      </c>
      <c r="D11" s="179">
        <v>370.59031499999958</v>
      </c>
      <c r="E11" s="178">
        <v>323.29725799999903</v>
      </c>
      <c r="F11" s="178">
        <v>296.0326429999991</v>
      </c>
      <c r="G11" s="179">
        <v>269.81507600000003</v>
      </c>
      <c r="H11" s="178">
        <v>0</v>
      </c>
      <c r="I11" s="178">
        <v>0</v>
      </c>
      <c r="J11" s="179">
        <v>0</v>
      </c>
      <c r="K11" s="178">
        <v>0</v>
      </c>
      <c r="L11" s="178">
        <v>0</v>
      </c>
      <c r="M11" s="179">
        <v>0</v>
      </c>
      <c r="N11" s="180">
        <f t="shared" si="1"/>
        <v>2035.8149729999975</v>
      </c>
    </row>
    <row r="12" spans="1:14" ht="12.75" customHeight="1">
      <c r="A12" s="176" t="s">
        <v>3</v>
      </c>
      <c r="B12" s="177">
        <v>101.87502564357794</v>
      </c>
      <c r="C12" s="178">
        <v>136.25294028507901</v>
      </c>
      <c r="D12" s="179">
        <v>167.83541841226483</v>
      </c>
      <c r="E12" s="178">
        <v>126.28666257123022</v>
      </c>
      <c r="F12" s="178">
        <v>102.55883712834317</v>
      </c>
      <c r="G12" s="179">
        <v>96.812385845848368</v>
      </c>
      <c r="H12" s="178">
        <v>0</v>
      </c>
      <c r="I12" s="178">
        <v>0</v>
      </c>
      <c r="J12" s="179">
        <v>0</v>
      </c>
      <c r="K12" s="178">
        <v>0</v>
      </c>
      <c r="L12" s="178">
        <v>0</v>
      </c>
      <c r="M12" s="179">
        <v>0</v>
      </c>
      <c r="N12" s="180">
        <f t="shared" si="1"/>
        <v>731.6212698863435</v>
      </c>
    </row>
    <row r="13" spans="1:14" ht="12.75" customHeight="1">
      <c r="A13" s="176" t="s">
        <v>18</v>
      </c>
      <c r="B13" s="177">
        <v>107.31977999999999</v>
      </c>
      <c r="C13" s="178">
        <v>94.36014999999999</v>
      </c>
      <c r="D13" s="179">
        <v>135.69495000000001</v>
      </c>
      <c r="E13" s="178">
        <v>146.55062000000001</v>
      </c>
      <c r="F13" s="178">
        <v>114.03627</v>
      </c>
      <c r="G13" s="179">
        <v>85.206659999999985</v>
      </c>
      <c r="H13" s="178">
        <v>0</v>
      </c>
      <c r="I13" s="178">
        <v>0</v>
      </c>
      <c r="J13" s="179">
        <v>0</v>
      </c>
      <c r="K13" s="178">
        <v>0</v>
      </c>
      <c r="L13" s="178">
        <v>0</v>
      </c>
      <c r="M13" s="179">
        <v>0</v>
      </c>
      <c r="N13" s="180">
        <f t="shared" si="1"/>
        <v>683.16842999999983</v>
      </c>
    </row>
    <row r="14" spans="1:14" ht="12.75" customHeight="1">
      <c r="A14" s="176" t="s">
        <v>1</v>
      </c>
      <c r="B14" s="177">
        <v>64.670698073344298</v>
      </c>
      <c r="C14" s="178">
        <v>52.299041187227893</v>
      </c>
      <c r="D14" s="179">
        <v>58.662918890055828</v>
      </c>
      <c r="E14" s="178">
        <v>58.284925860894525</v>
      </c>
      <c r="F14" s="178">
        <v>41.812876732430851</v>
      </c>
      <c r="G14" s="179">
        <v>34.686401796757714</v>
      </c>
      <c r="H14" s="178">
        <v>0</v>
      </c>
      <c r="I14" s="178">
        <v>0</v>
      </c>
      <c r="J14" s="179">
        <v>0</v>
      </c>
      <c r="K14" s="178">
        <v>0</v>
      </c>
      <c r="L14" s="178">
        <v>0</v>
      </c>
      <c r="M14" s="179">
        <v>0</v>
      </c>
      <c r="N14" s="180">
        <f t="shared" si="1"/>
        <v>310.41686254071112</v>
      </c>
    </row>
    <row r="15" spans="1:14" ht="12.75" customHeight="1">
      <c r="A15" s="176" t="s">
        <v>2</v>
      </c>
      <c r="B15" s="177">
        <v>101.45041752509434</v>
      </c>
      <c r="C15" s="178">
        <v>159.4180006531972</v>
      </c>
      <c r="D15" s="179">
        <v>438.40567396786275</v>
      </c>
      <c r="E15" s="178">
        <v>584.43008199723465</v>
      </c>
      <c r="F15" s="178">
        <v>657.68609720682684</v>
      </c>
      <c r="G15" s="179">
        <v>627.13092856165838</v>
      </c>
      <c r="H15" s="178">
        <v>0</v>
      </c>
      <c r="I15" s="178">
        <v>0</v>
      </c>
      <c r="J15" s="179">
        <v>0</v>
      </c>
      <c r="K15" s="178">
        <v>0</v>
      </c>
      <c r="L15" s="178">
        <v>0</v>
      </c>
      <c r="M15" s="179">
        <v>0</v>
      </c>
      <c r="N15" s="180">
        <f t="shared" si="1"/>
        <v>2568.5211999118742</v>
      </c>
    </row>
    <row r="16" spans="1:14" ht="18" customHeight="1">
      <c r="A16" s="405" t="s">
        <v>195</v>
      </c>
      <c r="B16" s="407">
        <f>SUM(B17:D17)</f>
        <v>1410.6564403399998</v>
      </c>
      <c r="C16" s="408"/>
      <c r="D16" s="409"/>
      <c r="E16" s="408">
        <f>SUM(E17:G17)</f>
        <v>1139.1606768699999</v>
      </c>
      <c r="F16" s="408"/>
      <c r="G16" s="409"/>
      <c r="H16" s="408">
        <f>SUM(H17:J17)</f>
        <v>0</v>
      </c>
      <c r="I16" s="408"/>
      <c r="J16" s="409"/>
      <c r="K16" s="408">
        <f>SUM(K17:M17)</f>
        <v>0</v>
      </c>
      <c r="L16" s="408"/>
      <c r="M16" s="409"/>
      <c r="N16" s="410">
        <f>SUM(N18:N25)</f>
        <v>2549.8171172100001</v>
      </c>
    </row>
    <row r="17" spans="1:14" ht="18" customHeight="1">
      <c r="A17" s="406"/>
      <c r="B17" s="175">
        <f t="shared" ref="B17:M17" si="2">SUM(B18:B25)</f>
        <v>519.02623549000009</v>
      </c>
      <c r="C17" s="171">
        <f t="shared" si="2"/>
        <v>439.72912136999992</v>
      </c>
      <c r="D17" s="174">
        <f t="shared" si="2"/>
        <v>451.9010834799999</v>
      </c>
      <c r="E17" s="171">
        <f t="shared" si="2"/>
        <v>392.77086314999997</v>
      </c>
      <c r="F17" s="171">
        <f t="shared" si="2"/>
        <v>362.31229427999995</v>
      </c>
      <c r="G17" s="174">
        <f t="shared" si="2"/>
        <v>384.07751944000006</v>
      </c>
      <c r="H17" s="171">
        <f t="shared" si="2"/>
        <v>0</v>
      </c>
      <c r="I17" s="171">
        <f t="shared" si="2"/>
        <v>0</v>
      </c>
      <c r="J17" s="174">
        <f t="shared" si="2"/>
        <v>0</v>
      </c>
      <c r="K17" s="171">
        <f t="shared" si="2"/>
        <v>0</v>
      </c>
      <c r="L17" s="171">
        <f t="shared" si="2"/>
        <v>0</v>
      </c>
      <c r="M17" s="174">
        <f t="shared" si="2"/>
        <v>0</v>
      </c>
      <c r="N17" s="411"/>
    </row>
    <row r="18" spans="1:14" ht="12.75" customHeight="1">
      <c r="A18" s="176" t="s">
        <v>0</v>
      </c>
      <c r="B18" s="177">
        <v>145.34755999999999</v>
      </c>
      <c r="C18" s="178">
        <v>122.34919000000001</v>
      </c>
      <c r="D18" s="179">
        <v>126.99963999999999</v>
      </c>
      <c r="E18" s="178">
        <v>142.17759000000001</v>
      </c>
      <c r="F18" s="178">
        <v>145.74871999999999</v>
      </c>
      <c r="G18" s="179">
        <v>147.87061</v>
      </c>
      <c r="H18" s="178">
        <v>0</v>
      </c>
      <c r="I18" s="178">
        <v>0</v>
      </c>
      <c r="J18" s="179">
        <v>0</v>
      </c>
      <c r="K18" s="178">
        <v>0</v>
      </c>
      <c r="L18" s="178">
        <v>0</v>
      </c>
      <c r="M18" s="179">
        <v>0</v>
      </c>
      <c r="N18" s="180">
        <f t="shared" ref="N18:N25" si="3">SUM(B18:M18)</f>
        <v>830.49331000000006</v>
      </c>
    </row>
    <row r="19" spans="1:14" ht="12.75" customHeight="1">
      <c r="A19" s="176" t="s">
        <v>15</v>
      </c>
      <c r="B19" s="177">
        <v>339.98912800000005</v>
      </c>
      <c r="C19" s="178">
        <v>287.95301999999992</v>
      </c>
      <c r="D19" s="179">
        <v>293.90957999999989</v>
      </c>
      <c r="E19" s="178">
        <v>223.36241499999991</v>
      </c>
      <c r="F19" s="178">
        <v>189.61341899999991</v>
      </c>
      <c r="G19" s="179">
        <v>209.13152200000002</v>
      </c>
      <c r="H19" s="178">
        <v>0</v>
      </c>
      <c r="I19" s="178">
        <v>0</v>
      </c>
      <c r="J19" s="179">
        <v>0</v>
      </c>
      <c r="K19" s="178">
        <v>0</v>
      </c>
      <c r="L19" s="178">
        <v>0</v>
      </c>
      <c r="M19" s="179">
        <v>0</v>
      </c>
      <c r="N19" s="180">
        <f t="shared" si="3"/>
        <v>1543.9590839999996</v>
      </c>
    </row>
    <row r="20" spans="1:14" ht="12.75" customHeight="1">
      <c r="A20" s="176" t="s">
        <v>16</v>
      </c>
      <c r="B20" s="177">
        <v>8.5213000000000001</v>
      </c>
      <c r="C20" s="178">
        <v>5.7692670000000001</v>
      </c>
      <c r="D20" s="179">
        <v>2.6250979999999999</v>
      </c>
      <c r="E20" s="178">
        <v>2.2141390000000003</v>
      </c>
      <c r="F20" s="178">
        <v>2.0416699999999999</v>
      </c>
      <c r="G20" s="179">
        <v>3.3134800000000002</v>
      </c>
      <c r="H20" s="178">
        <v>0</v>
      </c>
      <c r="I20" s="178">
        <v>0</v>
      </c>
      <c r="J20" s="179">
        <v>0</v>
      </c>
      <c r="K20" s="178">
        <v>0</v>
      </c>
      <c r="L20" s="178">
        <v>0</v>
      </c>
      <c r="M20" s="179">
        <v>0</v>
      </c>
      <c r="N20" s="180">
        <f t="shared" si="3"/>
        <v>24.484954000000002</v>
      </c>
    </row>
    <row r="21" spans="1:14" ht="12.75" customHeight="1">
      <c r="A21" s="176" t="s">
        <v>17</v>
      </c>
      <c r="B21" s="177">
        <v>19.687724999999958</v>
      </c>
      <c r="C21" s="178">
        <v>17.959890999999995</v>
      </c>
      <c r="D21" s="179">
        <v>19.491715999999983</v>
      </c>
      <c r="E21" s="178">
        <v>18.011647999999997</v>
      </c>
      <c r="F21" s="178">
        <v>18.323133999999975</v>
      </c>
      <c r="G21" s="179">
        <v>17.70431499999998</v>
      </c>
      <c r="H21" s="178">
        <v>0</v>
      </c>
      <c r="I21" s="178">
        <v>0</v>
      </c>
      <c r="J21" s="179">
        <v>0</v>
      </c>
      <c r="K21" s="178">
        <v>0</v>
      </c>
      <c r="L21" s="178">
        <v>0</v>
      </c>
      <c r="M21" s="179">
        <v>0</v>
      </c>
      <c r="N21" s="180">
        <f t="shared" si="3"/>
        <v>111.17842899999988</v>
      </c>
    </row>
    <row r="22" spans="1:14" ht="12.75" customHeight="1">
      <c r="A22" s="176" t="s">
        <v>3</v>
      </c>
      <c r="B22" s="177">
        <v>1.1204432699999971</v>
      </c>
      <c r="C22" s="178">
        <v>1.3454356899999982</v>
      </c>
      <c r="D22" s="179">
        <v>1.4615877399999981</v>
      </c>
      <c r="E22" s="178">
        <v>1.1411517299999983</v>
      </c>
      <c r="F22" s="178">
        <v>0.94314448999999811</v>
      </c>
      <c r="G22" s="179">
        <v>0.90079492999999866</v>
      </c>
      <c r="H22" s="178">
        <v>0</v>
      </c>
      <c r="I22" s="178">
        <v>0</v>
      </c>
      <c r="J22" s="179">
        <v>0</v>
      </c>
      <c r="K22" s="178">
        <v>0</v>
      </c>
      <c r="L22" s="178">
        <v>0</v>
      </c>
      <c r="M22" s="179">
        <v>0</v>
      </c>
      <c r="N22" s="180">
        <f t="shared" si="3"/>
        <v>6.9125578499999882</v>
      </c>
    </row>
    <row r="23" spans="1:14" ht="12.75" customHeight="1">
      <c r="A23" s="176" t="s">
        <v>18</v>
      </c>
      <c r="B23" s="177">
        <v>1.38971</v>
      </c>
      <c r="C23" s="178">
        <v>1.22912</v>
      </c>
      <c r="D23" s="179">
        <v>1.6577500000000001</v>
      </c>
      <c r="E23" s="178">
        <v>1.6682400000000002</v>
      </c>
      <c r="F23" s="178">
        <v>1.2561199999999999</v>
      </c>
      <c r="G23" s="179">
        <v>0.87676999999999994</v>
      </c>
      <c r="H23" s="178">
        <v>0</v>
      </c>
      <c r="I23" s="178">
        <v>0</v>
      </c>
      <c r="J23" s="179">
        <v>0</v>
      </c>
      <c r="K23" s="178">
        <v>0</v>
      </c>
      <c r="L23" s="178">
        <v>0</v>
      </c>
      <c r="M23" s="179">
        <v>0</v>
      </c>
      <c r="N23" s="180">
        <f t="shared" si="3"/>
        <v>8.0777099999999997</v>
      </c>
    </row>
    <row r="24" spans="1:14" ht="12.75" customHeight="1">
      <c r="A24" s="176" t="s">
        <v>1</v>
      </c>
      <c r="B24" s="177">
        <v>0.8768449200000008</v>
      </c>
      <c r="C24" s="178">
        <v>0.95429836999999973</v>
      </c>
      <c r="D24" s="179">
        <v>0.71805430000000003</v>
      </c>
      <c r="E24" s="178">
        <v>0.66370617000000032</v>
      </c>
      <c r="F24" s="178">
        <v>0.52488775999999981</v>
      </c>
      <c r="G24" s="179">
        <v>0.41264670000000025</v>
      </c>
      <c r="H24" s="178">
        <v>0</v>
      </c>
      <c r="I24" s="178">
        <v>0</v>
      </c>
      <c r="J24" s="179">
        <v>0</v>
      </c>
      <c r="K24" s="178">
        <v>0</v>
      </c>
      <c r="L24" s="178">
        <v>0</v>
      </c>
      <c r="M24" s="179">
        <v>0</v>
      </c>
      <c r="N24" s="180">
        <f t="shared" si="3"/>
        <v>4.1504382200000007</v>
      </c>
    </row>
    <row r="25" spans="1:14" ht="12.75" customHeight="1">
      <c r="A25" s="176" t="s">
        <v>2</v>
      </c>
      <c r="B25" s="177">
        <v>2.0935242999999968</v>
      </c>
      <c r="C25" s="178">
        <v>2.1688993099999987</v>
      </c>
      <c r="D25" s="179">
        <v>5.0376574400000047</v>
      </c>
      <c r="E25" s="178">
        <v>3.5319732500000032</v>
      </c>
      <c r="F25" s="178">
        <v>3.861199030000003</v>
      </c>
      <c r="G25" s="179">
        <v>3.867380809999998</v>
      </c>
      <c r="H25" s="178">
        <v>0</v>
      </c>
      <c r="I25" s="178">
        <v>0</v>
      </c>
      <c r="J25" s="179">
        <v>0</v>
      </c>
      <c r="K25" s="178">
        <v>0</v>
      </c>
      <c r="L25" s="178">
        <v>0</v>
      </c>
      <c r="M25" s="179">
        <v>0</v>
      </c>
      <c r="N25" s="180">
        <f t="shared" si="3"/>
        <v>20.560634140000001</v>
      </c>
    </row>
    <row r="26" spans="1:14" ht="12.75" customHeight="1">
      <c r="A26" s="405" t="s">
        <v>196</v>
      </c>
      <c r="B26" s="407">
        <f>SUM(B27:D27)</f>
        <v>288.219718</v>
      </c>
      <c r="C26" s="408"/>
      <c r="D26" s="409"/>
      <c r="E26" s="407">
        <f>SUM(E27:G27)</f>
        <v>168.72855199999998</v>
      </c>
      <c r="F26" s="408"/>
      <c r="G26" s="409"/>
      <c r="H26" s="408">
        <f>SUM(H27:J27)</f>
        <v>0</v>
      </c>
      <c r="I26" s="408"/>
      <c r="J26" s="409"/>
      <c r="K26" s="408">
        <f>SUM(K27:M27)</f>
        <v>0</v>
      </c>
      <c r="L26" s="408"/>
      <c r="M26" s="409"/>
      <c r="N26" s="410">
        <f>SUM(N28:N31)</f>
        <v>456.94827000000004</v>
      </c>
    </row>
    <row r="27" spans="1:14" ht="13.5" customHeight="1">
      <c r="A27" s="406"/>
      <c r="B27" s="175">
        <f t="shared" ref="B27:M27" si="4">SUM(B28:B31)</f>
        <v>113.95180099999999</v>
      </c>
      <c r="C27" s="171">
        <f t="shared" si="4"/>
        <v>91.47313000000004</v>
      </c>
      <c r="D27" s="174">
        <f t="shared" si="4"/>
        <v>82.794786999999999</v>
      </c>
      <c r="E27" s="175">
        <f t="shared" si="4"/>
        <v>71.196571000000006</v>
      </c>
      <c r="F27" s="171">
        <f t="shared" si="4"/>
        <v>53.593431999999979</v>
      </c>
      <c r="G27" s="174">
        <f t="shared" si="4"/>
        <v>43.938548999999995</v>
      </c>
      <c r="H27" s="171">
        <f t="shared" si="4"/>
        <v>0</v>
      </c>
      <c r="I27" s="171">
        <f t="shared" si="4"/>
        <v>0</v>
      </c>
      <c r="J27" s="174">
        <f t="shared" si="4"/>
        <v>0</v>
      </c>
      <c r="K27" s="171">
        <f t="shared" si="4"/>
        <v>0</v>
      </c>
      <c r="L27" s="171">
        <f t="shared" si="4"/>
        <v>0</v>
      </c>
      <c r="M27" s="174">
        <f t="shared" si="4"/>
        <v>0</v>
      </c>
      <c r="N27" s="411"/>
    </row>
    <row r="28" spans="1:14" ht="12" customHeight="1">
      <c r="A28" s="176" t="s">
        <v>0</v>
      </c>
      <c r="B28" s="177">
        <v>0.77922999999999987</v>
      </c>
      <c r="C28" s="178">
        <v>0.62712999999999997</v>
      </c>
      <c r="D28" s="179">
        <v>0.59520999999999991</v>
      </c>
      <c r="E28" s="178">
        <v>0.47772000000000003</v>
      </c>
      <c r="F28" s="178">
        <v>0.25060000000000004</v>
      </c>
      <c r="G28" s="179">
        <v>0.15181</v>
      </c>
      <c r="H28" s="178">
        <v>0</v>
      </c>
      <c r="I28" s="178">
        <v>0</v>
      </c>
      <c r="J28" s="179">
        <v>0</v>
      </c>
      <c r="K28" s="178">
        <v>0</v>
      </c>
      <c r="L28" s="178">
        <v>0</v>
      </c>
      <c r="M28" s="179">
        <v>0</v>
      </c>
      <c r="N28" s="180">
        <f>SUM(B28:M28)</f>
        <v>2.8816999999999995</v>
      </c>
    </row>
    <row r="29" spans="1:14" ht="12.75" customHeight="1">
      <c r="A29" s="176" t="s">
        <v>15</v>
      </c>
      <c r="B29" s="177">
        <v>107.71948799999998</v>
      </c>
      <c r="C29" s="178">
        <v>86.00089600000004</v>
      </c>
      <c r="D29" s="179">
        <v>77.745221999999998</v>
      </c>
      <c r="E29" s="178">
        <v>67.328207999999989</v>
      </c>
      <c r="F29" s="178">
        <v>50.33718099999998</v>
      </c>
      <c r="G29" s="179">
        <v>41.362865999999997</v>
      </c>
      <c r="H29" s="178">
        <v>0</v>
      </c>
      <c r="I29" s="178">
        <v>0</v>
      </c>
      <c r="J29" s="179">
        <v>0</v>
      </c>
      <c r="K29" s="178">
        <v>0</v>
      </c>
      <c r="L29" s="178">
        <v>0</v>
      </c>
      <c r="M29" s="179">
        <v>0</v>
      </c>
      <c r="N29" s="180">
        <f>SUM(B29:M29)</f>
        <v>430.49386099999998</v>
      </c>
    </row>
    <row r="30" spans="1:14" ht="12.75" customHeight="1">
      <c r="A30" s="176" t="s">
        <v>16</v>
      </c>
      <c r="B30" s="177">
        <v>0.91022199999999998</v>
      </c>
      <c r="C30" s="178">
        <v>0.77358300000000002</v>
      </c>
      <c r="D30" s="179">
        <v>0.59804000000000002</v>
      </c>
      <c r="E30" s="178">
        <v>0.15266300000000002</v>
      </c>
      <c r="F30" s="178">
        <v>1.1999999999999999E-3</v>
      </c>
      <c r="G30" s="179">
        <v>2.3799999999999997E-3</v>
      </c>
      <c r="H30" s="178">
        <v>0</v>
      </c>
      <c r="I30" s="178">
        <v>0</v>
      </c>
      <c r="J30" s="179">
        <v>0</v>
      </c>
      <c r="K30" s="178">
        <v>0</v>
      </c>
      <c r="L30" s="178">
        <v>0</v>
      </c>
      <c r="M30" s="179">
        <v>0</v>
      </c>
      <c r="N30" s="180">
        <f>SUM(B30:M30)</f>
        <v>2.438088</v>
      </c>
    </row>
    <row r="31" spans="1:14" ht="12" customHeight="1">
      <c r="A31" s="176" t="s">
        <v>17</v>
      </c>
      <c r="B31" s="177">
        <v>4.5428610000000047</v>
      </c>
      <c r="C31" s="178">
        <v>4.0715210000000015</v>
      </c>
      <c r="D31" s="179">
        <v>3.8563150000000035</v>
      </c>
      <c r="E31" s="178">
        <v>3.237980000000003</v>
      </c>
      <c r="F31" s="178">
        <v>3.0044510000000018</v>
      </c>
      <c r="G31" s="179">
        <v>2.4214930000000008</v>
      </c>
      <c r="H31" s="178">
        <v>0</v>
      </c>
      <c r="I31" s="178">
        <v>0</v>
      </c>
      <c r="J31" s="179">
        <v>0</v>
      </c>
      <c r="K31" s="178">
        <v>0</v>
      </c>
      <c r="L31" s="178">
        <v>0</v>
      </c>
      <c r="M31" s="179">
        <v>0</v>
      </c>
      <c r="N31" s="180">
        <f>SUM(B31:M31)</f>
        <v>21.134621000000017</v>
      </c>
    </row>
    <row r="32" spans="1:14" ht="12" customHeight="1">
      <c r="A32" s="405" t="s">
        <v>6</v>
      </c>
      <c r="B32" s="407">
        <f>SUM(B33:D33)</f>
        <v>20321.795478297703</v>
      </c>
      <c r="C32" s="408"/>
      <c r="D32" s="409"/>
      <c r="E32" s="407">
        <f>SUM(E33:G33)</f>
        <v>16999.568709831223</v>
      </c>
      <c r="F32" s="408"/>
      <c r="G32" s="409"/>
      <c r="H32" s="408">
        <f>SUM(H33:J33)</f>
        <v>0</v>
      </c>
      <c r="I32" s="408"/>
      <c r="J32" s="409"/>
      <c r="K32" s="408">
        <f>SUM(K33:M33)</f>
        <v>0</v>
      </c>
      <c r="L32" s="408"/>
      <c r="M32" s="409"/>
      <c r="N32" s="410">
        <f>SUM(N34:N41)</f>
        <v>37321.364188128915</v>
      </c>
    </row>
    <row r="33" spans="1:14">
      <c r="A33" s="406"/>
      <c r="B33" s="175">
        <f t="shared" ref="B33:M33" si="5">SUM(B34:B41)</f>
        <v>7540.3893747520142</v>
      </c>
      <c r="C33" s="171">
        <f t="shared" si="5"/>
        <v>6282.1083407555025</v>
      </c>
      <c r="D33" s="174">
        <f t="shared" si="5"/>
        <v>6499.2977627901837</v>
      </c>
      <c r="E33" s="175">
        <f t="shared" si="5"/>
        <v>5819.1032232793586</v>
      </c>
      <c r="F33" s="171">
        <f t="shared" si="5"/>
        <v>5584.9869037875997</v>
      </c>
      <c r="G33" s="174">
        <f t="shared" si="5"/>
        <v>5595.4785827642645</v>
      </c>
      <c r="H33" s="171">
        <f t="shared" si="5"/>
        <v>0</v>
      </c>
      <c r="I33" s="171">
        <f t="shared" si="5"/>
        <v>0</v>
      </c>
      <c r="J33" s="174">
        <f t="shared" si="5"/>
        <v>0</v>
      </c>
      <c r="K33" s="171">
        <f t="shared" si="5"/>
        <v>0</v>
      </c>
      <c r="L33" s="171">
        <f t="shared" si="5"/>
        <v>0</v>
      </c>
      <c r="M33" s="174">
        <f t="shared" si="5"/>
        <v>0</v>
      </c>
      <c r="N33" s="411"/>
    </row>
    <row r="34" spans="1:14" ht="12" customHeight="1">
      <c r="A34" s="176" t="s">
        <v>0</v>
      </c>
      <c r="B34" s="177">
        <f t="shared" ref="B34:M34" si="6">B8-B18</f>
        <v>2587.2340199999999</v>
      </c>
      <c r="C34" s="178">
        <f t="shared" si="6"/>
        <v>2126.1423199999999</v>
      </c>
      <c r="D34" s="179">
        <f t="shared" si="6"/>
        <v>2203.22246</v>
      </c>
      <c r="E34" s="178">
        <f t="shared" si="6"/>
        <v>2420.6890899999999</v>
      </c>
      <c r="F34" s="178">
        <f t="shared" si="6"/>
        <v>2592.3248299999996</v>
      </c>
      <c r="G34" s="179">
        <f t="shared" si="6"/>
        <v>2516.6670100000001</v>
      </c>
      <c r="H34" s="178">
        <f t="shared" si="6"/>
        <v>0</v>
      </c>
      <c r="I34" s="178">
        <f t="shared" si="6"/>
        <v>0</v>
      </c>
      <c r="J34" s="179">
        <f t="shared" si="6"/>
        <v>0</v>
      </c>
      <c r="K34" s="178">
        <f t="shared" si="6"/>
        <v>0</v>
      </c>
      <c r="L34" s="178">
        <f t="shared" si="6"/>
        <v>0</v>
      </c>
      <c r="M34" s="179">
        <f t="shared" si="6"/>
        <v>0</v>
      </c>
      <c r="N34" s="180">
        <f>SUM(B34:M34)</f>
        <v>14446.279729999998</v>
      </c>
    </row>
    <row r="35" spans="1:14" ht="12" customHeight="1">
      <c r="A35" s="176" t="s">
        <v>15</v>
      </c>
      <c r="B35" s="177">
        <f t="shared" ref="B35:M35" si="7">B9-B19</f>
        <v>3605.7342809999964</v>
      </c>
      <c r="C35" s="178">
        <f t="shared" si="7"/>
        <v>2968.5943589999997</v>
      </c>
      <c r="D35" s="179">
        <f t="shared" si="7"/>
        <v>2977.7037999999998</v>
      </c>
      <c r="E35" s="178">
        <f t="shared" si="7"/>
        <v>2046.0028829999999</v>
      </c>
      <c r="F35" s="178">
        <f t="shared" si="7"/>
        <v>1681.8020250000009</v>
      </c>
      <c r="G35" s="179">
        <f t="shared" si="7"/>
        <v>1744.5987169999999</v>
      </c>
      <c r="H35" s="178">
        <f t="shared" si="7"/>
        <v>0</v>
      </c>
      <c r="I35" s="178">
        <f t="shared" si="7"/>
        <v>0</v>
      </c>
      <c r="J35" s="179">
        <f t="shared" si="7"/>
        <v>0</v>
      </c>
      <c r="K35" s="178">
        <f t="shared" si="7"/>
        <v>0</v>
      </c>
      <c r="L35" s="178">
        <f t="shared" si="7"/>
        <v>0</v>
      </c>
      <c r="M35" s="179">
        <f t="shared" si="7"/>
        <v>0</v>
      </c>
      <c r="N35" s="180">
        <f>SUM(B35:M35)</f>
        <v>15024.436064999994</v>
      </c>
    </row>
    <row r="36" spans="1:14" ht="12.75" customHeight="1">
      <c r="A36" s="176" t="s">
        <v>16</v>
      </c>
      <c r="B36" s="177">
        <f t="shared" ref="B36:M36" si="8">B10-B20</f>
        <v>590.57697000000007</v>
      </c>
      <c r="C36" s="178">
        <f t="shared" si="8"/>
        <v>399.315923</v>
      </c>
      <c r="D36" s="179">
        <f t="shared" si="8"/>
        <v>175.548992</v>
      </c>
      <c r="E36" s="178">
        <f t="shared" si="8"/>
        <v>138.57842100000002</v>
      </c>
      <c r="F36" s="178">
        <f t="shared" si="8"/>
        <v>123.64181000000002</v>
      </c>
      <c r="G36" s="179">
        <f t="shared" si="8"/>
        <v>244.32331100000002</v>
      </c>
      <c r="H36" s="178">
        <f t="shared" si="8"/>
        <v>0</v>
      </c>
      <c r="I36" s="178">
        <f t="shared" si="8"/>
        <v>0</v>
      </c>
      <c r="J36" s="179">
        <f t="shared" si="8"/>
        <v>0</v>
      </c>
      <c r="K36" s="178">
        <f t="shared" si="8"/>
        <v>0</v>
      </c>
      <c r="L36" s="178">
        <f t="shared" si="8"/>
        <v>0</v>
      </c>
      <c r="M36" s="179">
        <f t="shared" si="8"/>
        <v>0</v>
      </c>
      <c r="N36" s="180">
        <f t="shared" ref="N36:N41" si="9">SUM(B36:M36)</f>
        <v>1671.9854270000003</v>
      </c>
    </row>
    <row r="37" spans="1:14" ht="12.75" customHeight="1">
      <c r="A37" s="176" t="s">
        <v>17</v>
      </c>
      <c r="B37" s="177">
        <f t="shared" ref="B37:M37" si="10">B11-B21</f>
        <v>387.00870500000019</v>
      </c>
      <c r="C37" s="178">
        <f t="shared" si="10"/>
        <v>351.42335999999932</v>
      </c>
      <c r="D37" s="179">
        <f t="shared" si="10"/>
        <v>351.09859899999958</v>
      </c>
      <c r="E37" s="178">
        <f t="shared" si="10"/>
        <v>305.28560999999905</v>
      </c>
      <c r="F37" s="178">
        <f t="shared" si="10"/>
        <v>277.70950899999912</v>
      </c>
      <c r="G37" s="179">
        <f t="shared" si="10"/>
        <v>252.11076100000005</v>
      </c>
      <c r="H37" s="178">
        <f t="shared" si="10"/>
        <v>0</v>
      </c>
      <c r="I37" s="178">
        <f t="shared" si="10"/>
        <v>0</v>
      </c>
      <c r="J37" s="179">
        <f t="shared" si="10"/>
        <v>0</v>
      </c>
      <c r="K37" s="178">
        <f t="shared" si="10"/>
        <v>0</v>
      </c>
      <c r="L37" s="178">
        <f t="shared" si="10"/>
        <v>0</v>
      </c>
      <c r="M37" s="179">
        <f t="shared" si="10"/>
        <v>0</v>
      </c>
      <c r="N37" s="180">
        <f t="shared" si="9"/>
        <v>1924.6365439999972</v>
      </c>
    </row>
    <row r="38" spans="1:14" ht="12.75" customHeight="1">
      <c r="A38" s="176" t="s">
        <v>3</v>
      </c>
      <c r="B38" s="177">
        <f t="shared" ref="B38:M38" si="11">B12-B22</f>
        <v>100.75458237357795</v>
      </c>
      <c r="C38" s="178">
        <f t="shared" si="11"/>
        <v>134.90750459507902</v>
      </c>
      <c r="D38" s="179">
        <f t="shared" si="11"/>
        <v>166.37383067226483</v>
      </c>
      <c r="E38" s="178">
        <f t="shared" si="11"/>
        <v>125.14551084123022</v>
      </c>
      <c r="F38" s="178">
        <f t="shared" si="11"/>
        <v>101.61569263834318</v>
      </c>
      <c r="G38" s="179">
        <f t="shared" si="11"/>
        <v>95.911590915848365</v>
      </c>
      <c r="H38" s="178">
        <f t="shared" si="11"/>
        <v>0</v>
      </c>
      <c r="I38" s="178">
        <f t="shared" si="11"/>
        <v>0</v>
      </c>
      <c r="J38" s="179">
        <f t="shared" si="11"/>
        <v>0</v>
      </c>
      <c r="K38" s="178">
        <f t="shared" si="11"/>
        <v>0</v>
      </c>
      <c r="L38" s="178">
        <f t="shared" si="11"/>
        <v>0</v>
      </c>
      <c r="M38" s="179">
        <f t="shared" si="11"/>
        <v>0</v>
      </c>
      <c r="N38" s="180">
        <f t="shared" si="9"/>
        <v>724.70871203634351</v>
      </c>
    </row>
    <row r="39" spans="1:14" ht="12.75" customHeight="1">
      <c r="A39" s="176" t="s">
        <v>18</v>
      </c>
      <c r="B39" s="177">
        <f t="shared" ref="B39:M39" si="12">B13-B23</f>
        <v>105.93007</v>
      </c>
      <c r="C39" s="178">
        <f t="shared" si="12"/>
        <v>93.131029999999996</v>
      </c>
      <c r="D39" s="179">
        <f t="shared" si="12"/>
        <v>134.03720000000001</v>
      </c>
      <c r="E39" s="178">
        <f t="shared" si="12"/>
        <v>144.88238000000001</v>
      </c>
      <c r="F39" s="178">
        <f t="shared" si="12"/>
        <v>112.78015000000001</v>
      </c>
      <c r="G39" s="179">
        <f t="shared" si="12"/>
        <v>84.329889999999992</v>
      </c>
      <c r="H39" s="178">
        <f t="shared" si="12"/>
        <v>0</v>
      </c>
      <c r="I39" s="178">
        <f t="shared" si="12"/>
        <v>0</v>
      </c>
      <c r="J39" s="179">
        <f t="shared" si="12"/>
        <v>0</v>
      </c>
      <c r="K39" s="178">
        <f t="shared" si="12"/>
        <v>0</v>
      </c>
      <c r="L39" s="178">
        <f t="shared" si="12"/>
        <v>0</v>
      </c>
      <c r="M39" s="179">
        <f t="shared" si="12"/>
        <v>0</v>
      </c>
      <c r="N39" s="180">
        <f t="shared" si="9"/>
        <v>675.09072000000003</v>
      </c>
    </row>
    <row r="40" spans="1:14" ht="12.75" customHeight="1">
      <c r="A40" s="176" t="s">
        <v>1</v>
      </c>
      <c r="B40" s="177">
        <f t="shared" ref="B40:M40" si="13">B14-B24</f>
        <v>63.793853153344294</v>
      </c>
      <c r="C40" s="178">
        <f t="shared" si="13"/>
        <v>51.344742817227896</v>
      </c>
      <c r="D40" s="179">
        <f t="shared" si="13"/>
        <v>57.944864590055829</v>
      </c>
      <c r="E40" s="178">
        <f t="shared" si="13"/>
        <v>57.621219690894527</v>
      </c>
      <c r="F40" s="178">
        <f t="shared" si="13"/>
        <v>41.287988972430853</v>
      </c>
      <c r="G40" s="179">
        <f t="shared" si="13"/>
        <v>34.273755096757711</v>
      </c>
      <c r="H40" s="178">
        <f t="shared" si="13"/>
        <v>0</v>
      </c>
      <c r="I40" s="178">
        <f t="shared" si="13"/>
        <v>0</v>
      </c>
      <c r="J40" s="179">
        <f t="shared" si="13"/>
        <v>0</v>
      </c>
      <c r="K40" s="178">
        <f t="shared" si="13"/>
        <v>0</v>
      </c>
      <c r="L40" s="178">
        <f t="shared" si="13"/>
        <v>0</v>
      </c>
      <c r="M40" s="179">
        <f t="shared" si="13"/>
        <v>0</v>
      </c>
      <c r="N40" s="180">
        <f t="shared" si="9"/>
        <v>306.26642432071111</v>
      </c>
    </row>
    <row r="41" spans="1:14">
      <c r="A41" s="181" t="s">
        <v>2</v>
      </c>
      <c r="B41" s="182">
        <f t="shared" ref="B41:M41" si="14">B15-B25</f>
        <v>99.356893225094339</v>
      </c>
      <c r="C41" s="183">
        <f t="shared" si="14"/>
        <v>157.2491013431972</v>
      </c>
      <c r="D41" s="184">
        <f t="shared" si="14"/>
        <v>433.36801652786272</v>
      </c>
      <c r="E41" s="183">
        <f t="shared" si="14"/>
        <v>580.89810874723469</v>
      </c>
      <c r="F41" s="183">
        <f t="shared" si="14"/>
        <v>653.82489817682688</v>
      </c>
      <c r="G41" s="184">
        <f t="shared" si="14"/>
        <v>623.26354775165839</v>
      </c>
      <c r="H41" s="183">
        <f t="shared" si="14"/>
        <v>0</v>
      </c>
      <c r="I41" s="183">
        <f t="shared" si="14"/>
        <v>0</v>
      </c>
      <c r="J41" s="184">
        <f t="shared" si="14"/>
        <v>0</v>
      </c>
      <c r="K41" s="183">
        <f t="shared" si="14"/>
        <v>0</v>
      </c>
      <c r="L41" s="183">
        <f t="shared" si="14"/>
        <v>0</v>
      </c>
      <c r="M41" s="184">
        <f t="shared" si="14"/>
        <v>0</v>
      </c>
      <c r="N41" s="185">
        <f t="shared" si="9"/>
        <v>2547.9605657718744</v>
      </c>
    </row>
    <row r="42" spans="1:14" s="31" customFormat="1" ht="11.25">
      <c r="A42" s="88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2"/>
    </row>
    <row r="43" spans="1:14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  <row r="45" spans="1:14">
      <c r="A45" s="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</row>
    <row r="46" spans="1:14">
      <c r="A46" s="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</row>
  </sheetData>
  <mergeCells count="30">
    <mergeCell ref="A6:A7"/>
    <mergeCell ref="B6:D6"/>
    <mergeCell ref="A4:A5"/>
    <mergeCell ref="B4:D4"/>
    <mergeCell ref="E4:G4"/>
    <mergeCell ref="K6:M6"/>
    <mergeCell ref="N4:N5"/>
    <mergeCell ref="E6:G6"/>
    <mergeCell ref="H6:J6"/>
    <mergeCell ref="N6:N7"/>
    <mergeCell ref="H4:J4"/>
    <mergeCell ref="K4:M4"/>
    <mergeCell ref="A26:A27"/>
    <mergeCell ref="N26:N27"/>
    <mergeCell ref="A16:A17"/>
    <mergeCell ref="B16:D16"/>
    <mergeCell ref="E16:G16"/>
    <mergeCell ref="H16:J16"/>
    <mergeCell ref="K16:M16"/>
    <mergeCell ref="N16:N17"/>
    <mergeCell ref="N32:N33"/>
    <mergeCell ref="B26:D26"/>
    <mergeCell ref="E26:G26"/>
    <mergeCell ref="H26:J26"/>
    <mergeCell ref="K26:M26"/>
    <mergeCell ref="A32:A33"/>
    <mergeCell ref="B32:D32"/>
    <mergeCell ref="E32:G32"/>
    <mergeCell ref="H32:J32"/>
    <mergeCell ref="K32:M32"/>
  </mergeCells>
  <phoneticPr fontId="9" type="noConversion"/>
  <conditionalFormatting sqref="B6:D41">
    <cfRule type="expression" dxfId="33" priority="4">
      <formula>SEARCH($B$4,$N$1)</formula>
    </cfRule>
  </conditionalFormatting>
  <conditionalFormatting sqref="B6:G41">
    <cfRule type="expression" dxfId="32" priority="3">
      <formula>SEARCH($E$4,$N$1)</formula>
    </cfRule>
  </conditionalFormatting>
  <conditionalFormatting sqref="B6:J41">
    <cfRule type="expression" dxfId="31" priority="2">
      <formula>SEARCH($H$4,$N$1)</formula>
    </cfRule>
  </conditionalFormatting>
  <conditionalFormatting sqref="B6:M41">
    <cfRule type="expression" dxfId="30" priority="1">
      <formula>SEARCH($K$4,$N$1)</formula>
    </cfRule>
  </conditionalFormatting>
  <pageMargins left="0.31496062992125984" right="0.31496062992125984" top="0.35433070866141736" bottom="0.35433070866141736" header="0.31496062992125984" footer="0.19685039370078741"/>
  <pageSetup paperSize="9" orientation="landscape" r:id="rId1"/>
  <headerFooter differentFirst="1" scaleWithDoc="0">
    <oddFooter>&amp;C&amp;"Calibri,Obyčejné"&amp;9&amp;P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11"/>
  <dimension ref="A1:Q50"/>
  <sheetViews>
    <sheetView showGridLines="0" zoomScaleNormal="100" zoomScaleSheetLayoutView="100" workbookViewId="0"/>
  </sheetViews>
  <sheetFormatPr defaultColWidth="9.140625" defaultRowHeight="12.75"/>
  <cols>
    <col min="1" max="1" width="27" style="3" customWidth="1"/>
    <col min="2" max="14" width="9" style="3" customWidth="1"/>
    <col min="15" max="15" width="8.42578125" style="3" customWidth="1"/>
    <col min="16" max="16" width="11.42578125" style="3" bestFit="1" customWidth="1"/>
    <col min="17" max="16384" width="9.140625" style="3"/>
  </cols>
  <sheetData>
    <row r="1" spans="1:15" s="1" customFormat="1" ht="18">
      <c r="A1" s="186" t="s">
        <v>374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167" t="str">
        <f>'3.1'!N1</f>
        <v>II. čtvrtletí 2026</v>
      </c>
    </row>
    <row r="2" spans="1:15" s="6" customFormat="1" ht="6" customHeight="1"/>
    <row r="3" spans="1:15" s="6" customFormat="1" ht="12">
      <c r="A3" s="420" t="str">
        <f>'3.1'!A4</f>
        <v>2026</v>
      </c>
      <c r="B3" s="412" t="s">
        <v>179</v>
      </c>
      <c r="C3" s="415"/>
      <c r="D3" s="416"/>
      <c r="E3" s="412" t="s">
        <v>181</v>
      </c>
      <c r="F3" s="415"/>
      <c r="G3" s="416"/>
      <c r="H3" s="412" t="s">
        <v>182</v>
      </c>
      <c r="I3" s="415"/>
      <c r="J3" s="416"/>
      <c r="K3" s="412" t="s">
        <v>183</v>
      </c>
      <c r="L3" s="415"/>
      <c r="M3" s="416"/>
      <c r="N3" s="415" t="s">
        <v>53</v>
      </c>
    </row>
    <row r="4" spans="1:15" s="6" customFormat="1" ht="12" customHeight="1">
      <c r="A4" s="421"/>
      <c r="B4" s="343" t="s">
        <v>60</v>
      </c>
      <c r="C4" s="344" t="s">
        <v>61</v>
      </c>
      <c r="D4" s="345" t="s">
        <v>62</v>
      </c>
      <c r="E4" s="343" t="s">
        <v>63</v>
      </c>
      <c r="F4" s="344" t="s">
        <v>64</v>
      </c>
      <c r="G4" s="345" t="s">
        <v>65</v>
      </c>
      <c r="H4" s="343" t="s">
        <v>66</v>
      </c>
      <c r="I4" s="344" t="s">
        <v>67</v>
      </c>
      <c r="J4" s="345" t="s">
        <v>68</v>
      </c>
      <c r="K4" s="343" t="s">
        <v>69</v>
      </c>
      <c r="L4" s="344" t="s">
        <v>70</v>
      </c>
      <c r="M4" s="345" t="s">
        <v>71</v>
      </c>
      <c r="N4" s="422"/>
    </row>
    <row r="5" spans="1:15" s="6" customFormat="1" ht="12" customHeight="1">
      <c r="A5" s="405" t="s">
        <v>282</v>
      </c>
      <c r="B5" s="423">
        <f>SUM(B6:D6)</f>
        <v>-1974.1834593513554</v>
      </c>
      <c r="C5" s="424"/>
      <c r="D5" s="425"/>
      <c r="E5" s="407">
        <f>SUM(E6:G6)</f>
        <v>-1861.4761547085027</v>
      </c>
      <c r="F5" s="408"/>
      <c r="G5" s="409"/>
      <c r="H5" s="407">
        <f>SUM(H6:J6)</f>
        <v>0</v>
      </c>
      <c r="I5" s="408"/>
      <c r="J5" s="409"/>
      <c r="K5" s="407">
        <f>SUM(K6:M6)</f>
        <v>0</v>
      </c>
      <c r="L5" s="408"/>
      <c r="M5" s="409"/>
      <c r="N5" s="410">
        <f>SUM(B6:M6)</f>
        <v>-3835.6596140598581</v>
      </c>
    </row>
    <row r="6" spans="1:15" s="6" customFormat="1" ht="12" customHeight="1">
      <c r="A6" s="406"/>
      <c r="B6" s="175">
        <f t="shared" ref="B6:M6" si="0">B7+B8+B9+B10</f>
        <v>-782.35715452855027</v>
      </c>
      <c r="C6" s="171">
        <f t="shared" si="0"/>
        <v>-491.96454064667279</v>
      </c>
      <c r="D6" s="174">
        <f t="shared" si="0"/>
        <v>-699.86176417613217</v>
      </c>
      <c r="E6" s="175">
        <f t="shared" si="0"/>
        <v>-544.85187175858118</v>
      </c>
      <c r="F6" s="171">
        <f t="shared" si="0"/>
        <v>-609.92398999026909</v>
      </c>
      <c r="G6" s="174">
        <f t="shared" si="0"/>
        <v>-706.70029295965253</v>
      </c>
      <c r="H6" s="175">
        <f t="shared" si="0"/>
        <v>0</v>
      </c>
      <c r="I6" s="171">
        <f t="shared" si="0"/>
        <v>0</v>
      </c>
      <c r="J6" s="174">
        <f t="shared" si="0"/>
        <v>0</v>
      </c>
      <c r="K6" s="175">
        <f t="shared" si="0"/>
        <v>0</v>
      </c>
      <c r="L6" s="171">
        <f t="shared" si="0"/>
        <v>0</v>
      </c>
      <c r="M6" s="174">
        <f t="shared" si="0"/>
        <v>0</v>
      </c>
      <c r="N6" s="411"/>
    </row>
    <row r="7" spans="1:15" s="6" customFormat="1" ht="12" customHeight="1">
      <c r="A7" s="176" t="s">
        <v>49</v>
      </c>
      <c r="B7" s="193">
        <v>1924.9794933605408</v>
      </c>
      <c r="C7" s="188">
        <v>1262.5980605309724</v>
      </c>
      <c r="D7" s="179">
        <v>1664.3916898326104</v>
      </c>
      <c r="E7" s="193">
        <v>1501.0781504840754</v>
      </c>
      <c r="F7" s="188">
        <v>1226.3232546758964</v>
      </c>
      <c r="G7" s="179">
        <v>1121.222587045158</v>
      </c>
      <c r="H7" s="193">
        <v>0</v>
      </c>
      <c r="I7" s="188">
        <v>0</v>
      </c>
      <c r="J7" s="179">
        <v>0</v>
      </c>
      <c r="K7" s="193">
        <v>0</v>
      </c>
      <c r="L7" s="188">
        <v>0</v>
      </c>
      <c r="M7" s="179">
        <v>0</v>
      </c>
      <c r="N7" s="189">
        <f>SUM(B7:M7)</f>
        <v>8700.5932359292528</v>
      </c>
    </row>
    <row r="8" spans="1:15" s="6" customFormat="1" ht="12" customHeight="1">
      <c r="A8" s="176" t="s">
        <v>50</v>
      </c>
      <c r="B8" s="193">
        <v>0.17550100000000002</v>
      </c>
      <c r="C8" s="188">
        <v>0.15654200000000001</v>
      </c>
      <c r="D8" s="179">
        <v>0.979209</v>
      </c>
      <c r="E8" s="193">
        <v>8.3511769999999999</v>
      </c>
      <c r="F8" s="188">
        <v>0.139959</v>
      </c>
      <c r="G8" s="179">
        <v>1.4038150000000003</v>
      </c>
      <c r="H8" s="193">
        <v>0</v>
      </c>
      <c r="I8" s="188">
        <v>0</v>
      </c>
      <c r="J8" s="179">
        <v>0</v>
      </c>
      <c r="K8" s="193">
        <v>0</v>
      </c>
      <c r="L8" s="188">
        <v>0</v>
      </c>
      <c r="M8" s="179">
        <v>0</v>
      </c>
      <c r="N8" s="189">
        <f>SUM(B8:M8)</f>
        <v>11.206202999999999</v>
      </c>
    </row>
    <row r="9" spans="1:15" s="6" customFormat="1" ht="12" customHeight="1">
      <c r="A9" s="176" t="s">
        <v>51</v>
      </c>
      <c r="B9" s="193">
        <v>-2689.7888778890911</v>
      </c>
      <c r="C9" s="188">
        <v>-1733.8720331776451</v>
      </c>
      <c r="D9" s="179">
        <v>-2347.0731310087426</v>
      </c>
      <c r="E9" s="193">
        <v>-2053.0567502426566</v>
      </c>
      <c r="F9" s="188">
        <v>-1807.1762996661655</v>
      </c>
      <c r="G9" s="179">
        <v>-1807.9465760048104</v>
      </c>
      <c r="H9" s="193">
        <v>0</v>
      </c>
      <c r="I9" s="188">
        <v>0</v>
      </c>
      <c r="J9" s="179">
        <v>0</v>
      </c>
      <c r="K9" s="193">
        <v>0</v>
      </c>
      <c r="L9" s="188">
        <v>0</v>
      </c>
      <c r="M9" s="179">
        <v>0</v>
      </c>
      <c r="N9" s="189">
        <f>SUM(B9:M9)</f>
        <v>-12438.913667989111</v>
      </c>
    </row>
    <row r="10" spans="1:15" s="6" customFormat="1" ht="12" customHeight="1">
      <c r="A10" s="176" t="s">
        <v>52</v>
      </c>
      <c r="B10" s="193">
        <v>-17.723271</v>
      </c>
      <c r="C10" s="188">
        <v>-20.847109999999997</v>
      </c>
      <c r="D10" s="179">
        <v>-18.159531999999999</v>
      </c>
      <c r="E10" s="193">
        <v>-1.2244490000000001</v>
      </c>
      <c r="F10" s="188">
        <v>-29.210904000000003</v>
      </c>
      <c r="G10" s="179">
        <v>-21.380119000000001</v>
      </c>
      <c r="H10" s="193">
        <v>0</v>
      </c>
      <c r="I10" s="188">
        <v>0</v>
      </c>
      <c r="J10" s="179">
        <v>0</v>
      </c>
      <c r="K10" s="193">
        <v>0</v>
      </c>
      <c r="L10" s="188">
        <v>0</v>
      </c>
      <c r="M10" s="179">
        <v>0</v>
      </c>
      <c r="N10" s="189">
        <f>SUM(B10:M10)</f>
        <v>-108.54538500000001</v>
      </c>
      <c r="O10" s="30"/>
    </row>
    <row r="11" spans="1:15" s="6" customFormat="1" ht="12" customHeight="1">
      <c r="A11" s="405" t="s">
        <v>227</v>
      </c>
      <c r="B11" s="407">
        <f>SUM(B12:D12)</f>
        <v>941.71462599999995</v>
      </c>
      <c r="C11" s="408"/>
      <c r="D11" s="409"/>
      <c r="E11" s="407">
        <f>SUM(E12:G12)</f>
        <v>662.5347959999998</v>
      </c>
      <c r="F11" s="408"/>
      <c r="G11" s="409"/>
      <c r="H11" s="407">
        <f>SUM(H12:J12)</f>
        <v>0</v>
      </c>
      <c r="I11" s="408"/>
      <c r="J11" s="409"/>
      <c r="K11" s="407">
        <f>SUM(K12:M12)</f>
        <v>0</v>
      </c>
      <c r="L11" s="408"/>
      <c r="M11" s="409"/>
      <c r="N11" s="410">
        <f>N13+N14</f>
        <v>1604.2494219999999</v>
      </c>
      <c r="O11" s="30"/>
    </row>
    <row r="12" spans="1:15" s="6" customFormat="1" ht="12" customHeight="1">
      <c r="A12" s="406"/>
      <c r="B12" s="175">
        <f>SUM(B13:B14)</f>
        <v>377.29139099999998</v>
      </c>
      <c r="C12" s="171">
        <f t="shared" ref="C12:M12" si="1">SUM(C13:C14)</f>
        <v>294.89588900000001</v>
      </c>
      <c r="D12" s="174">
        <f t="shared" si="1"/>
        <v>269.52734599999997</v>
      </c>
      <c r="E12" s="175">
        <f t="shared" si="1"/>
        <v>245.37931700000001</v>
      </c>
      <c r="F12" s="171">
        <f t="shared" si="1"/>
        <v>208.5418474999999</v>
      </c>
      <c r="G12" s="174">
        <f t="shared" si="1"/>
        <v>208.61363149999991</v>
      </c>
      <c r="H12" s="175">
        <f t="shared" si="1"/>
        <v>0</v>
      </c>
      <c r="I12" s="171">
        <f t="shared" si="1"/>
        <v>0</v>
      </c>
      <c r="J12" s="174">
        <f t="shared" si="1"/>
        <v>0</v>
      </c>
      <c r="K12" s="175">
        <f t="shared" si="1"/>
        <v>0</v>
      </c>
      <c r="L12" s="171">
        <f t="shared" si="1"/>
        <v>0</v>
      </c>
      <c r="M12" s="174">
        <f t="shared" si="1"/>
        <v>0</v>
      </c>
      <c r="N12" s="411"/>
      <c r="O12" s="30"/>
    </row>
    <row r="13" spans="1:15" s="6" customFormat="1" ht="12" customHeight="1">
      <c r="A13" s="176" t="s">
        <v>58</v>
      </c>
      <c r="B13" s="193">
        <v>137.98044999999999</v>
      </c>
      <c r="C13" s="188">
        <v>93.585734000000002</v>
      </c>
      <c r="D13" s="195">
        <v>74.101018999999994</v>
      </c>
      <c r="E13" s="193">
        <v>73.704317000000003</v>
      </c>
      <c r="F13" s="188">
        <v>71.740061999999895</v>
      </c>
      <c r="G13" s="195">
        <v>72.695194999999899</v>
      </c>
      <c r="H13" s="193">
        <v>0</v>
      </c>
      <c r="I13" s="188">
        <v>0</v>
      </c>
      <c r="J13" s="195">
        <v>0</v>
      </c>
      <c r="K13" s="193">
        <v>0</v>
      </c>
      <c r="L13" s="188">
        <v>0</v>
      </c>
      <c r="M13" s="195">
        <v>0</v>
      </c>
      <c r="N13" s="189">
        <f>SUM(B13:M13)</f>
        <v>523.80677699999978</v>
      </c>
    </row>
    <row r="14" spans="1:15" s="6" customFormat="1" ht="12" customHeight="1">
      <c r="A14" s="176" t="s">
        <v>59</v>
      </c>
      <c r="B14" s="193">
        <v>239.31094100000001</v>
      </c>
      <c r="C14" s="188">
        <v>201.31015499999998</v>
      </c>
      <c r="D14" s="195">
        <v>195.42632699999999</v>
      </c>
      <c r="E14" s="193">
        <v>171.67500000000001</v>
      </c>
      <c r="F14" s="188">
        <v>136.80178549999999</v>
      </c>
      <c r="G14" s="195">
        <v>135.91843650000001</v>
      </c>
      <c r="H14" s="193">
        <v>0</v>
      </c>
      <c r="I14" s="188">
        <v>0</v>
      </c>
      <c r="J14" s="195">
        <v>0</v>
      </c>
      <c r="K14" s="193">
        <v>0</v>
      </c>
      <c r="L14" s="188">
        <v>0</v>
      </c>
      <c r="M14" s="195">
        <v>0</v>
      </c>
      <c r="N14" s="189">
        <f>SUM(B14:M14)</f>
        <v>1080.4426450000001</v>
      </c>
    </row>
    <row r="15" spans="1:15" s="6" customFormat="1" ht="0.75" customHeight="1">
      <c r="A15" s="176"/>
      <c r="B15" s="193"/>
      <c r="C15" s="188"/>
      <c r="D15" s="195"/>
      <c r="E15" s="193"/>
      <c r="F15" s="188"/>
      <c r="G15" s="195"/>
      <c r="H15" s="193"/>
      <c r="I15" s="188"/>
      <c r="J15" s="195"/>
      <c r="K15" s="193"/>
      <c r="L15" s="188"/>
      <c r="M15" s="195"/>
      <c r="N15" s="189"/>
    </row>
    <row r="16" spans="1:15" s="6" customFormat="1" ht="12" customHeight="1">
      <c r="A16" s="405" t="s">
        <v>228</v>
      </c>
      <c r="B16" s="407">
        <f>SUM(B17:D17)</f>
        <v>16654.525701047703</v>
      </c>
      <c r="C16" s="408"/>
      <c r="D16" s="409"/>
      <c r="E16" s="407">
        <f>SUM(E17:G17)</f>
        <v>13909.75067542123</v>
      </c>
      <c r="F16" s="408"/>
      <c r="G16" s="409"/>
      <c r="H16" s="407">
        <f>SUM(H17:J17)</f>
        <v>0</v>
      </c>
      <c r="I16" s="408"/>
      <c r="J16" s="409"/>
      <c r="K16" s="407">
        <f>SUM(K17:M17)</f>
        <v>0</v>
      </c>
      <c r="L16" s="408"/>
      <c r="M16" s="409"/>
      <c r="N16" s="410">
        <f>SUM(B17:M17)</f>
        <v>30564.27637646893</v>
      </c>
    </row>
    <row r="17" spans="1:15" s="6" customFormat="1" ht="12" customHeight="1">
      <c r="A17" s="406"/>
      <c r="B17" s="175">
        <f>B28-B25</f>
        <v>6115.646335502016</v>
      </c>
      <c r="C17" s="171">
        <f t="shared" ref="C17:M17" si="2">C28-C25</f>
        <v>5256.5143505055039</v>
      </c>
      <c r="D17" s="174">
        <f t="shared" si="2"/>
        <v>5282.3650150401845</v>
      </c>
      <c r="E17" s="175">
        <f t="shared" si="2"/>
        <v>4776.4303481993529</v>
      </c>
      <c r="F17" s="171">
        <f t="shared" si="2"/>
        <v>4581.1277371276101</v>
      </c>
      <c r="G17" s="174">
        <f t="shared" si="2"/>
        <v>4552.1925900942661</v>
      </c>
      <c r="H17" s="175">
        <f t="shared" si="2"/>
        <v>0</v>
      </c>
      <c r="I17" s="171">
        <f t="shared" si="2"/>
        <v>0</v>
      </c>
      <c r="J17" s="174">
        <f t="shared" si="2"/>
        <v>0</v>
      </c>
      <c r="K17" s="175">
        <f t="shared" si="2"/>
        <v>0</v>
      </c>
      <c r="L17" s="171">
        <f t="shared" si="2"/>
        <v>0</v>
      </c>
      <c r="M17" s="174">
        <f t="shared" si="2"/>
        <v>0</v>
      </c>
      <c r="N17" s="411"/>
    </row>
    <row r="18" spans="1:15" s="6" customFormat="1" ht="12" customHeight="1">
      <c r="A18" s="176" t="s">
        <v>151</v>
      </c>
      <c r="B18" s="177">
        <v>640.48510500000009</v>
      </c>
      <c r="C18" s="178">
        <v>579.94333999999992</v>
      </c>
      <c r="D18" s="179">
        <v>649.24728900000014</v>
      </c>
      <c r="E18" s="177">
        <v>605.44821999999999</v>
      </c>
      <c r="F18" s="178">
        <v>659.29543699999988</v>
      </c>
      <c r="G18" s="179">
        <v>644.72164800000007</v>
      </c>
      <c r="H18" s="177">
        <v>0</v>
      </c>
      <c r="I18" s="178">
        <v>0</v>
      </c>
      <c r="J18" s="179">
        <v>0</v>
      </c>
      <c r="K18" s="177">
        <v>0</v>
      </c>
      <c r="L18" s="178">
        <v>0</v>
      </c>
      <c r="M18" s="179">
        <v>0</v>
      </c>
      <c r="N18" s="180">
        <f t="shared" ref="N18:N26" si="3">SUM(B18:M18)</f>
        <v>3779.1410390000001</v>
      </c>
    </row>
    <row r="19" spans="1:15" s="6" customFormat="1" ht="12" customHeight="1">
      <c r="A19" s="176" t="s">
        <v>152</v>
      </c>
      <c r="B19" s="177">
        <v>2049.0537360000003</v>
      </c>
      <c r="C19" s="178">
        <v>1874.2139069999998</v>
      </c>
      <c r="D19" s="179">
        <v>1955.526656</v>
      </c>
      <c r="E19" s="177">
        <v>1792.8685529999998</v>
      </c>
      <c r="F19" s="178">
        <v>1796.3575800000001</v>
      </c>
      <c r="G19" s="179">
        <v>1894.6172770000001</v>
      </c>
      <c r="H19" s="177">
        <v>0</v>
      </c>
      <c r="I19" s="178">
        <v>0</v>
      </c>
      <c r="J19" s="179">
        <v>0</v>
      </c>
      <c r="K19" s="177">
        <v>0</v>
      </c>
      <c r="L19" s="178">
        <v>0</v>
      </c>
      <c r="M19" s="179">
        <v>0</v>
      </c>
      <c r="N19" s="180">
        <f t="shared" si="3"/>
        <v>11362.637708999999</v>
      </c>
    </row>
    <row r="20" spans="1:15" s="6" customFormat="1" ht="12" customHeight="1">
      <c r="A20" s="176" t="s">
        <v>153</v>
      </c>
      <c r="B20" s="177">
        <v>867.97405107558166</v>
      </c>
      <c r="C20" s="178">
        <v>734.12292541297381</v>
      </c>
      <c r="D20" s="179">
        <v>711.24368870225737</v>
      </c>
      <c r="E20" s="177">
        <v>622.5574143801814</v>
      </c>
      <c r="F20" s="178">
        <v>566.00049946681361</v>
      </c>
      <c r="G20" s="179">
        <v>556.93558385377014</v>
      </c>
      <c r="H20" s="177">
        <v>0</v>
      </c>
      <c r="I20" s="178">
        <v>0</v>
      </c>
      <c r="J20" s="179">
        <v>0</v>
      </c>
      <c r="K20" s="177">
        <v>0</v>
      </c>
      <c r="L20" s="178">
        <v>0</v>
      </c>
      <c r="M20" s="179">
        <v>0</v>
      </c>
      <c r="N20" s="180">
        <f t="shared" si="3"/>
        <v>4058.8341628915778</v>
      </c>
    </row>
    <row r="21" spans="1:15" s="6" customFormat="1" ht="12" customHeight="1">
      <c r="A21" s="176" t="s">
        <v>193</v>
      </c>
      <c r="B21" s="177">
        <v>2177.0843898364328</v>
      </c>
      <c r="C21" s="178">
        <v>1713.1914870425287</v>
      </c>
      <c r="D21" s="179">
        <v>1550.4473585379278</v>
      </c>
      <c r="E21" s="177">
        <v>1374.3388418491757</v>
      </c>
      <c r="F21" s="178">
        <v>1200.5435808307905</v>
      </c>
      <c r="G21" s="179">
        <v>1098.2937098104949</v>
      </c>
      <c r="H21" s="177">
        <v>0</v>
      </c>
      <c r="I21" s="178">
        <v>0</v>
      </c>
      <c r="J21" s="179">
        <v>0</v>
      </c>
      <c r="K21" s="177">
        <v>0</v>
      </c>
      <c r="L21" s="178">
        <v>0</v>
      </c>
      <c r="M21" s="179">
        <v>0</v>
      </c>
      <c r="N21" s="180">
        <f t="shared" si="3"/>
        <v>9113.8993679073501</v>
      </c>
    </row>
    <row r="22" spans="1:15" s="6" customFormat="1" ht="12" customHeight="1">
      <c r="A22" s="176" t="s">
        <v>155</v>
      </c>
      <c r="B22" s="177">
        <v>16.55005899999999</v>
      </c>
      <c r="C22" s="178">
        <v>21.974625000000003</v>
      </c>
      <c r="D22" s="179">
        <v>16.855812</v>
      </c>
      <c r="E22" s="177">
        <v>26.144228999999999</v>
      </c>
      <c r="F22" s="178">
        <v>11.807689</v>
      </c>
      <c r="G22" s="179">
        <v>16.163650000000001</v>
      </c>
      <c r="H22" s="177">
        <v>0</v>
      </c>
      <c r="I22" s="178">
        <v>0</v>
      </c>
      <c r="J22" s="179">
        <v>0</v>
      </c>
      <c r="K22" s="177">
        <v>0</v>
      </c>
      <c r="L22" s="178">
        <v>0</v>
      </c>
      <c r="M22" s="179">
        <v>0</v>
      </c>
      <c r="N22" s="180">
        <f t="shared" si="3"/>
        <v>109.49606399999999</v>
      </c>
    </row>
    <row r="23" spans="1:15" s="6" customFormat="1" ht="12" customHeight="1">
      <c r="A23" s="176" t="s">
        <v>159</v>
      </c>
      <c r="B23" s="177">
        <v>364.49899459000051</v>
      </c>
      <c r="C23" s="178">
        <v>333.06806605000162</v>
      </c>
      <c r="D23" s="179">
        <v>399.04421080000014</v>
      </c>
      <c r="E23" s="177">
        <v>355.07308996999598</v>
      </c>
      <c r="F23" s="178">
        <v>347.12295083000595</v>
      </c>
      <c r="G23" s="179">
        <v>341.46072143000015</v>
      </c>
      <c r="H23" s="177">
        <v>0</v>
      </c>
      <c r="I23" s="178">
        <v>0</v>
      </c>
      <c r="J23" s="179">
        <v>0</v>
      </c>
      <c r="K23" s="177">
        <v>0</v>
      </c>
      <c r="L23" s="178">
        <v>0</v>
      </c>
      <c r="M23" s="179">
        <v>0</v>
      </c>
      <c r="N23" s="180">
        <f t="shared" si="3"/>
        <v>2140.2680336700046</v>
      </c>
    </row>
    <row r="24" spans="1:15" s="6" customFormat="1" ht="12" customHeight="1">
      <c r="A24" s="176" t="s">
        <v>184</v>
      </c>
      <c r="B24" s="177">
        <f>'3.1'!B17</f>
        <v>519.02623549000009</v>
      </c>
      <c r="C24" s="178">
        <f>'3.1'!C17</f>
        <v>439.72912136999992</v>
      </c>
      <c r="D24" s="179">
        <f>'3.1'!D17</f>
        <v>451.9010834799999</v>
      </c>
      <c r="E24" s="177">
        <f>'3.1'!E17</f>
        <v>392.77086314999997</v>
      </c>
      <c r="F24" s="178">
        <f>'3.1'!F17</f>
        <v>362.31229427999995</v>
      </c>
      <c r="G24" s="179">
        <f>'3.1'!G17</f>
        <v>384.07751944000006</v>
      </c>
      <c r="H24" s="177">
        <f>'3.1'!H17</f>
        <v>0</v>
      </c>
      <c r="I24" s="178">
        <f>'3.1'!I17</f>
        <v>0</v>
      </c>
      <c r="J24" s="179">
        <f>'3.1'!J17</f>
        <v>0</v>
      </c>
      <c r="K24" s="177">
        <f>'3.1'!K17</f>
        <v>0</v>
      </c>
      <c r="L24" s="178">
        <f>'3.1'!L17</f>
        <v>0</v>
      </c>
      <c r="M24" s="179">
        <f>'3.1'!M17</f>
        <v>0</v>
      </c>
      <c r="N24" s="180">
        <f t="shared" si="3"/>
        <v>2549.8171172100001</v>
      </c>
    </row>
    <row r="25" spans="1:15" s="6" customFormat="1" ht="12" customHeight="1">
      <c r="A25" s="176" t="s">
        <v>185</v>
      </c>
      <c r="B25" s="177">
        <f>'3.1'!B27</f>
        <v>113.95180099999999</v>
      </c>
      <c r="C25" s="178">
        <f>'3.1'!C27</f>
        <v>91.47313000000004</v>
      </c>
      <c r="D25" s="179">
        <f>'3.1'!D27</f>
        <v>82.794786999999999</v>
      </c>
      <c r="E25" s="177">
        <f>'3.1'!E27</f>
        <v>71.196571000000006</v>
      </c>
      <c r="F25" s="178">
        <f>'3.1'!F27</f>
        <v>53.593431999999979</v>
      </c>
      <c r="G25" s="179">
        <f>'3.1'!G27</f>
        <v>43.938548999999995</v>
      </c>
      <c r="H25" s="177">
        <f>'3.1'!H27</f>
        <v>0</v>
      </c>
      <c r="I25" s="178">
        <f>'3.1'!I27</f>
        <v>0</v>
      </c>
      <c r="J25" s="179">
        <f>'3.1'!J27</f>
        <v>0</v>
      </c>
      <c r="K25" s="177">
        <f>'3.1'!K27</f>
        <v>0</v>
      </c>
      <c r="L25" s="178">
        <f>'3.1'!L27</f>
        <v>0</v>
      </c>
      <c r="M25" s="179">
        <f>'3.1'!M27</f>
        <v>0</v>
      </c>
      <c r="N25" s="180">
        <f t="shared" si="3"/>
        <v>456.94826999999998</v>
      </c>
    </row>
    <row r="26" spans="1:15" s="6" customFormat="1" ht="12" customHeight="1">
      <c r="A26" s="176" t="s">
        <v>156</v>
      </c>
      <c r="B26" s="177">
        <v>142.099346</v>
      </c>
      <c r="C26" s="178">
        <v>121.59198500000001</v>
      </c>
      <c r="D26" s="179">
        <v>177.40857299999999</v>
      </c>
      <c r="E26" s="177">
        <v>188.66818000000001</v>
      </c>
      <c r="F26" s="178">
        <v>148.82893799999999</v>
      </c>
      <c r="G26" s="179">
        <v>107.23864299999991</v>
      </c>
      <c r="H26" s="177">
        <v>0</v>
      </c>
      <c r="I26" s="178">
        <v>0</v>
      </c>
      <c r="J26" s="179">
        <v>0</v>
      </c>
      <c r="K26" s="177">
        <v>0</v>
      </c>
      <c r="L26" s="178">
        <v>0</v>
      </c>
      <c r="M26" s="179">
        <v>0</v>
      </c>
      <c r="N26" s="180">
        <f t="shared" si="3"/>
        <v>885.83566499999995</v>
      </c>
    </row>
    <row r="27" spans="1:15" s="6" customFormat="1" ht="12" customHeight="1">
      <c r="A27" s="176" t="s">
        <v>157</v>
      </c>
      <c r="B27" s="177">
        <f t="shared" ref="B27:M27" si="4">B28+B12+B24+B26</f>
        <v>7268.0151089920155</v>
      </c>
      <c r="C27" s="178">
        <f t="shared" si="4"/>
        <v>6204.2044758755046</v>
      </c>
      <c r="D27" s="179">
        <f t="shared" si="4"/>
        <v>6263.996804520184</v>
      </c>
      <c r="E27" s="177">
        <f t="shared" si="4"/>
        <v>5674.4452793493529</v>
      </c>
      <c r="F27" s="178">
        <f t="shared" si="4"/>
        <v>5354.4042489076091</v>
      </c>
      <c r="G27" s="179">
        <f t="shared" si="4"/>
        <v>5296.0609330342668</v>
      </c>
      <c r="H27" s="177">
        <f t="shared" si="4"/>
        <v>0</v>
      </c>
      <c r="I27" s="178">
        <f t="shared" si="4"/>
        <v>0</v>
      </c>
      <c r="J27" s="179">
        <f t="shared" si="4"/>
        <v>0</v>
      </c>
      <c r="K27" s="177">
        <f t="shared" si="4"/>
        <v>0</v>
      </c>
      <c r="L27" s="178">
        <f t="shared" si="4"/>
        <v>0</v>
      </c>
      <c r="M27" s="179">
        <f t="shared" si="4"/>
        <v>0</v>
      </c>
      <c r="N27" s="180">
        <f>SUM(B27:M27)</f>
        <v>36061.126850678935</v>
      </c>
    </row>
    <row r="28" spans="1:15" s="6" customFormat="1" ht="12" customHeight="1">
      <c r="A28" s="176" t="s">
        <v>158</v>
      </c>
      <c r="B28" s="177">
        <f>B18+B19+B20+B21+B22+B23+B25</f>
        <v>6229.5981365020161</v>
      </c>
      <c r="C28" s="178">
        <f t="shared" ref="C28:M28" si="5">C18+C19+C20+C21+C22+C23+C25</f>
        <v>5347.9874805055042</v>
      </c>
      <c r="D28" s="179">
        <f t="shared" si="5"/>
        <v>5365.1598020401843</v>
      </c>
      <c r="E28" s="177">
        <f t="shared" si="5"/>
        <v>4847.6269191993533</v>
      </c>
      <c r="F28" s="178">
        <f t="shared" si="5"/>
        <v>4634.7211691276098</v>
      </c>
      <c r="G28" s="179">
        <f t="shared" si="5"/>
        <v>4596.1311390942665</v>
      </c>
      <c r="H28" s="177">
        <f t="shared" si="5"/>
        <v>0</v>
      </c>
      <c r="I28" s="178">
        <f t="shared" si="5"/>
        <v>0</v>
      </c>
      <c r="J28" s="179">
        <f t="shared" si="5"/>
        <v>0</v>
      </c>
      <c r="K28" s="177">
        <f>K18+K19+K20+K21+K22+K23+K25</f>
        <v>0</v>
      </c>
      <c r="L28" s="178">
        <f t="shared" si="5"/>
        <v>0</v>
      </c>
      <c r="M28" s="179">
        <f t="shared" si="5"/>
        <v>0</v>
      </c>
      <c r="N28" s="180">
        <f>SUM(B28:M28)</f>
        <v>31021.224646468931</v>
      </c>
    </row>
    <row r="29" spans="1:15" s="89" customFormat="1" ht="12">
      <c r="A29" s="190" t="s">
        <v>253</v>
      </c>
      <c r="B29" s="194">
        <f>'3.1'!B7+'3.2'!B6-'3.2'!B27</f>
        <v>9.0433467214470511</v>
      </c>
      <c r="C29" s="191">
        <f>'3.1'!C7+'3.2'!C6-'3.2'!C27</f>
        <v>25.668445603325381</v>
      </c>
      <c r="D29" s="196">
        <f>'3.1'!D7+'3.2'!D6-'3.2'!D27</f>
        <v>-12.659722426133158</v>
      </c>
      <c r="E29" s="194">
        <f>'3.1'!E7+'3.2'!E6-'3.2'!E27</f>
        <v>-7.4230646785754288</v>
      </c>
      <c r="F29" s="191">
        <f>'3.1'!F7+'3.2'!F6-'3.2'!F27</f>
        <v>-17.029040830278973</v>
      </c>
      <c r="G29" s="196">
        <f>'3.1'!G7+'3.2'!G6-'3.2'!G27</f>
        <v>-23.205123789656682</v>
      </c>
      <c r="H29" s="194">
        <f>'3.1'!H7+'3.2'!H6-'3.2'!H27</f>
        <v>0</v>
      </c>
      <c r="I29" s="191">
        <f>'3.1'!I7+'3.2'!I6-'3.2'!I27</f>
        <v>0</v>
      </c>
      <c r="J29" s="196">
        <f>'3.1'!J7+'3.2'!J6-'3.2'!J27</f>
        <v>0</v>
      </c>
      <c r="K29" s="194">
        <f>'3.1'!K7+'3.2'!K6-'3.2'!K27</f>
        <v>0</v>
      </c>
      <c r="L29" s="191">
        <f>'3.1'!L7+'3.2'!L6-'3.2'!L27</f>
        <v>0</v>
      </c>
      <c r="M29" s="196">
        <f>'3.1'!M7+'3.2'!M6-'3.2'!M27</f>
        <v>0</v>
      </c>
      <c r="N29" s="192">
        <f>SUM(B29:M29)</f>
        <v>-25.605159399871809</v>
      </c>
    </row>
    <row r="30" spans="1:15" s="4" customFormat="1" ht="11.25">
      <c r="A30" s="187" t="s">
        <v>281</v>
      </c>
      <c r="N30" s="8"/>
    </row>
    <row r="31" spans="1:15" s="6" customFormat="1">
      <c r="A31" s="28" t="s">
        <v>209</v>
      </c>
      <c r="B31" s="29">
        <f>-'3.2'!B24</f>
        <v>-519.02623549000009</v>
      </c>
      <c r="C31" s="29">
        <f>-'3.2'!C24</f>
        <v>-439.72912136999992</v>
      </c>
      <c r="D31" s="29">
        <f>-'3.2'!D24</f>
        <v>-451.9010834799999</v>
      </c>
      <c r="E31" s="29">
        <f>-'3.2'!E24</f>
        <v>-392.77086314999997</v>
      </c>
      <c r="F31" s="29">
        <f>-'3.2'!F24</f>
        <v>-362.31229427999995</v>
      </c>
      <c r="G31" s="29">
        <f>-'3.2'!G24</f>
        <v>-384.07751944000006</v>
      </c>
      <c r="H31" s="29">
        <f>-'3.2'!H24</f>
        <v>0</v>
      </c>
      <c r="I31" s="29">
        <f>-'3.2'!I24</f>
        <v>0</v>
      </c>
      <c r="J31" s="29">
        <f>-'3.2'!J24</f>
        <v>0</v>
      </c>
      <c r="K31" s="29">
        <f>-'3.2'!K24</f>
        <v>0</v>
      </c>
      <c r="L31" s="29">
        <f>-'3.2'!L24</f>
        <v>0</v>
      </c>
      <c r="M31" s="29">
        <f>-'3.2'!M24</f>
        <v>0</v>
      </c>
      <c r="N31" s="29">
        <f>-'3.1'!N17</f>
        <v>0</v>
      </c>
    </row>
    <row r="32" spans="1:15" s="6" customFormat="1">
      <c r="A32" s="28" t="s">
        <v>49</v>
      </c>
      <c r="B32" s="29">
        <f t="shared" ref="B32:N32" si="6">-B7</f>
        <v>-1924.9794933605408</v>
      </c>
      <c r="C32" s="29">
        <f t="shared" si="6"/>
        <v>-1262.5980605309724</v>
      </c>
      <c r="D32" s="29">
        <f t="shared" si="6"/>
        <v>-1664.3916898326104</v>
      </c>
      <c r="E32" s="29">
        <f t="shared" si="6"/>
        <v>-1501.0781504840754</v>
      </c>
      <c r="F32" s="29">
        <f t="shared" si="6"/>
        <v>-1226.3232546758964</v>
      </c>
      <c r="G32" s="29">
        <f t="shared" si="6"/>
        <v>-1121.222587045158</v>
      </c>
      <c r="H32" s="29">
        <f t="shared" si="6"/>
        <v>0</v>
      </c>
      <c r="I32" s="29">
        <f t="shared" si="6"/>
        <v>0</v>
      </c>
      <c r="J32" s="29">
        <f t="shared" si="6"/>
        <v>0</v>
      </c>
      <c r="K32" s="29">
        <f t="shared" si="6"/>
        <v>0</v>
      </c>
      <c r="L32" s="29">
        <f t="shared" si="6"/>
        <v>0</v>
      </c>
      <c r="M32" s="29">
        <f t="shared" si="6"/>
        <v>0</v>
      </c>
      <c r="N32" s="29">
        <f t="shared" si="6"/>
        <v>-8700.5932359292528</v>
      </c>
      <c r="O32" s="30"/>
    </row>
    <row r="33" spans="1:17" s="6" customFormat="1">
      <c r="A33" s="28" t="s">
        <v>50</v>
      </c>
      <c r="B33" s="29">
        <f t="shared" ref="B33:N33" si="7">-B8</f>
        <v>-0.17550100000000002</v>
      </c>
      <c r="C33" s="29">
        <f t="shared" si="7"/>
        <v>-0.15654200000000001</v>
      </c>
      <c r="D33" s="29">
        <f t="shared" si="7"/>
        <v>-0.979209</v>
      </c>
      <c r="E33" s="29">
        <f t="shared" si="7"/>
        <v>-8.3511769999999999</v>
      </c>
      <c r="F33" s="29">
        <f t="shared" si="7"/>
        <v>-0.139959</v>
      </c>
      <c r="G33" s="29">
        <f t="shared" si="7"/>
        <v>-1.4038150000000003</v>
      </c>
      <c r="H33" s="29">
        <f t="shared" si="7"/>
        <v>0</v>
      </c>
      <c r="I33" s="29">
        <f t="shared" si="7"/>
        <v>0</v>
      </c>
      <c r="J33" s="29">
        <f t="shared" si="7"/>
        <v>0</v>
      </c>
      <c r="K33" s="29">
        <f t="shared" si="7"/>
        <v>0</v>
      </c>
      <c r="L33" s="29">
        <f t="shared" si="7"/>
        <v>0</v>
      </c>
      <c r="M33" s="29">
        <f t="shared" si="7"/>
        <v>0</v>
      </c>
      <c r="N33" s="29">
        <f t="shared" si="7"/>
        <v>-11.206202999999999</v>
      </c>
      <c r="O33" s="30"/>
    </row>
    <row r="34" spans="1:17" s="6" customFormat="1">
      <c r="A34" s="28" t="s">
        <v>51</v>
      </c>
      <c r="B34" s="29">
        <f t="shared" ref="B34:N34" si="8">-B9</f>
        <v>2689.7888778890911</v>
      </c>
      <c r="C34" s="29">
        <f t="shared" si="8"/>
        <v>1733.8720331776451</v>
      </c>
      <c r="D34" s="29">
        <f t="shared" si="8"/>
        <v>2347.0731310087426</v>
      </c>
      <c r="E34" s="29">
        <f t="shared" si="8"/>
        <v>2053.0567502426566</v>
      </c>
      <c r="F34" s="29">
        <f t="shared" si="8"/>
        <v>1807.1762996661655</v>
      </c>
      <c r="G34" s="29">
        <f t="shared" si="8"/>
        <v>1807.9465760048104</v>
      </c>
      <c r="H34" s="29">
        <f t="shared" si="8"/>
        <v>0</v>
      </c>
      <c r="I34" s="29">
        <f t="shared" si="8"/>
        <v>0</v>
      </c>
      <c r="J34" s="29">
        <f t="shared" si="8"/>
        <v>0</v>
      </c>
      <c r="K34" s="29">
        <f t="shared" si="8"/>
        <v>0</v>
      </c>
      <c r="L34" s="29">
        <f t="shared" si="8"/>
        <v>0</v>
      </c>
      <c r="M34" s="29">
        <f t="shared" si="8"/>
        <v>0</v>
      </c>
      <c r="N34" s="29">
        <f t="shared" si="8"/>
        <v>12438.913667989111</v>
      </c>
      <c r="Q34" s="7"/>
    </row>
    <row r="35" spans="1:17" s="6" customFormat="1">
      <c r="A35" s="28" t="s">
        <v>52</v>
      </c>
      <c r="B35" s="29">
        <f t="shared" ref="B35:N35" si="9">-B10</f>
        <v>17.723271</v>
      </c>
      <c r="C35" s="29">
        <f t="shared" si="9"/>
        <v>20.847109999999997</v>
      </c>
      <c r="D35" s="29">
        <f t="shared" si="9"/>
        <v>18.159531999999999</v>
      </c>
      <c r="E35" s="29">
        <f t="shared" si="9"/>
        <v>1.2244490000000001</v>
      </c>
      <c r="F35" s="29">
        <f t="shared" si="9"/>
        <v>29.210904000000003</v>
      </c>
      <c r="G35" s="29">
        <f t="shared" si="9"/>
        <v>21.380119000000001</v>
      </c>
      <c r="H35" s="29">
        <f t="shared" si="9"/>
        <v>0</v>
      </c>
      <c r="I35" s="29">
        <f t="shared" si="9"/>
        <v>0</v>
      </c>
      <c r="J35" s="29">
        <f t="shared" si="9"/>
        <v>0</v>
      </c>
      <c r="K35" s="29">
        <f t="shared" si="9"/>
        <v>0</v>
      </c>
      <c r="L35" s="29">
        <f t="shared" si="9"/>
        <v>0</v>
      </c>
      <c r="M35" s="29">
        <f t="shared" si="9"/>
        <v>0</v>
      </c>
      <c r="N35" s="29">
        <f t="shared" si="9"/>
        <v>108.54538500000001</v>
      </c>
    </row>
    <row r="36" spans="1:17" s="6" customFormat="1">
      <c r="A36" s="28" t="s">
        <v>227</v>
      </c>
      <c r="B36" s="29">
        <f t="shared" ref="B36:M36" si="10">-B12</f>
        <v>-377.29139099999998</v>
      </c>
      <c r="C36" s="29">
        <f t="shared" si="10"/>
        <v>-294.89588900000001</v>
      </c>
      <c r="D36" s="29">
        <f t="shared" si="10"/>
        <v>-269.52734599999997</v>
      </c>
      <c r="E36" s="29">
        <f t="shared" si="10"/>
        <v>-245.37931700000001</v>
      </c>
      <c r="F36" s="29">
        <f t="shared" si="10"/>
        <v>-208.5418474999999</v>
      </c>
      <c r="G36" s="29">
        <f t="shared" si="10"/>
        <v>-208.61363149999991</v>
      </c>
      <c r="H36" s="29">
        <f t="shared" si="10"/>
        <v>0</v>
      </c>
      <c r="I36" s="29">
        <f t="shared" si="10"/>
        <v>0</v>
      </c>
      <c r="J36" s="29">
        <f t="shared" si="10"/>
        <v>0</v>
      </c>
      <c r="K36" s="29">
        <f t="shared" si="10"/>
        <v>0</v>
      </c>
      <c r="L36" s="29">
        <f t="shared" si="10"/>
        <v>0</v>
      </c>
      <c r="M36" s="29">
        <f t="shared" si="10"/>
        <v>0</v>
      </c>
      <c r="N36" s="29">
        <f>-N11</f>
        <v>-1604.2494219999999</v>
      </c>
    </row>
    <row r="37" spans="1:17" s="6" customFormat="1">
      <c r="A37" s="28" t="s">
        <v>58</v>
      </c>
      <c r="B37" s="29">
        <f t="shared" ref="B37:M37" si="11">-B13</f>
        <v>-137.98044999999999</v>
      </c>
      <c r="C37" s="29">
        <f t="shared" si="11"/>
        <v>-93.585734000000002</v>
      </c>
      <c r="D37" s="29">
        <f t="shared" si="11"/>
        <v>-74.101018999999994</v>
      </c>
      <c r="E37" s="29">
        <f t="shared" si="11"/>
        <v>-73.704317000000003</v>
      </c>
      <c r="F37" s="29">
        <f t="shared" si="11"/>
        <v>-71.740061999999895</v>
      </c>
      <c r="G37" s="29">
        <f t="shared" si="11"/>
        <v>-72.695194999999899</v>
      </c>
      <c r="H37" s="29">
        <f t="shared" si="11"/>
        <v>0</v>
      </c>
      <c r="I37" s="29">
        <f t="shared" si="11"/>
        <v>0</v>
      </c>
      <c r="J37" s="29">
        <f t="shared" si="11"/>
        <v>0</v>
      </c>
      <c r="K37" s="29">
        <f t="shared" si="11"/>
        <v>0</v>
      </c>
      <c r="L37" s="29">
        <f t="shared" si="11"/>
        <v>0</v>
      </c>
      <c r="M37" s="29">
        <f t="shared" si="11"/>
        <v>0</v>
      </c>
      <c r="N37" s="29">
        <f>-N13</f>
        <v>-523.80677699999978</v>
      </c>
    </row>
    <row r="38" spans="1:17" s="6" customFormat="1">
      <c r="A38" s="28" t="s">
        <v>59</v>
      </c>
      <c r="B38" s="29">
        <f t="shared" ref="B38:M38" si="12">-B14</f>
        <v>-239.31094100000001</v>
      </c>
      <c r="C38" s="29">
        <f t="shared" si="12"/>
        <v>-201.31015499999998</v>
      </c>
      <c r="D38" s="29">
        <f t="shared" si="12"/>
        <v>-195.42632699999999</v>
      </c>
      <c r="E38" s="29">
        <f t="shared" si="12"/>
        <v>-171.67500000000001</v>
      </c>
      <c r="F38" s="29">
        <f t="shared" si="12"/>
        <v>-136.80178549999999</v>
      </c>
      <c r="G38" s="29">
        <f t="shared" si="12"/>
        <v>-135.91843650000001</v>
      </c>
      <c r="H38" s="29">
        <f t="shared" si="12"/>
        <v>0</v>
      </c>
      <c r="I38" s="29">
        <f t="shared" si="12"/>
        <v>0</v>
      </c>
      <c r="J38" s="29">
        <f t="shared" si="12"/>
        <v>0</v>
      </c>
      <c r="K38" s="29">
        <f t="shared" si="12"/>
        <v>0</v>
      </c>
      <c r="L38" s="29">
        <f t="shared" si="12"/>
        <v>0</v>
      </c>
      <c r="M38" s="29">
        <f t="shared" si="12"/>
        <v>0</v>
      </c>
      <c r="N38" s="29">
        <f>-N14</f>
        <v>-1080.4426450000001</v>
      </c>
    </row>
    <row r="39" spans="1:17" s="6" customFormat="1">
      <c r="A39" s="28"/>
      <c r="B39" s="29" t="e">
        <f>-#REF!</f>
        <v>#REF!</v>
      </c>
      <c r="C39" s="29" t="e">
        <f>-#REF!</f>
        <v>#REF!</v>
      </c>
      <c r="D39" s="29" t="e">
        <f>-#REF!</f>
        <v>#REF!</v>
      </c>
      <c r="E39" s="29" t="e">
        <f>-#REF!</f>
        <v>#REF!</v>
      </c>
      <c r="F39" s="29" t="e">
        <f>-#REF!</f>
        <v>#REF!</v>
      </c>
      <c r="G39" s="29" t="e">
        <f>-#REF!</f>
        <v>#REF!</v>
      </c>
      <c r="H39" s="29" t="e">
        <f>-#REF!</f>
        <v>#REF!</v>
      </c>
      <c r="I39" s="29" t="e">
        <f>-#REF!</f>
        <v>#REF!</v>
      </c>
      <c r="J39" s="29" t="e">
        <f>-#REF!</f>
        <v>#REF!</v>
      </c>
      <c r="K39" s="29" t="e">
        <f>-#REF!</f>
        <v>#REF!</v>
      </c>
      <c r="L39" s="29" t="e">
        <f>-#REF!</f>
        <v>#REF!</v>
      </c>
      <c r="M39" s="29" t="e">
        <f>-#REF!</f>
        <v>#REF!</v>
      </c>
      <c r="N39" s="29" t="e">
        <f>-#REF!</f>
        <v>#REF!</v>
      </c>
    </row>
    <row r="40" spans="1:17" s="6" customFormat="1">
      <c r="A40" s="28" t="s">
        <v>165</v>
      </c>
      <c r="B40" s="29">
        <f t="shared" ref="B40:M40" si="13">-B17</f>
        <v>-6115.646335502016</v>
      </c>
      <c r="C40" s="29">
        <f t="shared" si="13"/>
        <v>-5256.5143505055039</v>
      </c>
      <c r="D40" s="29">
        <f t="shared" si="13"/>
        <v>-5282.3650150401845</v>
      </c>
      <c r="E40" s="29">
        <f t="shared" si="13"/>
        <v>-4776.4303481993529</v>
      </c>
      <c r="F40" s="29">
        <f t="shared" si="13"/>
        <v>-4581.1277371276101</v>
      </c>
      <c r="G40" s="29">
        <f t="shared" si="13"/>
        <v>-4552.1925900942661</v>
      </c>
      <c r="H40" s="29">
        <f t="shared" si="13"/>
        <v>0</v>
      </c>
      <c r="I40" s="29">
        <f t="shared" si="13"/>
        <v>0</v>
      </c>
      <c r="J40" s="29">
        <f t="shared" si="13"/>
        <v>0</v>
      </c>
      <c r="K40" s="29">
        <f t="shared" si="13"/>
        <v>0</v>
      </c>
      <c r="L40" s="29">
        <f t="shared" si="13"/>
        <v>0</v>
      </c>
      <c r="M40" s="29">
        <f t="shared" si="13"/>
        <v>0</v>
      </c>
      <c r="N40" s="29">
        <f>-N16</f>
        <v>-30564.27637646893</v>
      </c>
    </row>
    <row r="41" spans="1:17" s="6" customFormat="1">
      <c r="A41" s="28" t="s">
        <v>151</v>
      </c>
      <c r="B41" s="29">
        <f t="shared" ref="B41:N41" si="14">-B18</f>
        <v>-640.48510500000009</v>
      </c>
      <c r="C41" s="29">
        <f t="shared" si="14"/>
        <v>-579.94333999999992</v>
      </c>
      <c r="D41" s="29">
        <f t="shared" si="14"/>
        <v>-649.24728900000014</v>
      </c>
      <c r="E41" s="29">
        <f t="shared" si="14"/>
        <v>-605.44821999999999</v>
      </c>
      <c r="F41" s="29">
        <f t="shared" si="14"/>
        <v>-659.29543699999988</v>
      </c>
      <c r="G41" s="29">
        <f t="shared" si="14"/>
        <v>-644.72164800000007</v>
      </c>
      <c r="H41" s="29">
        <f t="shared" si="14"/>
        <v>0</v>
      </c>
      <c r="I41" s="29">
        <f t="shared" si="14"/>
        <v>0</v>
      </c>
      <c r="J41" s="29">
        <f t="shared" si="14"/>
        <v>0</v>
      </c>
      <c r="K41" s="29">
        <f t="shared" si="14"/>
        <v>0</v>
      </c>
      <c r="L41" s="29">
        <f t="shared" si="14"/>
        <v>0</v>
      </c>
      <c r="M41" s="29">
        <f t="shared" si="14"/>
        <v>0</v>
      </c>
      <c r="N41" s="29">
        <f t="shared" si="14"/>
        <v>-3779.1410390000001</v>
      </c>
    </row>
    <row r="42" spans="1:17" s="6" customFormat="1">
      <c r="A42" s="28" t="s">
        <v>152</v>
      </c>
      <c r="B42" s="29">
        <f t="shared" ref="B42:N42" si="15">-B19</f>
        <v>-2049.0537360000003</v>
      </c>
      <c r="C42" s="29">
        <f t="shared" si="15"/>
        <v>-1874.2139069999998</v>
      </c>
      <c r="D42" s="29">
        <f t="shared" si="15"/>
        <v>-1955.526656</v>
      </c>
      <c r="E42" s="29">
        <f t="shared" si="15"/>
        <v>-1792.8685529999998</v>
      </c>
      <c r="F42" s="29">
        <f t="shared" si="15"/>
        <v>-1796.3575800000001</v>
      </c>
      <c r="G42" s="29">
        <f t="shared" si="15"/>
        <v>-1894.6172770000001</v>
      </c>
      <c r="H42" s="29">
        <f t="shared" si="15"/>
        <v>0</v>
      </c>
      <c r="I42" s="29">
        <f t="shared" si="15"/>
        <v>0</v>
      </c>
      <c r="J42" s="29">
        <f t="shared" si="15"/>
        <v>0</v>
      </c>
      <c r="K42" s="29">
        <f t="shared" si="15"/>
        <v>0</v>
      </c>
      <c r="L42" s="29">
        <f t="shared" si="15"/>
        <v>0</v>
      </c>
      <c r="M42" s="29">
        <f t="shared" si="15"/>
        <v>0</v>
      </c>
      <c r="N42" s="29">
        <f t="shared" si="15"/>
        <v>-11362.637708999999</v>
      </c>
    </row>
    <row r="43" spans="1:17" s="6" customFormat="1">
      <c r="A43" s="28" t="s">
        <v>153</v>
      </c>
      <c r="B43" s="29">
        <f t="shared" ref="B43:N43" si="16">-B20</f>
        <v>-867.97405107558166</v>
      </c>
      <c r="C43" s="29">
        <f t="shared" si="16"/>
        <v>-734.12292541297381</v>
      </c>
      <c r="D43" s="29">
        <f t="shared" si="16"/>
        <v>-711.24368870225737</v>
      </c>
      <c r="E43" s="29">
        <f t="shared" si="16"/>
        <v>-622.5574143801814</v>
      </c>
      <c r="F43" s="29">
        <f t="shared" si="16"/>
        <v>-566.00049946681361</v>
      </c>
      <c r="G43" s="29">
        <f t="shared" si="16"/>
        <v>-556.93558385377014</v>
      </c>
      <c r="H43" s="29">
        <f t="shared" si="16"/>
        <v>0</v>
      </c>
      <c r="I43" s="29">
        <f t="shared" si="16"/>
        <v>0</v>
      </c>
      <c r="J43" s="29">
        <f t="shared" si="16"/>
        <v>0</v>
      </c>
      <c r="K43" s="29">
        <f t="shared" si="16"/>
        <v>0</v>
      </c>
      <c r="L43" s="29">
        <f t="shared" si="16"/>
        <v>0</v>
      </c>
      <c r="M43" s="29">
        <f t="shared" si="16"/>
        <v>0</v>
      </c>
      <c r="N43" s="29">
        <f t="shared" si="16"/>
        <v>-4058.8341628915778</v>
      </c>
    </row>
    <row r="44" spans="1:17" s="6" customFormat="1">
      <c r="A44" s="28" t="s">
        <v>154</v>
      </c>
      <c r="B44" s="29">
        <f t="shared" ref="B44:N44" si="17">-B21</f>
        <v>-2177.0843898364328</v>
      </c>
      <c r="C44" s="29">
        <f t="shared" si="17"/>
        <v>-1713.1914870425287</v>
      </c>
      <c r="D44" s="29">
        <f t="shared" si="17"/>
        <v>-1550.4473585379278</v>
      </c>
      <c r="E44" s="29">
        <f t="shared" si="17"/>
        <v>-1374.3388418491757</v>
      </c>
      <c r="F44" s="29">
        <f t="shared" si="17"/>
        <v>-1200.5435808307905</v>
      </c>
      <c r="G44" s="29">
        <f t="shared" si="17"/>
        <v>-1098.2937098104949</v>
      </c>
      <c r="H44" s="29">
        <f t="shared" si="17"/>
        <v>0</v>
      </c>
      <c r="I44" s="29">
        <f t="shared" si="17"/>
        <v>0</v>
      </c>
      <c r="J44" s="29">
        <f t="shared" si="17"/>
        <v>0</v>
      </c>
      <c r="K44" s="29">
        <f t="shared" si="17"/>
        <v>0</v>
      </c>
      <c r="L44" s="29">
        <f t="shared" si="17"/>
        <v>0</v>
      </c>
      <c r="M44" s="29">
        <f t="shared" si="17"/>
        <v>0</v>
      </c>
      <c r="N44" s="29">
        <f t="shared" si="17"/>
        <v>-9113.8993679073501</v>
      </c>
    </row>
    <row r="45" spans="1:17" s="6" customFormat="1">
      <c r="A45" s="28" t="s">
        <v>155</v>
      </c>
      <c r="B45" s="29">
        <f t="shared" ref="B45:N45" si="18">-B22</f>
        <v>-16.55005899999999</v>
      </c>
      <c r="C45" s="29">
        <f t="shared" si="18"/>
        <v>-21.974625000000003</v>
      </c>
      <c r="D45" s="29">
        <f t="shared" si="18"/>
        <v>-16.855812</v>
      </c>
      <c r="E45" s="29">
        <f t="shared" si="18"/>
        <v>-26.144228999999999</v>
      </c>
      <c r="F45" s="29">
        <f t="shared" si="18"/>
        <v>-11.807689</v>
      </c>
      <c r="G45" s="29">
        <f t="shared" si="18"/>
        <v>-16.163650000000001</v>
      </c>
      <c r="H45" s="29">
        <f t="shared" si="18"/>
        <v>0</v>
      </c>
      <c r="I45" s="29">
        <f t="shared" si="18"/>
        <v>0</v>
      </c>
      <c r="J45" s="29">
        <f t="shared" si="18"/>
        <v>0</v>
      </c>
      <c r="K45" s="29">
        <f t="shared" si="18"/>
        <v>0</v>
      </c>
      <c r="L45" s="29">
        <f t="shared" si="18"/>
        <v>0</v>
      </c>
      <c r="M45" s="29">
        <f t="shared" si="18"/>
        <v>0</v>
      </c>
      <c r="N45" s="29">
        <f t="shared" si="18"/>
        <v>-109.49606399999999</v>
      </c>
    </row>
    <row r="46" spans="1:17" s="6" customFormat="1">
      <c r="A46" s="28" t="s">
        <v>159</v>
      </c>
      <c r="B46" s="29">
        <f t="shared" ref="B46:N46" si="19">-B23</f>
        <v>-364.49899459000051</v>
      </c>
      <c r="C46" s="29">
        <f t="shared" si="19"/>
        <v>-333.06806605000162</v>
      </c>
      <c r="D46" s="29">
        <f t="shared" si="19"/>
        <v>-399.04421080000014</v>
      </c>
      <c r="E46" s="29">
        <f t="shared" si="19"/>
        <v>-355.07308996999598</v>
      </c>
      <c r="F46" s="29">
        <f t="shared" si="19"/>
        <v>-347.12295083000595</v>
      </c>
      <c r="G46" s="29">
        <f t="shared" si="19"/>
        <v>-341.46072143000015</v>
      </c>
      <c r="H46" s="29">
        <f t="shared" si="19"/>
        <v>0</v>
      </c>
      <c r="I46" s="29">
        <f t="shared" si="19"/>
        <v>0</v>
      </c>
      <c r="J46" s="29">
        <f t="shared" si="19"/>
        <v>0</v>
      </c>
      <c r="K46" s="29">
        <f t="shared" si="19"/>
        <v>0</v>
      </c>
      <c r="L46" s="29">
        <f t="shared" si="19"/>
        <v>0</v>
      </c>
      <c r="M46" s="29">
        <f t="shared" si="19"/>
        <v>0</v>
      </c>
      <c r="N46" s="29">
        <f t="shared" si="19"/>
        <v>-2140.2680336700046</v>
      </c>
    </row>
    <row r="47" spans="1:17" s="6" customFormat="1">
      <c r="A47" s="28" t="s">
        <v>156</v>
      </c>
      <c r="B47" s="29">
        <f t="shared" ref="B47:N47" si="20">-B26</f>
        <v>-142.099346</v>
      </c>
      <c r="C47" s="29">
        <f t="shared" si="20"/>
        <v>-121.59198500000001</v>
      </c>
      <c r="D47" s="29">
        <f t="shared" si="20"/>
        <v>-177.40857299999999</v>
      </c>
      <c r="E47" s="29">
        <f t="shared" si="20"/>
        <v>-188.66818000000001</v>
      </c>
      <c r="F47" s="29">
        <f t="shared" si="20"/>
        <v>-148.82893799999999</v>
      </c>
      <c r="G47" s="29">
        <f t="shared" si="20"/>
        <v>-107.23864299999991</v>
      </c>
      <c r="H47" s="29">
        <f t="shared" si="20"/>
        <v>0</v>
      </c>
      <c r="I47" s="29">
        <f t="shared" si="20"/>
        <v>0</v>
      </c>
      <c r="J47" s="29">
        <f t="shared" si="20"/>
        <v>0</v>
      </c>
      <c r="K47" s="29">
        <f t="shared" si="20"/>
        <v>0</v>
      </c>
      <c r="L47" s="29">
        <f t="shared" si="20"/>
        <v>0</v>
      </c>
      <c r="M47" s="29">
        <f t="shared" si="20"/>
        <v>0</v>
      </c>
      <c r="N47" s="29">
        <f t="shared" si="20"/>
        <v>-885.83566499999995</v>
      </c>
    </row>
    <row r="48" spans="1:17" s="6" customFormat="1">
      <c r="A48" s="28" t="s">
        <v>157</v>
      </c>
      <c r="B48" s="29">
        <f t="shared" ref="B48:N48" si="21">-B27</f>
        <v>-7268.0151089920155</v>
      </c>
      <c r="C48" s="29">
        <f t="shared" si="21"/>
        <v>-6204.2044758755046</v>
      </c>
      <c r="D48" s="29">
        <f t="shared" si="21"/>
        <v>-6263.996804520184</v>
      </c>
      <c r="E48" s="29">
        <f t="shared" si="21"/>
        <v>-5674.4452793493529</v>
      </c>
      <c r="F48" s="29">
        <f t="shared" si="21"/>
        <v>-5354.4042489076091</v>
      </c>
      <c r="G48" s="29">
        <f t="shared" si="21"/>
        <v>-5296.0609330342668</v>
      </c>
      <c r="H48" s="29">
        <f t="shared" si="21"/>
        <v>0</v>
      </c>
      <c r="I48" s="29">
        <f t="shared" si="21"/>
        <v>0</v>
      </c>
      <c r="J48" s="29">
        <f t="shared" si="21"/>
        <v>0</v>
      </c>
      <c r="K48" s="29">
        <f t="shared" si="21"/>
        <v>0</v>
      </c>
      <c r="L48" s="29">
        <f t="shared" si="21"/>
        <v>0</v>
      </c>
      <c r="M48" s="29">
        <f t="shared" si="21"/>
        <v>0</v>
      </c>
      <c r="N48" s="29">
        <f t="shared" si="21"/>
        <v>-36061.126850678935</v>
      </c>
    </row>
    <row r="49" spans="1:14" s="6" customFormat="1">
      <c r="A49" s="28" t="s">
        <v>158</v>
      </c>
      <c r="B49" s="29">
        <f t="shared" ref="B49:N49" si="22">-B28</f>
        <v>-6229.5981365020161</v>
      </c>
      <c r="C49" s="29">
        <f t="shared" si="22"/>
        <v>-5347.9874805055042</v>
      </c>
      <c r="D49" s="29">
        <f t="shared" si="22"/>
        <v>-5365.1598020401843</v>
      </c>
      <c r="E49" s="29">
        <f t="shared" si="22"/>
        <v>-4847.6269191993533</v>
      </c>
      <c r="F49" s="29">
        <f t="shared" si="22"/>
        <v>-4634.7211691276098</v>
      </c>
      <c r="G49" s="29">
        <f t="shared" si="22"/>
        <v>-4596.1311390942665</v>
      </c>
      <c r="H49" s="29">
        <f t="shared" si="22"/>
        <v>0</v>
      </c>
      <c r="I49" s="29">
        <f t="shared" si="22"/>
        <v>0</v>
      </c>
      <c r="J49" s="29">
        <f t="shared" si="22"/>
        <v>0</v>
      </c>
      <c r="K49" s="29">
        <f t="shared" si="22"/>
        <v>0</v>
      </c>
      <c r="L49" s="29">
        <f t="shared" si="22"/>
        <v>0</v>
      </c>
      <c r="M49" s="29">
        <f t="shared" si="22"/>
        <v>0</v>
      </c>
      <c r="N49" s="29">
        <f t="shared" si="22"/>
        <v>-31021.224646468931</v>
      </c>
    </row>
    <row r="50" spans="1:14" s="6" customForma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</sheetData>
  <mergeCells count="24">
    <mergeCell ref="N5:N6"/>
    <mergeCell ref="K5:M5"/>
    <mergeCell ref="H5:J5"/>
    <mergeCell ref="N16:N17"/>
    <mergeCell ref="B16:D16"/>
    <mergeCell ref="E16:G16"/>
    <mergeCell ref="H16:J16"/>
    <mergeCell ref="K16:M16"/>
    <mergeCell ref="A3:A4"/>
    <mergeCell ref="N3:N4"/>
    <mergeCell ref="A5:A6"/>
    <mergeCell ref="A11:A12"/>
    <mergeCell ref="A16:A17"/>
    <mergeCell ref="B5:D5"/>
    <mergeCell ref="E5:G5"/>
    <mergeCell ref="N11:N12"/>
    <mergeCell ref="B11:D11"/>
    <mergeCell ref="E11:G11"/>
    <mergeCell ref="H11:J11"/>
    <mergeCell ref="K11:M11"/>
    <mergeCell ref="B3:D3"/>
    <mergeCell ref="E3:G3"/>
    <mergeCell ref="H3:J3"/>
    <mergeCell ref="K3:M3"/>
  </mergeCells>
  <conditionalFormatting sqref="B5:D29">
    <cfRule type="expression" dxfId="29" priority="4">
      <formula>SEARCH($B$3,$N$1)</formula>
    </cfRule>
  </conditionalFormatting>
  <conditionalFormatting sqref="B5:G29">
    <cfRule type="expression" dxfId="28" priority="3">
      <formula>SEARCH($E$3,$N$1)</formula>
    </cfRule>
  </conditionalFormatting>
  <conditionalFormatting sqref="B5:J29">
    <cfRule type="expression" dxfId="27" priority="2">
      <formula>SEARCH($H$3,$N$1)</formula>
    </cfRule>
  </conditionalFormatting>
  <conditionalFormatting sqref="B5:M29">
    <cfRule type="expression" dxfId="26" priority="1">
      <formula>SEARCH($K$3,$N$1)</formula>
    </cfRule>
  </conditionalFormatting>
  <pageMargins left="0.31496062992125984" right="0.31496062992125984" top="0.35433070866141736" bottom="0.35433070866141736" header="0.31496062992125984" footer="0.19685039370078741"/>
  <pageSetup paperSize="9" fitToWidth="0" fitToHeight="0" orientation="landscape" r:id="rId1"/>
  <headerFooter differentFirst="1" scaleWithDoc="0">
    <oddFooter>&amp;C&amp;"Calibri,Obyčejné"&amp;9&amp;P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4"/>
  <dimension ref="A1:P23"/>
  <sheetViews>
    <sheetView showGridLines="0" zoomScaleNormal="100" zoomScaleSheetLayoutView="100" workbookViewId="0"/>
  </sheetViews>
  <sheetFormatPr defaultColWidth="9.140625" defaultRowHeight="12"/>
  <cols>
    <col min="1" max="1" width="19.85546875" style="9" customWidth="1"/>
    <col min="2" max="16" width="8.28515625" style="9" customWidth="1"/>
    <col min="17" max="16384" width="9.140625" style="9"/>
  </cols>
  <sheetData>
    <row r="1" spans="1:16" ht="20.25">
      <c r="A1" s="169" t="s">
        <v>375</v>
      </c>
      <c r="P1" s="167" t="str">
        <f>'3.1'!N1</f>
        <v>II. čtvrtletí 2026</v>
      </c>
    </row>
    <row r="2" spans="1:16" ht="18">
      <c r="A2" s="186" t="s">
        <v>376</v>
      </c>
    </row>
    <row r="3" spans="1:16" ht="6" customHeight="1"/>
    <row r="4" spans="1:16" ht="12" customHeight="1">
      <c r="A4" s="434" t="str">
        <f>'3.1'!A4</f>
        <v>2026</v>
      </c>
      <c r="B4" s="427" t="s">
        <v>19</v>
      </c>
      <c r="C4" s="427"/>
      <c r="D4" s="437"/>
      <c r="E4" s="439" t="s">
        <v>192</v>
      </c>
      <c r="F4" s="427"/>
      <c r="G4" s="437"/>
      <c r="H4" s="439" t="s">
        <v>194</v>
      </c>
      <c r="I4" s="427"/>
      <c r="J4" s="437"/>
      <c r="K4" s="439" t="s">
        <v>6</v>
      </c>
      <c r="L4" s="427"/>
      <c r="M4" s="437"/>
      <c r="N4" s="427" t="s">
        <v>205</v>
      </c>
      <c r="O4" s="427"/>
      <c r="P4" s="427"/>
    </row>
    <row r="5" spans="1:16" ht="14.1" customHeight="1">
      <c r="A5" s="435"/>
      <c r="B5" s="428" t="s">
        <v>226</v>
      </c>
      <c r="C5" s="428"/>
      <c r="D5" s="438"/>
      <c r="E5" s="428" t="s">
        <v>226</v>
      </c>
      <c r="F5" s="428"/>
      <c r="G5" s="438"/>
      <c r="H5" s="428" t="s">
        <v>226</v>
      </c>
      <c r="I5" s="428"/>
      <c r="J5" s="438"/>
      <c r="K5" s="428" t="s">
        <v>226</v>
      </c>
      <c r="L5" s="428"/>
      <c r="M5" s="438"/>
      <c r="N5" s="428" t="s">
        <v>168</v>
      </c>
      <c r="O5" s="428"/>
      <c r="P5" s="428"/>
    </row>
    <row r="6" spans="1:16">
      <c r="A6" s="436"/>
      <c r="B6" s="172" t="s">
        <v>63</v>
      </c>
      <c r="C6" s="172" t="s">
        <v>64</v>
      </c>
      <c r="D6" s="203" t="s">
        <v>65</v>
      </c>
      <c r="E6" s="199" t="s">
        <v>63</v>
      </c>
      <c r="F6" s="172" t="s">
        <v>64</v>
      </c>
      <c r="G6" s="203" t="s">
        <v>65</v>
      </c>
      <c r="H6" s="199" t="s">
        <v>63</v>
      </c>
      <c r="I6" s="172" t="s">
        <v>64</v>
      </c>
      <c r="J6" s="203" t="s">
        <v>65</v>
      </c>
      <c r="K6" s="199" t="s">
        <v>63</v>
      </c>
      <c r="L6" s="172" t="s">
        <v>64</v>
      </c>
      <c r="M6" s="203" t="s">
        <v>65</v>
      </c>
      <c r="N6" s="172" t="s">
        <v>63</v>
      </c>
      <c r="O6" s="172" t="s">
        <v>64</v>
      </c>
      <c r="P6" s="172" t="s">
        <v>65</v>
      </c>
    </row>
    <row r="7" spans="1:16" ht="12.75" customHeight="1">
      <c r="A7" s="429" t="s">
        <v>0</v>
      </c>
      <c r="B7" s="431">
        <f>SUM(B8:D8)</f>
        <v>7965.4778499999993</v>
      </c>
      <c r="C7" s="426"/>
      <c r="D7" s="432"/>
      <c r="E7" s="431">
        <f>SUM(E8:G8)</f>
        <v>435.79692</v>
      </c>
      <c r="F7" s="426"/>
      <c r="G7" s="432"/>
      <c r="H7" s="431">
        <f>SUM(H8:J8)</f>
        <v>0.88013000000000008</v>
      </c>
      <c r="I7" s="426"/>
      <c r="J7" s="432"/>
      <c r="K7" s="431">
        <f>SUM(K8:M8)</f>
        <v>7529.6809299999995</v>
      </c>
      <c r="L7" s="426"/>
      <c r="M7" s="432"/>
      <c r="N7" s="426">
        <f>P8</f>
        <v>4346</v>
      </c>
      <c r="O7" s="426"/>
      <c r="P7" s="426"/>
    </row>
    <row r="8" spans="1:16" ht="15" customHeight="1">
      <c r="A8" s="433"/>
      <c r="B8" s="200">
        <v>2562.8666799999996</v>
      </c>
      <c r="C8" s="198">
        <v>2738.0735499999996</v>
      </c>
      <c r="D8" s="204">
        <v>2664.5376200000001</v>
      </c>
      <c r="E8" s="200">
        <v>142.17759000000001</v>
      </c>
      <c r="F8" s="198">
        <v>145.74871999999999</v>
      </c>
      <c r="G8" s="204">
        <v>147.87061</v>
      </c>
      <c r="H8" s="200">
        <v>0.47772000000000003</v>
      </c>
      <c r="I8" s="198">
        <v>0.25060000000000004</v>
      </c>
      <c r="J8" s="204">
        <v>0.15181</v>
      </c>
      <c r="K8" s="200">
        <v>2420.6890899999999</v>
      </c>
      <c r="L8" s="198">
        <v>2592.3248299999996</v>
      </c>
      <c r="M8" s="204">
        <v>2516.6670100000001</v>
      </c>
      <c r="N8" s="260">
        <v>4346</v>
      </c>
      <c r="O8" s="260">
        <v>4346</v>
      </c>
      <c r="P8" s="260">
        <v>4346</v>
      </c>
    </row>
    <row r="9" spans="1:16" ht="15" customHeight="1">
      <c r="A9" s="429" t="s">
        <v>15</v>
      </c>
      <c r="B9" s="431">
        <f>SUM(B10:D10)</f>
        <v>6094.5109810000004</v>
      </c>
      <c r="C9" s="426"/>
      <c r="D9" s="432"/>
      <c r="E9" s="431">
        <f>SUM(E10:G10)</f>
        <v>622.10735599999987</v>
      </c>
      <c r="F9" s="426"/>
      <c r="G9" s="432"/>
      <c r="H9" s="431">
        <f>SUM(H10:J10)</f>
        <v>159.028255</v>
      </c>
      <c r="I9" s="426"/>
      <c r="J9" s="432"/>
      <c r="K9" s="431">
        <f>SUM(K10:M10)</f>
        <v>5472.403624999999</v>
      </c>
      <c r="L9" s="426"/>
      <c r="M9" s="432"/>
      <c r="N9" s="426">
        <f>P10</f>
        <v>8617.4976000000024</v>
      </c>
      <c r="O9" s="426"/>
      <c r="P9" s="426"/>
    </row>
    <row r="10" spans="1:16" ht="15" customHeight="1">
      <c r="A10" s="430"/>
      <c r="B10" s="200">
        <f t="shared" ref="B10:M10" si="0">SUM(B11:B22)</f>
        <v>2269.3652979999997</v>
      </c>
      <c r="C10" s="198">
        <f t="shared" si="0"/>
        <v>1871.415444</v>
      </c>
      <c r="D10" s="204">
        <f t="shared" si="0"/>
        <v>1953.7302390000002</v>
      </c>
      <c r="E10" s="200">
        <f t="shared" si="0"/>
        <v>223.36241499999994</v>
      </c>
      <c r="F10" s="198">
        <f t="shared" si="0"/>
        <v>189.61341899999996</v>
      </c>
      <c r="G10" s="204">
        <f t="shared" si="0"/>
        <v>209.13152199999999</v>
      </c>
      <c r="H10" s="200">
        <f t="shared" si="0"/>
        <v>67.328207999999989</v>
      </c>
      <c r="I10" s="198">
        <f t="shared" si="0"/>
        <v>50.337181000000001</v>
      </c>
      <c r="J10" s="204">
        <f t="shared" si="0"/>
        <v>41.362866000000004</v>
      </c>
      <c r="K10" s="200">
        <f t="shared" si="0"/>
        <v>2046.0028829999992</v>
      </c>
      <c r="L10" s="198">
        <f t="shared" si="0"/>
        <v>1681.802025</v>
      </c>
      <c r="M10" s="204">
        <f t="shared" si="0"/>
        <v>1744.5987170000001</v>
      </c>
      <c r="N10" s="260">
        <v>8628.7100000000028</v>
      </c>
      <c r="O10" s="260">
        <v>8622.7100000000028</v>
      </c>
      <c r="P10" s="260">
        <v>8617.4976000000024</v>
      </c>
    </row>
    <row r="11" spans="1:16" ht="12" customHeight="1">
      <c r="A11" s="170" t="s">
        <v>150</v>
      </c>
      <c r="B11" s="201">
        <v>230.11833200000007</v>
      </c>
      <c r="C11" s="19">
        <v>229.28492699999998</v>
      </c>
      <c r="D11" s="205">
        <v>207.32769200000001</v>
      </c>
      <c r="E11" s="201">
        <v>17.366606000000001</v>
      </c>
      <c r="F11" s="19">
        <v>17.590970000000006</v>
      </c>
      <c r="G11" s="205">
        <v>15.888730000000004</v>
      </c>
      <c r="H11" s="201">
        <v>11.734859999999998</v>
      </c>
      <c r="I11" s="19">
        <v>10.419187999999998</v>
      </c>
      <c r="J11" s="205">
        <v>8.5042469999999994</v>
      </c>
      <c r="K11" s="201">
        <v>212.75172600000008</v>
      </c>
      <c r="L11" s="19">
        <v>211.69395699999998</v>
      </c>
      <c r="M11" s="205">
        <v>191.438962</v>
      </c>
      <c r="N11" s="19"/>
      <c r="O11" s="19"/>
      <c r="P11" s="19"/>
    </row>
    <row r="12" spans="1:16" ht="12" customHeight="1">
      <c r="A12" s="170" t="s">
        <v>149</v>
      </c>
      <c r="B12" s="201">
        <v>0.61441299999999999</v>
      </c>
      <c r="C12" s="19">
        <v>0.67903999999999998</v>
      </c>
      <c r="D12" s="205">
        <v>0.66642000000000001</v>
      </c>
      <c r="E12" s="201">
        <v>3.0247E-2</v>
      </c>
      <c r="F12" s="19">
        <v>2.93E-2</v>
      </c>
      <c r="G12" s="205">
        <v>3.0470000000000001E-2</v>
      </c>
      <c r="H12" s="201">
        <v>6.3649999999999998E-2</v>
      </c>
      <c r="I12" s="19">
        <v>6.8000000000000005E-2</v>
      </c>
      <c r="J12" s="205">
        <v>6.8659999999999999E-2</v>
      </c>
      <c r="K12" s="201">
        <v>0.58416599999999996</v>
      </c>
      <c r="L12" s="19">
        <v>0.64973999999999998</v>
      </c>
      <c r="M12" s="205">
        <v>0.63595000000000002</v>
      </c>
      <c r="N12" s="19"/>
      <c r="O12" s="19"/>
      <c r="P12" s="19"/>
    </row>
    <row r="13" spans="1:16" ht="12" customHeight="1">
      <c r="A13" s="170" t="s">
        <v>148</v>
      </c>
      <c r="B13" s="201">
        <v>73.446568999999997</v>
      </c>
      <c r="C13" s="19">
        <v>43.839135999999996</v>
      </c>
      <c r="D13" s="205">
        <v>30.482211</v>
      </c>
      <c r="E13" s="201">
        <v>8.5676380000000005</v>
      </c>
      <c r="F13" s="19">
        <v>6.6060150000000002</v>
      </c>
      <c r="G13" s="205">
        <v>5.4562559999999998</v>
      </c>
      <c r="H13" s="201">
        <v>7.6155109999999997</v>
      </c>
      <c r="I13" s="19">
        <v>5.4152940000000003</v>
      </c>
      <c r="J13" s="205">
        <v>4.5054099999999995</v>
      </c>
      <c r="K13" s="201">
        <v>64.878930999999994</v>
      </c>
      <c r="L13" s="19">
        <v>37.233120999999997</v>
      </c>
      <c r="M13" s="205">
        <v>25.025955</v>
      </c>
      <c r="N13" s="19"/>
      <c r="O13" s="19"/>
      <c r="P13" s="19"/>
    </row>
    <row r="14" spans="1:16" ht="12" customHeight="1">
      <c r="A14" s="170" t="s">
        <v>147</v>
      </c>
      <c r="B14" s="201">
        <v>1866.2286489999992</v>
      </c>
      <c r="C14" s="19">
        <v>1510.5018109999999</v>
      </c>
      <c r="D14" s="205">
        <v>1622.0964720000002</v>
      </c>
      <c r="E14" s="201">
        <v>187.16442099999995</v>
      </c>
      <c r="F14" s="19">
        <v>152.87623099999996</v>
      </c>
      <c r="G14" s="205">
        <v>175.05839200000003</v>
      </c>
      <c r="H14" s="201">
        <v>38.862300999999995</v>
      </c>
      <c r="I14" s="19">
        <v>25.378331000000003</v>
      </c>
      <c r="J14" s="205">
        <v>19.622876999999999</v>
      </c>
      <c r="K14" s="201">
        <v>1679.0642279999993</v>
      </c>
      <c r="L14" s="19">
        <v>1357.6255799999999</v>
      </c>
      <c r="M14" s="205">
        <v>1447.0380800000003</v>
      </c>
      <c r="N14" s="19"/>
      <c r="O14" s="19"/>
      <c r="P14" s="19"/>
    </row>
    <row r="15" spans="1:16" ht="12" customHeight="1">
      <c r="A15" s="170" t="s">
        <v>146</v>
      </c>
      <c r="B15" s="201">
        <v>0</v>
      </c>
      <c r="C15" s="19">
        <v>0</v>
      </c>
      <c r="D15" s="205">
        <v>0</v>
      </c>
      <c r="E15" s="201">
        <v>0</v>
      </c>
      <c r="F15" s="19">
        <v>0</v>
      </c>
      <c r="G15" s="205">
        <v>0</v>
      </c>
      <c r="H15" s="201">
        <v>0</v>
      </c>
      <c r="I15" s="19">
        <v>0</v>
      </c>
      <c r="J15" s="205">
        <v>0</v>
      </c>
      <c r="K15" s="201">
        <v>0</v>
      </c>
      <c r="L15" s="19">
        <v>0</v>
      </c>
      <c r="M15" s="205">
        <v>0</v>
      </c>
      <c r="N15" s="19"/>
      <c r="O15" s="19"/>
      <c r="P15" s="19"/>
    </row>
    <row r="16" spans="1:16" ht="12" customHeight="1">
      <c r="A16" s="170" t="s">
        <v>145</v>
      </c>
      <c r="B16" s="201">
        <v>5.3778980000000001</v>
      </c>
      <c r="C16" s="19">
        <v>5.2247020000000006</v>
      </c>
      <c r="D16" s="205">
        <v>5.2470169999999996</v>
      </c>
      <c r="E16" s="201">
        <v>0.94126500000000002</v>
      </c>
      <c r="F16" s="19">
        <v>0.83613199999999999</v>
      </c>
      <c r="G16" s="205">
        <v>0.89328200000000002</v>
      </c>
      <c r="H16" s="201">
        <v>0.385189</v>
      </c>
      <c r="I16" s="19">
        <v>0.233626</v>
      </c>
      <c r="J16" s="205">
        <v>0.34084200000000003</v>
      </c>
      <c r="K16" s="201">
        <v>4.4366330000000005</v>
      </c>
      <c r="L16" s="19">
        <v>4.3885700000000005</v>
      </c>
      <c r="M16" s="205">
        <v>4.3537349999999995</v>
      </c>
      <c r="N16" s="19"/>
      <c r="O16" s="19"/>
      <c r="P16" s="19"/>
    </row>
    <row r="17" spans="1:16" ht="12" customHeight="1">
      <c r="A17" s="170" t="s">
        <v>144</v>
      </c>
      <c r="B17" s="201">
        <v>1.1864870000000001</v>
      </c>
      <c r="C17" s="19">
        <v>0.55935699999999999</v>
      </c>
      <c r="D17" s="205">
        <v>0.44131400000000004</v>
      </c>
      <c r="E17" s="201">
        <v>5.7304999999999995E-2</v>
      </c>
      <c r="F17" s="19">
        <v>7.0887000000000006E-2</v>
      </c>
      <c r="G17" s="205">
        <v>7.3480999999999991E-2</v>
      </c>
      <c r="H17" s="201">
        <v>0.13711099999999998</v>
      </c>
      <c r="I17" s="19">
        <v>5.6000000000000001E-2</v>
      </c>
      <c r="J17" s="205">
        <v>1.0280999999999998E-2</v>
      </c>
      <c r="K17" s="201">
        <v>1.1291820000000001</v>
      </c>
      <c r="L17" s="19">
        <v>0.48846999999999996</v>
      </c>
      <c r="M17" s="205">
        <v>0.36783300000000008</v>
      </c>
      <c r="N17" s="19"/>
      <c r="O17" s="19"/>
      <c r="P17" s="19"/>
    </row>
    <row r="18" spans="1:16" ht="12" customHeight="1">
      <c r="A18" s="170" t="s">
        <v>143</v>
      </c>
      <c r="B18" s="201">
        <v>25.628888</v>
      </c>
      <c r="C18" s="19">
        <v>30.74316</v>
      </c>
      <c r="D18" s="205">
        <v>29.614038999999998</v>
      </c>
      <c r="E18" s="201">
        <v>2.5584249999999997</v>
      </c>
      <c r="F18" s="19">
        <v>3.7009129999999999</v>
      </c>
      <c r="G18" s="205">
        <v>3.4110050000000003</v>
      </c>
      <c r="H18" s="201">
        <v>3.5664570000000002</v>
      </c>
      <c r="I18" s="19">
        <v>3.588422</v>
      </c>
      <c r="J18" s="205">
        <v>3.68913</v>
      </c>
      <c r="K18" s="201">
        <v>23.070463</v>
      </c>
      <c r="L18" s="19">
        <v>27.042247</v>
      </c>
      <c r="M18" s="205">
        <v>26.203033999999999</v>
      </c>
      <c r="N18" s="19"/>
      <c r="O18" s="19"/>
      <c r="P18" s="19"/>
    </row>
    <row r="19" spans="1:16" ht="12" customHeight="1">
      <c r="A19" s="170" t="s">
        <v>142</v>
      </c>
      <c r="B19" s="201">
        <v>31.849674</v>
      </c>
      <c r="C19" s="19">
        <v>33.852179999999997</v>
      </c>
      <c r="D19" s="205">
        <v>32.057327999999991</v>
      </c>
      <c r="E19" s="201">
        <v>4.6820390000000005</v>
      </c>
      <c r="F19" s="19">
        <v>6.3505649999999996</v>
      </c>
      <c r="G19" s="205">
        <v>5.9147970000000001</v>
      </c>
      <c r="H19" s="201">
        <v>2.3422100000000001</v>
      </c>
      <c r="I19" s="19">
        <v>2.6277390000000005</v>
      </c>
      <c r="J19" s="205">
        <v>2.4817290000000001</v>
      </c>
      <c r="K19" s="201">
        <v>27.167635000000001</v>
      </c>
      <c r="L19" s="19">
        <v>27.501614999999997</v>
      </c>
      <c r="M19" s="205">
        <v>26.142530999999991</v>
      </c>
      <c r="N19" s="19"/>
      <c r="O19" s="19"/>
      <c r="P19" s="19"/>
    </row>
    <row r="20" spans="1:16" ht="12" customHeight="1">
      <c r="A20" s="170" t="s">
        <v>14</v>
      </c>
      <c r="B20" s="201">
        <v>0</v>
      </c>
      <c r="C20" s="19">
        <v>0</v>
      </c>
      <c r="D20" s="205">
        <v>0</v>
      </c>
      <c r="E20" s="201">
        <v>0</v>
      </c>
      <c r="F20" s="19">
        <v>0</v>
      </c>
      <c r="G20" s="205">
        <v>0</v>
      </c>
      <c r="H20" s="201">
        <v>0</v>
      </c>
      <c r="I20" s="19">
        <v>0</v>
      </c>
      <c r="J20" s="205">
        <v>0</v>
      </c>
      <c r="K20" s="201">
        <v>0</v>
      </c>
      <c r="L20" s="19">
        <v>0</v>
      </c>
      <c r="M20" s="205">
        <v>0</v>
      </c>
      <c r="N20" s="19"/>
      <c r="O20" s="19"/>
      <c r="P20" s="19"/>
    </row>
    <row r="21" spans="1:16" ht="12" customHeight="1">
      <c r="A21" s="170" t="s">
        <v>141</v>
      </c>
      <c r="B21" s="201">
        <v>0.75635799999999997</v>
      </c>
      <c r="C21" s="19">
        <v>0.73616300000000012</v>
      </c>
      <c r="D21" s="205">
        <v>1.3632059999999999</v>
      </c>
      <c r="E21" s="201">
        <v>9.2966000000000021E-2</v>
      </c>
      <c r="F21" s="19">
        <v>6.4777000000000001E-2</v>
      </c>
      <c r="G21" s="205">
        <v>0.16414299999999996</v>
      </c>
      <c r="H21" s="201">
        <v>4.4163000000000008E-2</v>
      </c>
      <c r="I21" s="19">
        <v>1.7321000000000003E-2</v>
      </c>
      <c r="J21" s="205">
        <v>2.7859000000000002E-2</v>
      </c>
      <c r="K21" s="201">
        <v>0.66339199999999998</v>
      </c>
      <c r="L21" s="19">
        <v>0.67138600000000015</v>
      </c>
      <c r="M21" s="205">
        <v>1.199063</v>
      </c>
      <c r="N21" s="19"/>
      <c r="O21" s="19"/>
      <c r="P21" s="19"/>
    </row>
    <row r="22" spans="1:16" ht="12" customHeight="1">
      <c r="A22" s="173" t="s">
        <v>140</v>
      </c>
      <c r="B22" s="202">
        <v>34.158029999999989</v>
      </c>
      <c r="C22" s="197">
        <v>15.994968000000002</v>
      </c>
      <c r="D22" s="206">
        <v>24.434539999999998</v>
      </c>
      <c r="E22" s="202">
        <v>1.9015029999999999</v>
      </c>
      <c r="F22" s="197">
        <v>1.4876290000000005</v>
      </c>
      <c r="G22" s="206">
        <v>2.2409659999999998</v>
      </c>
      <c r="H22" s="202">
        <v>2.5767560000000009</v>
      </c>
      <c r="I22" s="197">
        <v>2.5332600000000003</v>
      </c>
      <c r="J22" s="206">
        <v>2.111831</v>
      </c>
      <c r="K22" s="202">
        <v>32.256526999999991</v>
      </c>
      <c r="L22" s="197">
        <v>14.507339000000002</v>
      </c>
      <c r="M22" s="206">
        <v>22.193573999999998</v>
      </c>
      <c r="N22" s="197"/>
      <c r="O22" s="197"/>
      <c r="P22" s="197"/>
    </row>
    <row r="23" spans="1:16" s="13" customFormat="1" ht="11.25">
      <c r="P23" s="12"/>
    </row>
  </sheetData>
  <mergeCells count="23">
    <mergeCell ref="B5:D5"/>
    <mergeCell ref="E4:G4"/>
    <mergeCell ref="H4:J4"/>
    <mergeCell ref="K4:M4"/>
    <mergeCell ref="K5:M5"/>
    <mergeCell ref="H5:J5"/>
    <mergeCell ref="E5:G5"/>
    <mergeCell ref="N9:P9"/>
    <mergeCell ref="N4:P4"/>
    <mergeCell ref="N5:P5"/>
    <mergeCell ref="N7:P7"/>
    <mergeCell ref="A9:A10"/>
    <mergeCell ref="B9:D9"/>
    <mergeCell ref="E9:G9"/>
    <mergeCell ref="H9:J9"/>
    <mergeCell ref="K9:M9"/>
    <mergeCell ref="A7:A8"/>
    <mergeCell ref="B7:D7"/>
    <mergeCell ref="E7:G7"/>
    <mergeCell ref="H7:J7"/>
    <mergeCell ref="K7:M7"/>
    <mergeCell ref="A4:A6"/>
    <mergeCell ref="B4:D4"/>
  </mergeCells>
  <pageMargins left="0.31496062992125984" right="0.31496062992125984" top="0.35433070866141736" bottom="0.35433070866141736" header="0.31496062992125984" footer="0.19685039370078741"/>
  <pageSetup paperSize="9" fitToWidth="0" orientation="landscape" r:id="rId1"/>
  <headerFooter differentFirst="1" scaleWithDoc="0">
    <oddFooter>&amp;C&amp;"Calibri,Obyčejné"&amp;9&amp;P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34"/>
  <sheetViews>
    <sheetView showGridLines="0" zoomScaleNormal="100" zoomScaleSheetLayoutView="100" workbookViewId="0"/>
  </sheetViews>
  <sheetFormatPr defaultColWidth="9.140625" defaultRowHeight="12"/>
  <cols>
    <col min="1" max="1" width="19.85546875" style="9" customWidth="1"/>
    <col min="2" max="16" width="8.28515625" style="9" customWidth="1"/>
    <col min="17" max="16384" width="9.140625" style="9"/>
  </cols>
  <sheetData>
    <row r="1" spans="1:16" ht="18">
      <c r="A1" s="186" t="s">
        <v>380</v>
      </c>
      <c r="P1" s="167" t="str">
        <f>'3.1'!N1</f>
        <v>II. čtvrtletí 2026</v>
      </c>
    </row>
    <row r="2" spans="1:16" ht="6" customHeight="1"/>
    <row r="3" spans="1:16" ht="12" customHeight="1">
      <c r="A3" s="446" t="str">
        <f>'3.1'!A4</f>
        <v>2026</v>
      </c>
      <c r="B3" s="448" t="s">
        <v>19</v>
      </c>
      <c r="C3" s="449"/>
      <c r="D3" s="450"/>
      <c r="E3" s="448" t="s">
        <v>192</v>
      </c>
      <c r="F3" s="449"/>
      <c r="G3" s="450"/>
      <c r="H3" s="448" t="s">
        <v>194</v>
      </c>
      <c r="I3" s="449"/>
      <c r="J3" s="450"/>
      <c r="K3" s="448" t="s">
        <v>6</v>
      </c>
      <c r="L3" s="449"/>
      <c r="M3" s="450"/>
      <c r="N3" s="445" t="s">
        <v>205</v>
      </c>
      <c r="O3" s="445"/>
      <c r="P3" s="445"/>
    </row>
    <row r="4" spans="1:16" ht="14.1" customHeight="1">
      <c r="A4" s="447"/>
      <c r="B4" s="451" t="s">
        <v>226</v>
      </c>
      <c r="C4" s="452"/>
      <c r="D4" s="453"/>
      <c r="E4" s="451" t="s">
        <v>226</v>
      </c>
      <c r="F4" s="452"/>
      <c r="G4" s="453"/>
      <c r="H4" s="451" t="s">
        <v>226</v>
      </c>
      <c r="I4" s="452"/>
      <c r="J4" s="453"/>
      <c r="K4" s="451" t="s">
        <v>226</v>
      </c>
      <c r="L4" s="452"/>
      <c r="M4" s="453"/>
      <c r="N4" s="454" t="s">
        <v>168</v>
      </c>
      <c r="O4" s="454"/>
      <c r="P4" s="454"/>
    </row>
    <row r="5" spans="1:16">
      <c r="A5" s="447"/>
      <c r="B5" s="308" t="s">
        <v>63</v>
      </c>
      <c r="C5" s="307" t="s">
        <v>64</v>
      </c>
      <c r="D5" s="312" t="s">
        <v>65</v>
      </c>
      <c r="E5" s="308" t="s">
        <v>63</v>
      </c>
      <c r="F5" s="307" t="s">
        <v>64</v>
      </c>
      <c r="G5" s="312" t="s">
        <v>65</v>
      </c>
      <c r="H5" s="308" t="s">
        <v>63</v>
      </c>
      <c r="I5" s="307" t="s">
        <v>64</v>
      </c>
      <c r="J5" s="312" t="s">
        <v>65</v>
      </c>
      <c r="K5" s="308" t="s">
        <v>63</v>
      </c>
      <c r="L5" s="307" t="s">
        <v>64</v>
      </c>
      <c r="M5" s="312" t="s">
        <v>65</v>
      </c>
      <c r="N5" s="346" t="s">
        <v>63</v>
      </c>
      <c r="O5" s="346" t="s">
        <v>64</v>
      </c>
      <c r="P5" s="346" t="s">
        <v>65</v>
      </c>
    </row>
    <row r="6" spans="1:16" ht="12" customHeight="1">
      <c r="A6" s="441" t="s">
        <v>16</v>
      </c>
      <c r="B6" s="443">
        <f>SUM(B7:D7)</f>
        <v>514.11283100000003</v>
      </c>
      <c r="C6" s="440"/>
      <c r="D6" s="444"/>
      <c r="E6" s="443">
        <f>SUM(E7:G7)</f>
        <v>7.5692890000000013</v>
      </c>
      <c r="F6" s="440"/>
      <c r="G6" s="444"/>
      <c r="H6" s="443">
        <f>SUM(H7:J7)</f>
        <v>0.15624299999999999</v>
      </c>
      <c r="I6" s="440"/>
      <c r="J6" s="444"/>
      <c r="K6" s="443">
        <f>SUM(K7:M7)</f>
        <v>506.543542</v>
      </c>
      <c r="L6" s="440"/>
      <c r="M6" s="444"/>
      <c r="N6" s="440">
        <f>P7</f>
        <v>1363.4</v>
      </c>
      <c r="O6" s="440"/>
      <c r="P6" s="440"/>
    </row>
    <row r="7" spans="1:16" s="15" customFormat="1" ht="15" customHeight="1">
      <c r="A7" s="442"/>
      <c r="B7" s="217">
        <f t="shared" ref="B7:M7" si="0">SUM(B8:B19)</f>
        <v>140.79256000000001</v>
      </c>
      <c r="C7" s="218">
        <f t="shared" si="0"/>
        <v>125.68348000000002</v>
      </c>
      <c r="D7" s="219">
        <f t="shared" si="0"/>
        <v>247.63679100000002</v>
      </c>
      <c r="E7" s="217">
        <f t="shared" si="0"/>
        <v>2.2141390000000007</v>
      </c>
      <c r="F7" s="218">
        <f t="shared" si="0"/>
        <v>2.0416699999999999</v>
      </c>
      <c r="G7" s="219">
        <f t="shared" si="0"/>
        <v>3.3134800000000002</v>
      </c>
      <c r="H7" s="217">
        <f t="shared" si="0"/>
        <v>0.15266299999999999</v>
      </c>
      <c r="I7" s="218">
        <f t="shared" si="0"/>
        <v>1.1999999999999999E-3</v>
      </c>
      <c r="J7" s="219">
        <f t="shared" si="0"/>
        <v>2.3800000000000002E-3</v>
      </c>
      <c r="K7" s="217">
        <f t="shared" si="0"/>
        <v>138.57842100000002</v>
      </c>
      <c r="L7" s="218">
        <f t="shared" si="0"/>
        <v>123.64181000000001</v>
      </c>
      <c r="M7" s="219">
        <f t="shared" si="0"/>
        <v>244.32331100000002</v>
      </c>
      <c r="N7" s="347">
        <v>1363.4</v>
      </c>
      <c r="O7" s="347">
        <v>1363.4</v>
      </c>
      <c r="P7" s="347">
        <v>1363.4</v>
      </c>
    </row>
    <row r="8" spans="1:16" ht="12" customHeight="1">
      <c r="A8" s="207" t="s">
        <v>150</v>
      </c>
      <c r="B8" s="214">
        <v>0</v>
      </c>
      <c r="C8" s="7">
        <v>0</v>
      </c>
      <c r="D8" s="211">
        <v>0</v>
      </c>
      <c r="E8" s="214">
        <v>0</v>
      </c>
      <c r="F8" s="7">
        <v>0</v>
      </c>
      <c r="G8" s="211">
        <v>0</v>
      </c>
      <c r="H8" s="214">
        <v>0</v>
      </c>
      <c r="I8" s="7">
        <v>0</v>
      </c>
      <c r="J8" s="211">
        <v>0</v>
      </c>
      <c r="K8" s="214">
        <v>0</v>
      </c>
      <c r="L8" s="7">
        <v>0</v>
      </c>
      <c r="M8" s="211">
        <v>0</v>
      </c>
      <c r="N8" s="7"/>
      <c r="O8" s="7"/>
      <c r="P8" s="7"/>
    </row>
    <row r="9" spans="1:16" ht="12" customHeight="1">
      <c r="A9" s="207" t="s">
        <v>149</v>
      </c>
      <c r="B9" s="214">
        <v>0</v>
      </c>
      <c r="C9" s="7">
        <v>0</v>
      </c>
      <c r="D9" s="211">
        <v>0</v>
      </c>
      <c r="E9" s="214">
        <v>0</v>
      </c>
      <c r="F9" s="7">
        <v>0</v>
      </c>
      <c r="G9" s="211">
        <v>0</v>
      </c>
      <c r="H9" s="214">
        <v>0</v>
      </c>
      <c r="I9" s="7">
        <v>0</v>
      </c>
      <c r="J9" s="211">
        <v>0</v>
      </c>
      <c r="K9" s="214">
        <v>0</v>
      </c>
      <c r="L9" s="7">
        <v>0</v>
      </c>
      <c r="M9" s="211">
        <v>0</v>
      </c>
      <c r="N9" s="7"/>
      <c r="O9" s="7"/>
      <c r="P9" s="7"/>
    </row>
    <row r="10" spans="1:16" ht="12" customHeight="1">
      <c r="A10" s="207" t="s">
        <v>148</v>
      </c>
      <c r="B10" s="214">
        <v>0</v>
      </c>
      <c r="C10" s="7">
        <v>0</v>
      </c>
      <c r="D10" s="211">
        <v>0</v>
      </c>
      <c r="E10" s="214">
        <v>0</v>
      </c>
      <c r="F10" s="7">
        <v>0</v>
      </c>
      <c r="G10" s="211">
        <v>0</v>
      </c>
      <c r="H10" s="214">
        <v>0</v>
      </c>
      <c r="I10" s="7">
        <v>0</v>
      </c>
      <c r="J10" s="211">
        <v>0</v>
      </c>
      <c r="K10" s="214">
        <v>0</v>
      </c>
      <c r="L10" s="7">
        <v>0</v>
      </c>
      <c r="M10" s="211">
        <v>0</v>
      </c>
      <c r="N10" s="7"/>
      <c r="O10" s="7"/>
      <c r="P10" s="7"/>
    </row>
    <row r="11" spans="1:16" ht="12" customHeight="1">
      <c r="A11" s="207" t="s">
        <v>147</v>
      </c>
      <c r="B11" s="214">
        <v>0.59677000000000002</v>
      </c>
      <c r="C11" s="7">
        <v>8.7500000000000008E-3</v>
      </c>
      <c r="D11" s="211">
        <v>3.1586399999999997</v>
      </c>
      <c r="E11" s="214">
        <v>7.4900000000000001E-3</v>
      </c>
      <c r="F11" s="7">
        <v>1.3000000000000002E-4</v>
      </c>
      <c r="G11" s="211">
        <v>4.2139999999999997E-2</v>
      </c>
      <c r="H11" s="214">
        <v>6.9999999999999999E-4</v>
      </c>
      <c r="I11" s="7">
        <v>0</v>
      </c>
      <c r="J11" s="211">
        <v>4.0000000000000002E-4</v>
      </c>
      <c r="K11" s="214">
        <v>0.58928000000000003</v>
      </c>
      <c r="L11" s="7">
        <v>8.6200000000000009E-3</v>
      </c>
      <c r="M11" s="211">
        <v>3.1164999999999998</v>
      </c>
      <c r="N11" s="7"/>
      <c r="O11" s="7"/>
      <c r="P11" s="7"/>
    </row>
    <row r="12" spans="1:16" ht="12" customHeight="1">
      <c r="A12" s="207" t="s">
        <v>146</v>
      </c>
      <c r="B12" s="214">
        <v>0</v>
      </c>
      <c r="C12" s="7">
        <v>0</v>
      </c>
      <c r="D12" s="211">
        <v>0</v>
      </c>
      <c r="E12" s="214">
        <v>0</v>
      </c>
      <c r="F12" s="7">
        <v>0</v>
      </c>
      <c r="G12" s="211">
        <v>0</v>
      </c>
      <c r="H12" s="214">
        <v>0</v>
      </c>
      <c r="I12" s="7">
        <v>0</v>
      </c>
      <c r="J12" s="211">
        <v>0</v>
      </c>
      <c r="K12" s="214">
        <v>0</v>
      </c>
      <c r="L12" s="7">
        <v>0</v>
      </c>
      <c r="M12" s="211">
        <v>0</v>
      </c>
      <c r="N12" s="7"/>
      <c r="O12" s="7"/>
      <c r="P12" s="7"/>
    </row>
    <row r="13" spans="1:16" ht="12" customHeight="1">
      <c r="A13" s="207" t="s">
        <v>145</v>
      </c>
      <c r="B13" s="214">
        <v>0</v>
      </c>
      <c r="C13" s="7">
        <v>0</v>
      </c>
      <c r="D13" s="211">
        <v>0</v>
      </c>
      <c r="E13" s="214">
        <v>0</v>
      </c>
      <c r="F13" s="7">
        <v>0</v>
      </c>
      <c r="G13" s="211">
        <v>0</v>
      </c>
      <c r="H13" s="214">
        <v>0</v>
      </c>
      <c r="I13" s="7">
        <v>0</v>
      </c>
      <c r="J13" s="211">
        <v>0</v>
      </c>
      <c r="K13" s="214">
        <v>0</v>
      </c>
      <c r="L13" s="7">
        <v>0</v>
      </c>
      <c r="M13" s="211">
        <v>0</v>
      </c>
      <c r="N13" s="7"/>
      <c r="O13" s="7"/>
      <c r="P13" s="7"/>
    </row>
    <row r="14" spans="1:16" ht="12" customHeight="1">
      <c r="A14" s="207" t="s">
        <v>144</v>
      </c>
      <c r="B14" s="214">
        <v>0</v>
      </c>
      <c r="C14" s="7">
        <v>0</v>
      </c>
      <c r="D14" s="211">
        <v>0</v>
      </c>
      <c r="E14" s="214">
        <v>0</v>
      </c>
      <c r="F14" s="7">
        <v>0</v>
      </c>
      <c r="G14" s="211">
        <v>0</v>
      </c>
      <c r="H14" s="214">
        <v>0</v>
      </c>
      <c r="I14" s="7">
        <v>0</v>
      </c>
      <c r="J14" s="211">
        <v>0</v>
      </c>
      <c r="K14" s="214">
        <v>0</v>
      </c>
      <c r="L14" s="7">
        <v>0</v>
      </c>
      <c r="M14" s="211">
        <v>0</v>
      </c>
      <c r="N14" s="7"/>
      <c r="O14" s="7"/>
      <c r="P14" s="7"/>
    </row>
    <row r="15" spans="1:16" ht="12" customHeight="1">
      <c r="A15" s="207" t="s">
        <v>143</v>
      </c>
      <c r="B15" s="214">
        <v>0</v>
      </c>
      <c r="C15" s="7">
        <v>0</v>
      </c>
      <c r="D15" s="211">
        <v>0</v>
      </c>
      <c r="E15" s="214">
        <v>0</v>
      </c>
      <c r="F15" s="7">
        <v>0</v>
      </c>
      <c r="G15" s="211">
        <v>0</v>
      </c>
      <c r="H15" s="214">
        <v>0</v>
      </c>
      <c r="I15" s="7">
        <v>0</v>
      </c>
      <c r="J15" s="211">
        <v>0</v>
      </c>
      <c r="K15" s="214">
        <v>0</v>
      </c>
      <c r="L15" s="7">
        <v>0</v>
      </c>
      <c r="M15" s="211">
        <v>0</v>
      </c>
      <c r="N15" s="7"/>
      <c r="O15" s="7"/>
      <c r="P15" s="7"/>
    </row>
    <row r="16" spans="1:16" ht="12" customHeight="1">
      <c r="A16" s="207" t="s">
        <v>142</v>
      </c>
      <c r="B16" s="214">
        <v>0</v>
      </c>
      <c r="C16" s="7">
        <v>0</v>
      </c>
      <c r="D16" s="211">
        <v>0</v>
      </c>
      <c r="E16" s="214">
        <v>0</v>
      </c>
      <c r="F16" s="7">
        <v>0</v>
      </c>
      <c r="G16" s="211">
        <v>0</v>
      </c>
      <c r="H16" s="214">
        <v>0</v>
      </c>
      <c r="I16" s="7">
        <v>0</v>
      </c>
      <c r="J16" s="211">
        <v>0</v>
      </c>
      <c r="K16" s="214">
        <v>0</v>
      </c>
      <c r="L16" s="7">
        <v>0</v>
      </c>
      <c r="M16" s="211">
        <v>0</v>
      </c>
      <c r="N16" s="7"/>
      <c r="O16" s="7"/>
      <c r="P16" s="7"/>
    </row>
    <row r="17" spans="1:16" ht="12" customHeight="1">
      <c r="A17" s="207" t="s">
        <v>14</v>
      </c>
      <c r="B17" s="214">
        <v>0</v>
      </c>
      <c r="C17" s="7">
        <v>0</v>
      </c>
      <c r="D17" s="211">
        <v>0</v>
      </c>
      <c r="E17" s="214">
        <v>0</v>
      </c>
      <c r="F17" s="7">
        <v>0</v>
      </c>
      <c r="G17" s="211">
        <v>0</v>
      </c>
      <c r="H17" s="214">
        <v>0</v>
      </c>
      <c r="I17" s="7">
        <v>0</v>
      </c>
      <c r="J17" s="211">
        <v>0</v>
      </c>
      <c r="K17" s="214">
        <v>0</v>
      </c>
      <c r="L17" s="7">
        <v>0</v>
      </c>
      <c r="M17" s="211">
        <v>0</v>
      </c>
      <c r="N17" s="7"/>
      <c r="O17" s="7"/>
      <c r="P17" s="7"/>
    </row>
    <row r="18" spans="1:16" ht="12" customHeight="1">
      <c r="A18" s="207" t="s">
        <v>141</v>
      </c>
      <c r="B18" s="214">
        <v>0</v>
      </c>
      <c r="C18" s="7">
        <v>0</v>
      </c>
      <c r="D18" s="211">
        <v>0</v>
      </c>
      <c r="E18" s="214">
        <v>0</v>
      </c>
      <c r="F18" s="7">
        <v>0</v>
      </c>
      <c r="G18" s="211">
        <v>0</v>
      </c>
      <c r="H18" s="214">
        <v>0</v>
      </c>
      <c r="I18" s="7">
        <v>0</v>
      </c>
      <c r="J18" s="211">
        <v>0</v>
      </c>
      <c r="K18" s="214">
        <v>0</v>
      </c>
      <c r="L18" s="7">
        <v>0</v>
      </c>
      <c r="M18" s="211">
        <v>0</v>
      </c>
      <c r="N18" s="7"/>
      <c r="O18" s="7"/>
      <c r="P18" s="7"/>
    </row>
    <row r="19" spans="1:16" ht="12" customHeight="1">
      <c r="A19" s="208" t="s">
        <v>140</v>
      </c>
      <c r="B19" s="215">
        <v>140.19579000000002</v>
      </c>
      <c r="C19" s="210">
        <v>125.67473000000001</v>
      </c>
      <c r="D19" s="212">
        <v>244.47815100000003</v>
      </c>
      <c r="E19" s="215">
        <v>2.2066490000000005</v>
      </c>
      <c r="F19" s="210">
        <v>2.0415399999999999</v>
      </c>
      <c r="G19" s="212">
        <v>3.2713400000000004</v>
      </c>
      <c r="H19" s="215">
        <v>0.15196299999999999</v>
      </c>
      <c r="I19" s="210">
        <v>1.1999999999999999E-3</v>
      </c>
      <c r="J19" s="212">
        <v>1.98E-3</v>
      </c>
      <c r="K19" s="215">
        <v>137.98914100000002</v>
      </c>
      <c r="L19" s="210">
        <v>123.63319000000001</v>
      </c>
      <c r="M19" s="212">
        <v>241.20681100000002</v>
      </c>
      <c r="N19" s="210"/>
      <c r="O19" s="210"/>
      <c r="P19" s="210"/>
    </row>
    <row r="20" spans="1:16" ht="12" customHeight="1">
      <c r="A20" s="441" t="s">
        <v>17</v>
      </c>
      <c r="B20" s="443">
        <f>SUM(B21:D21)</f>
        <v>889.14497700000015</v>
      </c>
      <c r="C20" s="440"/>
      <c r="D20" s="444"/>
      <c r="E20" s="443">
        <f>SUM(E21:G21)</f>
        <v>54.039096999999998</v>
      </c>
      <c r="F20" s="440"/>
      <c r="G20" s="444"/>
      <c r="H20" s="443">
        <f>SUM(H21:J21)</f>
        <v>8.6639239999999997</v>
      </c>
      <c r="I20" s="440"/>
      <c r="J20" s="444"/>
      <c r="K20" s="443">
        <f>SUM(K21:M21)</f>
        <v>835.10588000000007</v>
      </c>
      <c r="L20" s="440"/>
      <c r="M20" s="444"/>
      <c r="N20" s="440">
        <f>P21</f>
        <v>1488.6393401000009</v>
      </c>
      <c r="O20" s="440"/>
      <c r="P20" s="440"/>
    </row>
    <row r="21" spans="1:16" s="15" customFormat="1" ht="15" customHeight="1">
      <c r="A21" s="442"/>
      <c r="B21" s="217">
        <f>SUM(B22:B33)</f>
        <v>323.29725799999994</v>
      </c>
      <c r="C21" s="218">
        <f t="shared" ref="C21:M21" si="1">SUM(C22:C33)</f>
        <v>296.03264300000018</v>
      </c>
      <c r="D21" s="219">
        <f t="shared" si="1"/>
        <v>269.81507600000003</v>
      </c>
      <c r="E21" s="217">
        <f t="shared" si="1"/>
        <v>18.011648000000001</v>
      </c>
      <c r="F21" s="218">
        <f t="shared" si="1"/>
        <v>18.323134</v>
      </c>
      <c r="G21" s="219">
        <f t="shared" si="1"/>
        <v>17.70431499999999</v>
      </c>
      <c r="H21" s="217">
        <f t="shared" si="1"/>
        <v>3.2379799999999994</v>
      </c>
      <c r="I21" s="218">
        <f t="shared" si="1"/>
        <v>3.0044510000000004</v>
      </c>
      <c r="J21" s="219">
        <f t="shared" si="1"/>
        <v>2.4214929999999999</v>
      </c>
      <c r="K21" s="217">
        <f t="shared" si="1"/>
        <v>305.28560999999991</v>
      </c>
      <c r="L21" s="218">
        <f t="shared" si="1"/>
        <v>277.7095090000002</v>
      </c>
      <c r="M21" s="219">
        <f t="shared" si="1"/>
        <v>252.11076099999997</v>
      </c>
      <c r="N21" s="347">
        <v>1501.9578401000006</v>
      </c>
      <c r="O21" s="347">
        <v>1500.1858401000006</v>
      </c>
      <c r="P21" s="347">
        <v>1488.6393401000009</v>
      </c>
    </row>
    <row r="22" spans="1:16" ht="12" customHeight="1">
      <c r="A22" s="207" t="s">
        <v>150</v>
      </c>
      <c r="B22" s="214">
        <v>0.113417</v>
      </c>
      <c r="C22" s="7">
        <v>6.9291999999999992E-2</v>
      </c>
      <c r="D22" s="211">
        <v>7.0487999999999995E-2</v>
      </c>
      <c r="E22" s="214">
        <v>8.1419999999999999E-3</v>
      </c>
      <c r="F22" s="7">
        <v>2.2890000000000002E-3</v>
      </c>
      <c r="G22" s="211">
        <v>2.4289999999999997E-3</v>
      </c>
      <c r="H22" s="214">
        <v>0</v>
      </c>
      <c r="I22" s="7">
        <v>0</v>
      </c>
      <c r="J22" s="211">
        <v>0</v>
      </c>
      <c r="K22" s="214">
        <v>0.10527500000000001</v>
      </c>
      <c r="L22" s="7">
        <v>6.7002999999999993E-2</v>
      </c>
      <c r="M22" s="211">
        <v>6.8058999999999995E-2</v>
      </c>
      <c r="N22" s="7"/>
      <c r="O22" s="7"/>
      <c r="P22" s="7"/>
    </row>
    <row r="23" spans="1:16" ht="12" customHeight="1">
      <c r="A23" s="207" t="s">
        <v>149</v>
      </c>
      <c r="B23" s="214">
        <v>213.63036099999985</v>
      </c>
      <c r="C23" s="7">
        <v>214.32668700000028</v>
      </c>
      <c r="D23" s="211">
        <v>201.19892499999992</v>
      </c>
      <c r="E23" s="214">
        <v>15.212044999999998</v>
      </c>
      <c r="F23" s="7">
        <v>15.869088</v>
      </c>
      <c r="G23" s="211">
        <v>15.569993999999994</v>
      </c>
      <c r="H23" s="214">
        <v>1.7550570000000008</v>
      </c>
      <c r="I23" s="7">
        <v>2.1179150000000004</v>
      </c>
      <c r="J23" s="211">
        <v>1.6725659999999998</v>
      </c>
      <c r="K23" s="214">
        <v>198.41831599999986</v>
      </c>
      <c r="L23" s="7">
        <v>198.45759900000027</v>
      </c>
      <c r="M23" s="211">
        <v>185.62893099999991</v>
      </c>
      <c r="N23" s="7"/>
      <c r="O23" s="7"/>
      <c r="P23" s="7"/>
    </row>
    <row r="24" spans="1:16" ht="12" customHeight="1">
      <c r="A24" s="207" t="s">
        <v>148</v>
      </c>
      <c r="B24" s="214">
        <v>0</v>
      </c>
      <c r="C24" s="7">
        <v>0</v>
      </c>
      <c r="D24" s="211">
        <v>0</v>
      </c>
      <c r="E24" s="214">
        <v>0</v>
      </c>
      <c r="F24" s="7">
        <v>0</v>
      </c>
      <c r="G24" s="211">
        <v>0</v>
      </c>
      <c r="H24" s="214">
        <v>0</v>
      </c>
      <c r="I24" s="7">
        <v>0</v>
      </c>
      <c r="J24" s="211">
        <v>0</v>
      </c>
      <c r="K24" s="214">
        <v>0</v>
      </c>
      <c r="L24" s="7">
        <v>0</v>
      </c>
      <c r="M24" s="211">
        <v>0</v>
      </c>
      <c r="N24" s="7"/>
      <c r="O24" s="7"/>
      <c r="P24" s="7"/>
    </row>
    <row r="25" spans="1:16" ht="12" customHeight="1">
      <c r="A25" s="207" t="s">
        <v>147</v>
      </c>
      <c r="B25" s="214">
        <v>0</v>
      </c>
      <c r="C25" s="7">
        <v>0</v>
      </c>
      <c r="D25" s="211">
        <v>0</v>
      </c>
      <c r="E25" s="214">
        <v>0</v>
      </c>
      <c r="F25" s="7">
        <v>0</v>
      </c>
      <c r="G25" s="211">
        <v>0</v>
      </c>
      <c r="H25" s="214">
        <v>0</v>
      </c>
      <c r="I25" s="7">
        <v>0</v>
      </c>
      <c r="J25" s="211">
        <v>0</v>
      </c>
      <c r="K25" s="214">
        <v>0</v>
      </c>
      <c r="L25" s="7">
        <v>0</v>
      </c>
      <c r="M25" s="211">
        <v>0</v>
      </c>
      <c r="N25" s="7"/>
      <c r="O25" s="7"/>
      <c r="P25" s="7"/>
    </row>
    <row r="26" spans="1:16" ht="12" customHeight="1">
      <c r="A26" s="207" t="s">
        <v>146</v>
      </c>
      <c r="B26" s="214">
        <v>0</v>
      </c>
      <c r="C26" s="7">
        <v>0</v>
      </c>
      <c r="D26" s="211">
        <v>0</v>
      </c>
      <c r="E26" s="214">
        <v>0</v>
      </c>
      <c r="F26" s="7">
        <v>0</v>
      </c>
      <c r="G26" s="211">
        <v>0</v>
      </c>
      <c r="H26" s="214">
        <v>0</v>
      </c>
      <c r="I26" s="7">
        <v>0</v>
      </c>
      <c r="J26" s="211">
        <v>0</v>
      </c>
      <c r="K26" s="214">
        <v>0</v>
      </c>
      <c r="L26" s="7">
        <v>0</v>
      </c>
      <c r="M26" s="211">
        <v>0</v>
      </c>
      <c r="N26" s="7"/>
      <c r="O26" s="7"/>
      <c r="P26" s="7"/>
    </row>
    <row r="27" spans="1:16" ht="12" customHeight="1">
      <c r="A27" s="207" t="s">
        <v>145</v>
      </c>
      <c r="B27" s="214">
        <v>0</v>
      </c>
      <c r="C27" s="7">
        <v>0</v>
      </c>
      <c r="D27" s="211">
        <v>0</v>
      </c>
      <c r="E27" s="214">
        <v>0</v>
      </c>
      <c r="F27" s="7">
        <v>0</v>
      </c>
      <c r="G27" s="211">
        <v>0</v>
      </c>
      <c r="H27" s="214">
        <v>0</v>
      </c>
      <c r="I27" s="7">
        <v>0</v>
      </c>
      <c r="J27" s="211">
        <v>0</v>
      </c>
      <c r="K27" s="214">
        <v>0</v>
      </c>
      <c r="L27" s="7">
        <v>0</v>
      </c>
      <c r="M27" s="211">
        <v>0</v>
      </c>
      <c r="N27" s="7"/>
      <c r="O27" s="7"/>
      <c r="P27" s="7"/>
    </row>
    <row r="28" spans="1:16" ht="12" customHeight="1">
      <c r="A28" s="207" t="s">
        <v>144</v>
      </c>
      <c r="B28" s="214">
        <v>0.15330799999999997</v>
      </c>
      <c r="C28" s="7">
        <v>4.5357999999999989E-2</v>
      </c>
      <c r="D28" s="211">
        <v>0.19567999999999994</v>
      </c>
      <c r="E28" s="214">
        <v>7.5142E-2</v>
      </c>
      <c r="F28" s="7">
        <v>5.8829999999999986E-2</v>
      </c>
      <c r="G28" s="211">
        <v>4.2287000000000005E-2</v>
      </c>
      <c r="H28" s="214">
        <v>0</v>
      </c>
      <c r="I28" s="7">
        <v>0</v>
      </c>
      <c r="J28" s="211">
        <v>0</v>
      </c>
      <c r="K28" s="214">
        <v>7.8165999999999972E-2</v>
      </c>
      <c r="L28" s="7">
        <v>-1.3471999999999998E-2</v>
      </c>
      <c r="M28" s="211">
        <v>0.15339299999999995</v>
      </c>
      <c r="N28" s="7"/>
      <c r="O28" s="7"/>
      <c r="P28" s="7"/>
    </row>
    <row r="29" spans="1:16" ht="12" customHeight="1">
      <c r="A29" s="207" t="s">
        <v>143</v>
      </c>
      <c r="B29" s="214">
        <v>0</v>
      </c>
      <c r="C29" s="7">
        <v>0</v>
      </c>
      <c r="D29" s="211">
        <v>0</v>
      </c>
      <c r="E29" s="214">
        <v>0</v>
      </c>
      <c r="F29" s="7">
        <v>0</v>
      </c>
      <c r="G29" s="211">
        <v>0</v>
      </c>
      <c r="H29" s="214">
        <v>0</v>
      </c>
      <c r="I29" s="7">
        <v>0</v>
      </c>
      <c r="J29" s="211">
        <v>0</v>
      </c>
      <c r="K29" s="214">
        <v>0</v>
      </c>
      <c r="L29" s="7">
        <v>0</v>
      </c>
      <c r="M29" s="211">
        <v>0</v>
      </c>
      <c r="N29" s="7"/>
      <c r="O29" s="7"/>
      <c r="P29" s="7"/>
    </row>
    <row r="30" spans="1:16" ht="12" customHeight="1">
      <c r="A30" s="207" t="s">
        <v>142</v>
      </c>
      <c r="B30" s="214">
        <v>19.716760999999998</v>
      </c>
      <c r="C30" s="7">
        <v>19.842074000000007</v>
      </c>
      <c r="D30" s="211">
        <v>18.668661</v>
      </c>
      <c r="E30" s="214">
        <v>0.60903599999999991</v>
      </c>
      <c r="F30" s="7">
        <v>0.78628200000000015</v>
      </c>
      <c r="G30" s="211">
        <v>0.77860299999999982</v>
      </c>
      <c r="H30" s="214">
        <v>7.8292000000000014E-2</v>
      </c>
      <c r="I30" s="7">
        <v>4.3661999999999999E-2</v>
      </c>
      <c r="J30" s="211">
        <v>3.5911999999999999E-2</v>
      </c>
      <c r="K30" s="214">
        <v>19.107724999999999</v>
      </c>
      <c r="L30" s="7">
        <v>19.055792000000007</v>
      </c>
      <c r="M30" s="211">
        <v>17.890058</v>
      </c>
      <c r="N30" s="7"/>
      <c r="O30" s="7"/>
      <c r="P30" s="7"/>
    </row>
    <row r="31" spans="1:16" ht="12" customHeight="1">
      <c r="A31" s="207" t="s">
        <v>14</v>
      </c>
      <c r="B31" s="214">
        <v>0</v>
      </c>
      <c r="C31" s="7">
        <v>0</v>
      </c>
      <c r="D31" s="211">
        <v>0</v>
      </c>
      <c r="E31" s="214">
        <v>0</v>
      </c>
      <c r="F31" s="7">
        <v>0</v>
      </c>
      <c r="G31" s="211">
        <v>0</v>
      </c>
      <c r="H31" s="214">
        <v>0</v>
      </c>
      <c r="I31" s="7">
        <v>0</v>
      </c>
      <c r="J31" s="211">
        <v>0</v>
      </c>
      <c r="K31" s="214">
        <v>0</v>
      </c>
      <c r="L31" s="7">
        <v>0</v>
      </c>
      <c r="M31" s="211">
        <v>0</v>
      </c>
      <c r="N31" s="7"/>
      <c r="O31" s="7"/>
      <c r="P31" s="7"/>
    </row>
    <row r="32" spans="1:16" ht="12" customHeight="1">
      <c r="A32" s="207" t="s">
        <v>141</v>
      </c>
      <c r="B32" s="214">
        <v>0.63030400000000009</v>
      </c>
      <c r="C32" s="7">
        <v>0.57542599999999977</v>
      </c>
      <c r="D32" s="211">
        <v>0.56372800000000001</v>
      </c>
      <c r="E32" s="214">
        <v>0.11418099999999998</v>
      </c>
      <c r="F32" s="7">
        <v>0.117676</v>
      </c>
      <c r="G32" s="211">
        <v>0.11324599999999999</v>
      </c>
      <c r="H32" s="214">
        <v>5.4290000000000007E-3</v>
      </c>
      <c r="I32" s="7">
        <v>5.5719999999999997E-3</v>
      </c>
      <c r="J32" s="211">
        <v>5.7750000000000006E-3</v>
      </c>
      <c r="K32" s="214">
        <v>0.51612300000000011</v>
      </c>
      <c r="L32" s="7">
        <v>0.45774999999999977</v>
      </c>
      <c r="M32" s="211">
        <v>0.45048200000000005</v>
      </c>
      <c r="N32" s="7"/>
      <c r="O32" s="7"/>
      <c r="P32" s="7"/>
    </row>
    <row r="33" spans="1:16" ht="12" customHeight="1">
      <c r="A33" s="208" t="s">
        <v>140</v>
      </c>
      <c r="B33" s="216">
        <v>89.053107000000068</v>
      </c>
      <c r="C33" s="209">
        <v>61.173805999999949</v>
      </c>
      <c r="D33" s="213">
        <v>49.117594000000068</v>
      </c>
      <c r="E33" s="216">
        <v>1.993102000000003</v>
      </c>
      <c r="F33" s="209">
        <v>1.4889690000000002</v>
      </c>
      <c r="G33" s="213">
        <v>1.1977559999999992</v>
      </c>
      <c r="H33" s="216">
        <v>1.3992019999999989</v>
      </c>
      <c r="I33" s="209">
        <v>0.83730200000000032</v>
      </c>
      <c r="J33" s="213">
        <v>0.70723999999999987</v>
      </c>
      <c r="K33" s="216">
        <v>87.060005000000061</v>
      </c>
      <c r="L33" s="209">
        <v>59.684836999999952</v>
      </c>
      <c r="M33" s="213">
        <v>47.91983800000007</v>
      </c>
      <c r="N33" s="210"/>
      <c r="O33" s="210"/>
      <c r="P33" s="210"/>
    </row>
    <row r="34" spans="1:16" s="13" customFormat="1" ht="11.25">
      <c r="P34" s="12"/>
    </row>
  </sheetData>
  <mergeCells count="23">
    <mergeCell ref="N3:P3"/>
    <mergeCell ref="A3:A5"/>
    <mergeCell ref="B3:D3"/>
    <mergeCell ref="E3:G3"/>
    <mergeCell ref="H3:J3"/>
    <mergeCell ref="K3:M3"/>
    <mergeCell ref="B4:D4"/>
    <mergeCell ref="E4:G4"/>
    <mergeCell ref="H4:J4"/>
    <mergeCell ref="K4:M4"/>
    <mergeCell ref="N4:P4"/>
    <mergeCell ref="N20:P20"/>
    <mergeCell ref="A6:A7"/>
    <mergeCell ref="B6:D6"/>
    <mergeCell ref="E6:G6"/>
    <mergeCell ref="H6:J6"/>
    <mergeCell ref="K6:M6"/>
    <mergeCell ref="N6:P6"/>
    <mergeCell ref="A20:A21"/>
    <mergeCell ref="B20:D20"/>
    <mergeCell ref="E20:G20"/>
    <mergeCell ref="H20:J20"/>
    <mergeCell ref="K20:M20"/>
  </mergeCells>
  <pageMargins left="0.31496062992125984" right="0.31496062992125984" top="0.35433070866141736" bottom="0.35433070866141736" header="0.31496062992125984" footer="0.19685039370078741"/>
  <pageSetup paperSize="9" fitToWidth="0" orientation="landscape" r:id="rId1"/>
  <headerFooter differentFirst="1" scaleWithDoc="0">
    <oddFooter>&amp;C&amp;"Calibri,Obyčejné"&amp;9&amp;P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00B655D5A854647ACED693DFC4CAE66" ma:contentTypeVersion="0" ma:contentTypeDescription="Vytvoří nový dokument" ma:contentTypeScope="" ma:versionID="89ab6c666dc92d0f2b3752d3b7a9075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5030a4fb49af6ac1945304746faa32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37EA6B-146D-4104-81C5-D7E3594BBC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3BA5E38-9AE1-4F8C-8FAE-17DBFBBD3A7E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E4C422C-8600-4CD3-BD02-EDAEFEDB0A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38</vt:i4>
      </vt:variant>
      <vt:variant>
        <vt:lpstr>Pojmenované oblasti</vt:lpstr>
      </vt:variant>
      <vt:variant>
        <vt:i4>22</vt:i4>
      </vt:variant>
    </vt:vector>
  </HeadingPairs>
  <TitlesOfParts>
    <vt:vector size="60" baseType="lpstr">
      <vt:lpstr>Titulní</vt:lpstr>
      <vt:lpstr>Obsah</vt:lpstr>
      <vt:lpstr>Úvod</vt:lpstr>
      <vt:lpstr>1</vt:lpstr>
      <vt:lpstr>2</vt:lpstr>
      <vt:lpstr>3.1</vt:lpstr>
      <vt:lpstr>3.2</vt:lpstr>
      <vt:lpstr>4.1</vt:lpstr>
      <vt:lpstr>4.2</vt:lpstr>
      <vt:lpstr>4.3</vt:lpstr>
      <vt:lpstr>4.4</vt:lpstr>
      <vt:lpstr>4.5</vt:lpstr>
      <vt:lpstr>4.6</vt:lpstr>
      <vt:lpstr>5</vt:lpstr>
      <vt:lpstr>6.1, 6.2</vt:lpstr>
      <vt:lpstr>6.3</vt:lpstr>
      <vt:lpstr>6.4</vt:lpstr>
      <vt:lpstr>6.5</vt:lpstr>
      <vt:lpstr>7.1</vt:lpstr>
      <vt:lpstr>7.2</vt:lpstr>
      <vt:lpstr>7.3</vt:lpstr>
      <vt:lpstr>7.4</vt:lpstr>
      <vt:lpstr>7.5</vt:lpstr>
      <vt:lpstr>7.6</vt:lpstr>
      <vt:lpstr>7.7</vt:lpstr>
      <vt:lpstr>7.8</vt:lpstr>
      <vt:lpstr>7.9</vt:lpstr>
      <vt:lpstr>7.10</vt:lpstr>
      <vt:lpstr>7.11</vt:lpstr>
      <vt:lpstr>7.12</vt:lpstr>
      <vt:lpstr>7.13</vt:lpstr>
      <vt:lpstr>7.14</vt:lpstr>
      <vt:lpstr>8</vt:lpstr>
      <vt:lpstr>9.1</vt:lpstr>
      <vt:lpstr>9.2</vt:lpstr>
      <vt:lpstr>9.3</vt:lpstr>
      <vt:lpstr>9.4</vt:lpstr>
      <vt:lpstr>10</vt:lpstr>
      <vt:lpstr>'2'!Oblast_tisku</vt:lpstr>
      <vt:lpstr>'3.2'!Oblast_tisku</vt:lpstr>
      <vt:lpstr>'5'!Oblast_tisku</vt:lpstr>
      <vt:lpstr>'7.1'!Oblast_tisku</vt:lpstr>
      <vt:lpstr>'7.10'!Oblast_tisku</vt:lpstr>
      <vt:lpstr>'7.11'!Oblast_tisku</vt:lpstr>
      <vt:lpstr>'7.12'!Oblast_tisku</vt:lpstr>
      <vt:lpstr>'7.13'!Oblast_tisku</vt:lpstr>
      <vt:lpstr>'7.14'!Oblast_tisku</vt:lpstr>
      <vt:lpstr>'7.2'!Oblast_tisku</vt:lpstr>
      <vt:lpstr>'7.3'!Oblast_tisku</vt:lpstr>
      <vt:lpstr>'7.4'!Oblast_tisku</vt:lpstr>
      <vt:lpstr>'7.5'!Oblast_tisku</vt:lpstr>
      <vt:lpstr>'7.6'!Oblast_tisku</vt:lpstr>
      <vt:lpstr>'7.7'!Oblast_tisku</vt:lpstr>
      <vt:lpstr>'7.8'!Oblast_tisku</vt:lpstr>
      <vt:lpstr>'7.9'!Oblast_tisku</vt:lpstr>
      <vt:lpstr>'9.1'!Oblast_tisku</vt:lpstr>
      <vt:lpstr>'9.3'!Oblast_tisku</vt:lpstr>
      <vt:lpstr>'9.4'!Oblast_tisku</vt:lpstr>
      <vt:lpstr>Obsah!Oblast_tisku</vt:lpstr>
      <vt:lpstr>Titulní!Oblast_tisku</vt:lpstr>
    </vt:vector>
  </TitlesOfParts>
  <Company>Energetický regulační úřad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Ludvíková Michaela Bc.</dc:creator>
  <cp:lastModifiedBy>Ludvíková Michaela Bc.</cp:lastModifiedBy>
  <cp:lastPrinted>2026-08-07T10:48:19Z</cp:lastPrinted>
  <dcterms:created xsi:type="dcterms:W3CDTF">2006-03-02T11:20:40Z</dcterms:created>
  <dcterms:modified xsi:type="dcterms:W3CDTF">2026-08-07T10:51:18Z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0x010100B00B655D5A854647ACED693DFC4CAE66</vt:lpwstr>
  </property>
</Properties>
</file>