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theme/themeOverride3.xml" ContentType="application/vnd.openxmlformats-officedocument.themeOverride+xml"/>
  <Override PartName="/xl/charts/chart34.xml" ContentType="application/vnd.openxmlformats-officedocument.drawingml.chart+xml"/>
  <Override PartName="/xl/theme/themeOverride4.xml" ContentType="application/vnd.openxmlformats-officedocument.themeOverride+xml"/>
  <Override PartName="/xl/charts/chart35.xml" ContentType="application/vnd.openxmlformats-officedocument.drawingml.chart+xml"/>
  <Override PartName="/xl/theme/themeOverride5.xml" ContentType="application/vnd.openxmlformats-officedocument.themeOverride+xml"/>
  <Override PartName="/xl/charts/chart36.xml" ContentType="application/vnd.openxmlformats-officedocument.drawingml.chart+xml"/>
  <Override PartName="/xl/theme/themeOverride6.xml" ContentType="application/vnd.openxmlformats-officedocument.themeOverride+xml"/>
  <Override PartName="/xl/charts/chart37.xml" ContentType="application/vnd.openxmlformats-officedocument.drawingml.chart+xml"/>
  <Override PartName="/xl/theme/themeOverride7.xml" ContentType="application/vnd.openxmlformats-officedocument.themeOverride+xml"/>
  <Override PartName="/xl/charts/chart38.xml" ContentType="application/vnd.openxmlformats-officedocument.drawingml.chart+xml"/>
  <Override PartName="/xl/theme/themeOverride8.xml" ContentType="application/vnd.openxmlformats-officedocument.themeOverride+xml"/>
  <Override PartName="/xl/charts/chart39.xml" ContentType="application/vnd.openxmlformats-officedocument.drawingml.char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theme/themeOverride10.xml" ContentType="application/vnd.openxmlformats-officedocument.themeOverride+xml"/>
  <Override PartName="/xl/charts/chart41.xml" ContentType="application/vnd.openxmlformats-officedocument.drawingml.chart+xml"/>
  <Override PartName="/xl/theme/themeOverride11.xml" ContentType="application/vnd.openxmlformats-officedocument.themeOverride+xml"/>
  <Override PartName="/xl/charts/chart42.xml" ContentType="application/vnd.openxmlformats-officedocument.drawingml.chart+xml"/>
  <Override PartName="/xl/theme/themeOverride12.xml" ContentType="application/vnd.openxmlformats-officedocument.themeOverride+xml"/>
  <Override PartName="/xl/charts/chart43.xml" ContentType="application/vnd.openxmlformats-officedocument.drawingml.chart+xml"/>
  <Override PartName="/xl/theme/themeOverride13.xml" ContentType="application/vnd.openxmlformats-officedocument.themeOverride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0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3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3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5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36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7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38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39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40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41.xml" ContentType="application/vnd.openxmlformats-officedocument.drawing+xml"/>
  <Override PartName="/xl/charts/chart12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3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3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42.xml" ContentType="application/vnd.openxmlformats-officedocument.drawing+xml"/>
  <Override PartName="/xl/charts/chart134.xml" ContentType="application/vnd.openxmlformats-officedocument.drawingml.chart+xml"/>
  <Override PartName="/xl/drawings/drawing43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44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5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46.xml" ContentType="application/vnd.openxmlformats-officedocument.drawing+xml"/>
  <Override PartName="/xl/charts/chart14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7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8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49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0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51.xml" ContentType="application/vnd.openxmlformats-officedocument.drawing+xml"/>
  <Override PartName="/xl/charts/chart158.xml" ContentType="application/vnd.openxmlformats-officedocument.drawingml.chart+xml"/>
  <Override PartName="/xl/drawings/drawing52.xml" ContentType="application/vnd.openxmlformats-officedocument.drawingml.chartshapes+xml"/>
  <Override PartName="/xl/charts/chart159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55.xml" ContentType="application/vnd.openxmlformats-officedocument.drawingml.chartshapes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Roční zprávy ELEKTRO\RZ ELEKTRO 2025_cz\verze_1\"/>
    </mc:Choice>
  </mc:AlternateContent>
  <xr:revisionPtr revIDLastSave="0" documentId="13_ncr:1_{49E945FE-5FA0-4511-B191-27FF0BFDADA7}" xr6:coauthVersionLast="47" xr6:coauthVersionMax="47" xr10:uidLastSave="{00000000-0000-0000-0000-000000000000}"/>
  <bookViews>
    <workbookView xWindow="-120" yWindow="-120" windowWidth="29040" windowHeight="15720" tabRatio="916" xr2:uid="{00000000-000D-0000-FFFF-FFFF00000000}"/>
  </bookViews>
  <sheets>
    <sheet name="Titulní" sheetId="143" r:id="rId1"/>
    <sheet name="Obsah" sheetId="27" r:id="rId2"/>
    <sheet name="Úvod" sheetId="116" r:id="rId3"/>
    <sheet name="1" sheetId="51" r:id="rId4"/>
    <sheet name="2" sheetId="50" r:id="rId5"/>
    <sheet name="3.1" sheetId="7" r:id="rId6"/>
    <sheet name="3.2" sheetId="53" r:id="rId7"/>
    <sheet name="3.3" sheetId="62" r:id="rId8"/>
    <sheet name="3.4" sheetId="103" r:id="rId9"/>
    <sheet name="3.5" sheetId="118" r:id="rId10"/>
    <sheet name="3.6" sheetId="97" r:id="rId11"/>
    <sheet name="3.7" sheetId="63" r:id="rId12"/>
    <sheet name="3.8" sheetId="105" r:id="rId13"/>
    <sheet name="3.9" sheetId="101" r:id="rId14"/>
    <sheet name="3.10" sheetId="74" r:id="rId15"/>
    <sheet name="4.1,4.2" sheetId="47" r:id="rId16"/>
    <sheet name="4.3" sheetId="57" r:id="rId17"/>
    <sheet name="4.4" sheetId="135" r:id="rId18"/>
    <sheet name="4.5" sheetId="98" r:id="rId19"/>
    <sheet name="4.6.1" sheetId="119" r:id="rId20"/>
    <sheet name="4.6.2" sheetId="120" r:id="rId21"/>
    <sheet name="4.6.3" sheetId="121" r:id="rId22"/>
    <sheet name="4.6.4" sheetId="122" r:id="rId23"/>
    <sheet name="4.6.5" sheetId="123" r:id="rId24"/>
    <sheet name="4.6.6" sheetId="124" r:id="rId25"/>
    <sheet name="4.6.7" sheetId="125" r:id="rId26"/>
    <sheet name="4.6.8" sheetId="126" r:id="rId27"/>
    <sheet name="4.6.9" sheetId="127" r:id="rId28"/>
    <sheet name="4.6.10" sheetId="128" r:id="rId29"/>
    <sheet name="4.6.11" sheetId="129" r:id="rId30"/>
    <sheet name="4.6.12" sheetId="130" r:id="rId31"/>
    <sheet name="4.6.13" sheetId="131" r:id="rId32"/>
    <sheet name="4.6.14" sheetId="132" r:id="rId33"/>
    <sheet name="4.7" sheetId="22" r:id="rId34"/>
    <sheet name="4.8" sheetId="107" r:id="rId35"/>
    <sheet name="5.1" sheetId="9" r:id="rId36"/>
    <sheet name="5.2" sheetId="91" r:id="rId37"/>
    <sheet name="5.3" sheetId="92" r:id="rId38"/>
    <sheet name="5.4" sheetId="8" r:id="rId39"/>
    <sheet name="5.5" sheetId="12" r:id="rId40"/>
    <sheet name="5.6" sheetId="46" r:id="rId41"/>
    <sheet name="5.7" sheetId="59" r:id="rId42"/>
    <sheet name="5.8" sheetId="10" r:id="rId43"/>
    <sheet name="5.9" sheetId="80" r:id="rId44"/>
    <sheet name="6" sheetId="31" r:id="rId45"/>
    <sheet name="7" sheetId="142" r:id="rId46"/>
    <sheet name="8.1" sheetId="33" r:id="rId47"/>
    <sheet name="8.2,8.3" sheetId="115" r:id="rId48"/>
    <sheet name="9.1" sheetId="34" r:id="rId49"/>
    <sheet name="9.2" sheetId="133" r:id="rId50"/>
    <sheet name="9.3" sheetId="134" r:id="rId51"/>
    <sheet name="10.1" sheetId="32" r:id="rId52"/>
    <sheet name="10.2" sheetId="71" r:id="rId53"/>
    <sheet name="10.3" sheetId="100" r:id="rId54"/>
    <sheet name="10.4" sheetId="99" r:id="rId55"/>
    <sheet name="10.5" sheetId="72" r:id="rId56"/>
    <sheet name="10.6" sheetId="113" r:id="rId57"/>
    <sheet name="10.7" sheetId="114" r:id="rId58"/>
    <sheet name="11" sheetId="55" r:id="rId59"/>
  </sheets>
  <definedNames>
    <definedName name="Datum_OTE" localSheetId="55">"20. 4. 2023"</definedName>
    <definedName name="Datum_OTE" localSheetId="0">"30. 4. 2026"</definedName>
    <definedName name="Datum_OTE">"2. 5. 2017"</definedName>
    <definedName name="_xlnm.Print_Area" localSheetId="58">'11'!$A$1:$AG$179</definedName>
    <definedName name="_xlnm.Print_Area" localSheetId="4">'2'!$A$1:$I$63</definedName>
    <definedName name="_xlnm.Print_Area" localSheetId="6">'3.2'!$A$1:$N$46</definedName>
    <definedName name="_xlnm.Print_Area" localSheetId="7">'3.3'!$A$1:$K$45</definedName>
    <definedName name="_xlnm.Print_Area" localSheetId="8">'3.4'!$A$1:$N$44</definedName>
    <definedName name="_xlnm.Print_Area" localSheetId="9">'3.5'!$A$1:$N$46</definedName>
    <definedName name="_xlnm.Print_Area" localSheetId="10">'3.6'!$A$1:$K$46</definedName>
    <definedName name="_xlnm.Print_Area" localSheetId="11">'3.7'!$A$1:$O$44</definedName>
    <definedName name="_xlnm.Print_Area" localSheetId="12">'3.8'!$A$1:$N$44</definedName>
    <definedName name="_xlnm.Print_Area" localSheetId="13">'3.9'!$A$1:$S$44</definedName>
    <definedName name="_xlnm.Print_Area" localSheetId="16">'4.3'!$A$1:$J$44</definedName>
    <definedName name="_xlnm.Print_Area" localSheetId="17">'4.4'!$A$1:$J$44</definedName>
    <definedName name="_xlnm.Print_Area" localSheetId="18">'4.5'!$A$1:$P$46</definedName>
    <definedName name="_xlnm.Print_Area" localSheetId="19">'4.6.1'!$A$1:$K$45</definedName>
    <definedName name="_xlnm.Print_Area" localSheetId="28">'4.6.10'!$A$1:$K$46</definedName>
    <definedName name="_xlnm.Print_Area" localSheetId="29">'4.6.11'!$A$1:$K$46</definedName>
    <definedName name="_xlnm.Print_Area" localSheetId="30">'4.6.12'!$A$1:$K$46</definedName>
    <definedName name="_xlnm.Print_Area" localSheetId="31">'4.6.13'!$A$1:$K$46</definedName>
    <definedName name="_xlnm.Print_Area" localSheetId="32">'4.6.14'!$A$1:$K$46</definedName>
    <definedName name="_xlnm.Print_Area" localSheetId="20">'4.6.2'!$A$1:$K$46</definedName>
    <definedName name="_xlnm.Print_Area" localSheetId="21">'4.6.3'!$A$1:$K$46</definedName>
    <definedName name="_xlnm.Print_Area" localSheetId="22">'4.6.4'!$A$1:$K$46</definedName>
    <definedName name="_xlnm.Print_Area" localSheetId="23">'4.6.5'!$A$1:$K$46</definedName>
    <definedName name="_xlnm.Print_Area" localSheetId="24">'4.6.6'!$A$1:$K$46</definedName>
    <definedName name="_xlnm.Print_Area" localSheetId="25">'4.6.7'!$A$1:$K$46</definedName>
    <definedName name="_xlnm.Print_Area" localSheetId="26">'4.6.8'!$A$1:$K$46</definedName>
    <definedName name="_xlnm.Print_Area" localSheetId="27">'4.6.9'!$A$1:$K$46</definedName>
    <definedName name="_xlnm.Print_Area" localSheetId="35">'5.1'!$A$1:$F$43</definedName>
    <definedName name="_xlnm.Print_Area" localSheetId="36">'5.2'!$A$1:$F$44</definedName>
    <definedName name="_xlnm.Print_Area" localSheetId="37">'5.3'!$A$1:$F$44</definedName>
    <definedName name="_xlnm.Print_Area" localSheetId="38">'5.4'!$A$1:$H$39</definedName>
    <definedName name="_xlnm.Print_Area" localSheetId="39">'5.5'!$A$1:$K$36</definedName>
    <definedName name="_xlnm.Print_Area" localSheetId="40">'5.6'!$A$1:$K$36</definedName>
    <definedName name="_xlnm.Print_Area" localSheetId="41">'5.7'!$A$1:$I$44</definedName>
    <definedName name="_xlnm.Print_Area" localSheetId="42">'5.8'!$A$1:$E$42</definedName>
    <definedName name="_xlnm.Print_Area" localSheetId="43">'5.9'!$A$1:$E$34</definedName>
    <definedName name="_xlnm.Print_Area" localSheetId="44">'6'!$A$1:$M$47</definedName>
    <definedName name="_xlnm.Print_Area" localSheetId="45">'7'!$A$1:$M$47</definedName>
    <definedName name="_xlnm.Print_Area" localSheetId="49">'9.2'!$A$1:$O$38</definedName>
    <definedName name="_xlnm.Print_Area" localSheetId="50">'9.3'!$A$1:$O$44</definedName>
    <definedName name="_xlnm.Print_Area" localSheetId="0">Titulní!$A$1:$B$11</definedName>
    <definedName name="_xlnm.Print_Area" localSheetId="2">Úvod!$A$1:$I$63</definedName>
  </definedNames>
  <calcPr calcId="191029"/>
  <webPublishObjects count="1">
    <webPublishObject id="25343" divId="Roční zpráva_25343" destinationFile="\\FSP\Statistika\NOVÁ STATISTIKA\Zprávy roční\RZ ELEKTRO 2017_cz\verze_2 - nové šablony-pro int. tým\Stránka.mht"/>
  </webPublishObject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34" l="1"/>
  <c r="A1" i="133"/>
  <c r="N1" i="142"/>
  <c r="G12" i="142"/>
  <c r="F12" i="142"/>
  <c r="E12" i="142"/>
  <c r="D12" i="142"/>
  <c r="C12" i="142"/>
  <c r="B12" i="142"/>
  <c r="M4" i="142"/>
  <c r="L4" i="142"/>
  <c r="K4" i="142"/>
  <c r="J4" i="142"/>
  <c r="I4" i="142"/>
  <c r="H4" i="142"/>
  <c r="G4" i="142"/>
  <c r="F4" i="142"/>
  <c r="E4" i="142"/>
  <c r="D4" i="142"/>
  <c r="C4" i="142"/>
  <c r="B4" i="142"/>
  <c r="A123" i="114" l="1"/>
  <c r="K23" i="46" l="1"/>
  <c r="K32" i="46"/>
  <c r="AC52" i="134" l="1"/>
  <c r="AA52" i="134"/>
  <c r="AC72" i="134"/>
  <c r="AC144" i="134"/>
  <c r="AB54" i="134"/>
  <c r="AC54" i="134" s="1"/>
  <c r="AB55" i="134"/>
  <c r="AC55" i="134" s="1"/>
  <c r="AB56" i="134"/>
  <c r="AC56" i="134" s="1"/>
  <c r="AB57" i="134"/>
  <c r="AC57" i="134" s="1"/>
  <c r="AB58" i="134"/>
  <c r="AC58" i="134" s="1"/>
  <c r="AB59" i="134"/>
  <c r="AC59" i="134" s="1"/>
  <c r="AB60" i="134"/>
  <c r="AC60" i="134" s="1"/>
  <c r="AB61" i="134"/>
  <c r="AC61" i="134" s="1"/>
  <c r="AB62" i="134"/>
  <c r="AC62" i="134" s="1"/>
  <c r="AB63" i="134"/>
  <c r="AC63" i="134" s="1"/>
  <c r="AB64" i="134"/>
  <c r="AC64" i="134" s="1"/>
  <c r="AB65" i="134"/>
  <c r="AC65" i="134" s="1"/>
  <c r="AB66" i="134"/>
  <c r="AC66" i="134" s="1"/>
  <c r="AB67" i="134"/>
  <c r="AC67" i="134" s="1"/>
  <c r="AB68" i="134"/>
  <c r="AC68" i="134" s="1"/>
  <c r="AB69" i="134"/>
  <c r="AC69" i="134" s="1"/>
  <c r="AB70" i="134"/>
  <c r="AC70" i="134" s="1"/>
  <c r="AB71" i="134"/>
  <c r="AC71" i="134" s="1"/>
  <c r="AB72" i="134"/>
  <c r="AB73" i="134"/>
  <c r="AC73" i="134" s="1"/>
  <c r="AB74" i="134"/>
  <c r="AC74" i="134" s="1"/>
  <c r="AB75" i="134"/>
  <c r="AC75" i="134" s="1"/>
  <c r="AB76" i="134"/>
  <c r="AC76" i="134" s="1"/>
  <c r="AB77" i="134"/>
  <c r="AC77" i="134" s="1"/>
  <c r="AB78" i="134"/>
  <c r="AC78" i="134" s="1"/>
  <c r="AB79" i="134"/>
  <c r="AC79" i="134" s="1"/>
  <c r="AB80" i="134"/>
  <c r="AC80" i="134" s="1"/>
  <c r="AB81" i="134"/>
  <c r="AC81" i="134" s="1"/>
  <c r="AB82" i="134"/>
  <c r="AC82" i="134" s="1"/>
  <c r="AB83" i="134"/>
  <c r="AC83" i="134" s="1"/>
  <c r="AB84" i="134"/>
  <c r="AC84" i="134" s="1"/>
  <c r="AB85" i="134"/>
  <c r="AC85" i="134" s="1"/>
  <c r="AB86" i="134"/>
  <c r="AC86" i="134" s="1"/>
  <c r="AB87" i="134"/>
  <c r="AC87" i="134" s="1"/>
  <c r="AB88" i="134"/>
  <c r="AC88" i="134" s="1"/>
  <c r="AB89" i="134"/>
  <c r="AC89" i="134" s="1"/>
  <c r="AB90" i="134"/>
  <c r="AC90" i="134" s="1"/>
  <c r="AB91" i="134"/>
  <c r="AC91" i="134" s="1"/>
  <c r="AB92" i="134"/>
  <c r="AC92" i="134" s="1"/>
  <c r="AB93" i="134"/>
  <c r="AC93" i="134" s="1"/>
  <c r="AB94" i="134"/>
  <c r="AC94" i="134" s="1"/>
  <c r="AB95" i="134"/>
  <c r="AC95" i="134" s="1"/>
  <c r="AB96" i="134"/>
  <c r="AC96" i="134" s="1"/>
  <c r="AB97" i="134"/>
  <c r="AC97" i="134" s="1"/>
  <c r="AB98" i="134"/>
  <c r="AC98" i="134" s="1"/>
  <c r="AB99" i="134"/>
  <c r="AC99" i="134" s="1"/>
  <c r="AB100" i="134"/>
  <c r="AC100" i="134" s="1"/>
  <c r="AB101" i="134"/>
  <c r="AC101" i="134" s="1"/>
  <c r="AB102" i="134"/>
  <c r="AC102" i="134" s="1"/>
  <c r="AB103" i="134"/>
  <c r="AC103" i="134" s="1"/>
  <c r="AB104" i="134"/>
  <c r="AC104" i="134" s="1"/>
  <c r="AB105" i="134"/>
  <c r="AC105" i="134" s="1"/>
  <c r="AB106" i="134"/>
  <c r="AC106" i="134" s="1"/>
  <c r="AB107" i="134"/>
  <c r="AC107" i="134" s="1"/>
  <c r="AB108" i="134"/>
  <c r="AC108" i="134" s="1"/>
  <c r="AB109" i="134"/>
  <c r="AC109" i="134" s="1"/>
  <c r="AB110" i="134"/>
  <c r="AC110" i="134" s="1"/>
  <c r="AB111" i="134"/>
  <c r="AC111" i="134" s="1"/>
  <c r="AB112" i="134"/>
  <c r="AC112" i="134" s="1"/>
  <c r="AB113" i="134"/>
  <c r="AC113" i="134" s="1"/>
  <c r="AB114" i="134"/>
  <c r="AC114" i="134" s="1"/>
  <c r="AB115" i="134"/>
  <c r="AC115" i="134" s="1"/>
  <c r="AB116" i="134"/>
  <c r="AC116" i="134" s="1"/>
  <c r="AB117" i="134"/>
  <c r="AC117" i="134" s="1"/>
  <c r="AB118" i="134"/>
  <c r="AC118" i="134" s="1"/>
  <c r="AB119" i="134"/>
  <c r="AC119" i="134" s="1"/>
  <c r="AB120" i="134"/>
  <c r="AC120" i="134" s="1"/>
  <c r="AB121" i="134"/>
  <c r="AC121" i="134" s="1"/>
  <c r="AB122" i="134"/>
  <c r="AC122" i="134" s="1"/>
  <c r="AB123" i="134"/>
  <c r="AC123" i="134" s="1"/>
  <c r="AB124" i="134"/>
  <c r="AC124" i="134" s="1"/>
  <c r="AB125" i="134"/>
  <c r="AC125" i="134" s="1"/>
  <c r="AB126" i="134"/>
  <c r="AC126" i="134" s="1"/>
  <c r="AB127" i="134"/>
  <c r="AC127" i="134" s="1"/>
  <c r="AB128" i="134"/>
  <c r="AC128" i="134" s="1"/>
  <c r="AB129" i="134"/>
  <c r="AC129" i="134" s="1"/>
  <c r="AB130" i="134"/>
  <c r="AC130" i="134" s="1"/>
  <c r="AB131" i="134"/>
  <c r="AC131" i="134" s="1"/>
  <c r="AB132" i="134"/>
  <c r="AC132" i="134" s="1"/>
  <c r="AB133" i="134"/>
  <c r="AC133" i="134" s="1"/>
  <c r="AB134" i="134"/>
  <c r="AC134" i="134" s="1"/>
  <c r="AB135" i="134"/>
  <c r="AC135" i="134" s="1"/>
  <c r="AB136" i="134"/>
  <c r="AC136" i="134" s="1"/>
  <c r="AB137" i="134"/>
  <c r="AC137" i="134" s="1"/>
  <c r="AB138" i="134"/>
  <c r="AC138" i="134" s="1"/>
  <c r="AB139" i="134"/>
  <c r="AC139" i="134" s="1"/>
  <c r="AB140" i="134"/>
  <c r="AC140" i="134" s="1"/>
  <c r="AB141" i="134"/>
  <c r="AC141" i="134" s="1"/>
  <c r="AB142" i="134"/>
  <c r="AC142" i="134" s="1"/>
  <c r="AB143" i="134"/>
  <c r="AC143" i="134" s="1"/>
  <c r="AB144" i="134"/>
  <c r="AB145" i="134"/>
  <c r="AC145" i="134" s="1"/>
  <c r="AB146" i="134"/>
  <c r="AC146" i="134" s="1"/>
  <c r="AB147" i="134"/>
  <c r="AC147" i="134" s="1"/>
  <c r="AB148" i="134"/>
  <c r="AC148" i="134" s="1"/>
  <c r="AB53" i="134"/>
  <c r="AC53" i="134" s="1"/>
  <c r="Z54" i="134"/>
  <c r="AA54" i="134" s="1"/>
  <c r="Z55" i="134"/>
  <c r="AA55" i="134" s="1"/>
  <c r="Z56" i="134"/>
  <c r="AA56" i="134" s="1"/>
  <c r="Z57" i="134"/>
  <c r="AA57" i="134" s="1"/>
  <c r="Z58" i="134"/>
  <c r="AA58" i="134" s="1"/>
  <c r="Z59" i="134"/>
  <c r="AA59" i="134" s="1"/>
  <c r="Z60" i="134"/>
  <c r="AA60" i="134" s="1"/>
  <c r="Z61" i="134"/>
  <c r="AA61" i="134" s="1"/>
  <c r="Z62" i="134"/>
  <c r="AA62" i="134" s="1"/>
  <c r="Z63" i="134"/>
  <c r="AA63" i="134" s="1"/>
  <c r="Z64" i="134"/>
  <c r="AA64" i="134" s="1"/>
  <c r="Z65" i="134"/>
  <c r="AA65" i="134" s="1"/>
  <c r="Z66" i="134"/>
  <c r="AA66" i="134" s="1"/>
  <c r="Z67" i="134"/>
  <c r="AA67" i="134" s="1"/>
  <c r="Z68" i="134"/>
  <c r="AA68" i="134" s="1"/>
  <c r="Z69" i="134"/>
  <c r="AA69" i="134" s="1"/>
  <c r="Z70" i="134"/>
  <c r="AA70" i="134" s="1"/>
  <c r="Z71" i="134"/>
  <c r="AA71" i="134" s="1"/>
  <c r="Z72" i="134"/>
  <c r="AA72" i="134" s="1"/>
  <c r="Z73" i="134"/>
  <c r="AA73" i="134" s="1"/>
  <c r="Z74" i="134"/>
  <c r="AA74" i="134" s="1"/>
  <c r="Z75" i="134"/>
  <c r="AA75" i="134" s="1"/>
  <c r="Z76" i="134"/>
  <c r="AA76" i="134" s="1"/>
  <c r="Z77" i="134"/>
  <c r="AA77" i="134" s="1"/>
  <c r="Z78" i="134"/>
  <c r="AA78" i="134" s="1"/>
  <c r="Z79" i="134"/>
  <c r="AA79" i="134" s="1"/>
  <c r="Z80" i="134"/>
  <c r="AA80" i="134" s="1"/>
  <c r="Z81" i="134"/>
  <c r="AA81" i="134" s="1"/>
  <c r="Z82" i="134"/>
  <c r="AA82" i="134" s="1"/>
  <c r="Z83" i="134"/>
  <c r="AA83" i="134" s="1"/>
  <c r="Z84" i="134"/>
  <c r="AA84" i="134" s="1"/>
  <c r="Z85" i="134"/>
  <c r="AA85" i="134" s="1"/>
  <c r="Z86" i="134"/>
  <c r="AA86" i="134" s="1"/>
  <c r="Z87" i="134"/>
  <c r="AA87" i="134" s="1"/>
  <c r="Z88" i="134"/>
  <c r="AA88" i="134" s="1"/>
  <c r="Z89" i="134"/>
  <c r="AA89" i="134" s="1"/>
  <c r="Z90" i="134"/>
  <c r="AA90" i="134" s="1"/>
  <c r="Z91" i="134"/>
  <c r="AA91" i="134" s="1"/>
  <c r="Z92" i="134"/>
  <c r="AA92" i="134" s="1"/>
  <c r="Z93" i="134"/>
  <c r="AA93" i="134" s="1"/>
  <c r="Z94" i="134"/>
  <c r="AA94" i="134" s="1"/>
  <c r="Z95" i="134"/>
  <c r="AA95" i="134" s="1"/>
  <c r="Z96" i="134"/>
  <c r="AA96" i="134" s="1"/>
  <c r="Z97" i="134"/>
  <c r="AA97" i="134" s="1"/>
  <c r="Z98" i="134"/>
  <c r="AA98" i="134" s="1"/>
  <c r="Z99" i="134"/>
  <c r="AA99" i="134" s="1"/>
  <c r="Z100" i="134"/>
  <c r="AA100" i="134" s="1"/>
  <c r="Z101" i="134"/>
  <c r="AA101" i="134" s="1"/>
  <c r="Z102" i="134"/>
  <c r="AA102" i="134" s="1"/>
  <c r="Z103" i="134"/>
  <c r="AA103" i="134" s="1"/>
  <c r="Z104" i="134"/>
  <c r="AA104" i="134" s="1"/>
  <c r="Z105" i="134"/>
  <c r="AA105" i="134" s="1"/>
  <c r="Z106" i="134"/>
  <c r="AA106" i="134" s="1"/>
  <c r="Z107" i="134"/>
  <c r="AA107" i="134" s="1"/>
  <c r="Z108" i="134"/>
  <c r="AA108" i="134" s="1"/>
  <c r="Z109" i="134"/>
  <c r="AA109" i="134" s="1"/>
  <c r="Z110" i="134"/>
  <c r="AA110" i="134" s="1"/>
  <c r="Z111" i="134"/>
  <c r="AA111" i="134" s="1"/>
  <c r="Z112" i="134"/>
  <c r="AA112" i="134" s="1"/>
  <c r="Z113" i="134"/>
  <c r="AA113" i="134" s="1"/>
  <c r="Z114" i="134"/>
  <c r="AA114" i="134" s="1"/>
  <c r="Z115" i="134"/>
  <c r="AA115" i="134" s="1"/>
  <c r="Z116" i="134"/>
  <c r="AA116" i="134" s="1"/>
  <c r="Z117" i="134"/>
  <c r="AA117" i="134" s="1"/>
  <c r="Z118" i="134"/>
  <c r="AA118" i="134" s="1"/>
  <c r="Z119" i="134"/>
  <c r="AA119" i="134" s="1"/>
  <c r="Z120" i="134"/>
  <c r="AA120" i="134" s="1"/>
  <c r="Z121" i="134"/>
  <c r="AA121" i="134" s="1"/>
  <c r="Z122" i="134"/>
  <c r="AA122" i="134" s="1"/>
  <c r="Z123" i="134"/>
  <c r="AA123" i="134" s="1"/>
  <c r="Z124" i="134"/>
  <c r="AA124" i="134" s="1"/>
  <c r="Z125" i="134"/>
  <c r="AA125" i="134" s="1"/>
  <c r="Z126" i="134"/>
  <c r="AA126" i="134" s="1"/>
  <c r="Z127" i="134"/>
  <c r="AA127" i="134" s="1"/>
  <c r="Z128" i="134"/>
  <c r="AA128" i="134" s="1"/>
  <c r="Z129" i="134"/>
  <c r="AA129" i="134" s="1"/>
  <c r="Z130" i="134"/>
  <c r="AA130" i="134" s="1"/>
  <c r="Z131" i="134"/>
  <c r="AA131" i="134" s="1"/>
  <c r="Z132" i="134"/>
  <c r="AA132" i="134" s="1"/>
  <c r="Z133" i="134"/>
  <c r="AA133" i="134" s="1"/>
  <c r="Z134" i="134"/>
  <c r="AA134" i="134" s="1"/>
  <c r="Z135" i="134"/>
  <c r="AA135" i="134" s="1"/>
  <c r="Z136" i="134"/>
  <c r="AA136" i="134" s="1"/>
  <c r="Z137" i="134"/>
  <c r="AA137" i="134" s="1"/>
  <c r="Z138" i="134"/>
  <c r="AA138" i="134" s="1"/>
  <c r="Z139" i="134"/>
  <c r="AA139" i="134" s="1"/>
  <c r="Z140" i="134"/>
  <c r="AA140" i="134" s="1"/>
  <c r="Z141" i="134"/>
  <c r="AA141" i="134" s="1"/>
  <c r="Z142" i="134"/>
  <c r="AA142" i="134" s="1"/>
  <c r="Z143" i="134"/>
  <c r="AA143" i="134" s="1"/>
  <c r="Z144" i="134"/>
  <c r="AA144" i="134" s="1"/>
  <c r="Z145" i="134"/>
  <c r="AA145" i="134" s="1"/>
  <c r="Z146" i="134"/>
  <c r="AA146" i="134" s="1"/>
  <c r="Z147" i="134"/>
  <c r="AA147" i="134" s="1"/>
  <c r="Z148" i="134"/>
  <c r="AA148" i="134" s="1"/>
  <c r="Z53" i="134"/>
  <c r="AA53" i="134" s="1"/>
  <c r="P6" i="134" l="1"/>
  <c r="P7" i="134"/>
  <c r="P8" i="134"/>
  <c r="P9" i="134"/>
  <c r="P10" i="134"/>
  <c r="P11" i="134"/>
  <c r="P12" i="134"/>
  <c r="P13" i="134"/>
  <c r="P14" i="134"/>
  <c r="P5" i="134"/>
  <c r="O25" i="134"/>
  <c r="O26" i="134"/>
  <c r="O27" i="134"/>
  <c r="O28" i="134"/>
  <c r="O8" i="134"/>
  <c r="O9" i="134"/>
  <c r="O10" i="134"/>
  <c r="O11" i="134"/>
  <c r="O12" i="134"/>
  <c r="O13" i="134"/>
  <c r="O14" i="134"/>
  <c r="I24" i="132" l="1"/>
  <c r="H24" i="132"/>
  <c r="G24" i="132"/>
  <c r="F24" i="132"/>
  <c r="E24" i="132"/>
  <c r="D24" i="132"/>
  <c r="C24" i="132"/>
  <c r="B24" i="132"/>
  <c r="I15" i="132"/>
  <c r="H15" i="132"/>
  <c r="G15" i="132"/>
  <c r="F15" i="132"/>
  <c r="E15" i="132"/>
  <c r="D15" i="132"/>
  <c r="C15" i="132"/>
  <c r="B15" i="132"/>
  <c r="I6" i="132"/>
  <c r="H6" i="132"/>
  <c r="G6" i="132"/>
  <c r="F6" i="132"/>
  <c r="E6" i="132"/>
  <c r="D6" i="132"/>
  <c r="C6" i="132"/>
  <c r="B6" i="132"/>
  <c r="I24" i="131"/>
  <c r="H24" i="131"/>
  <c r="G24" i="131"/>
  <c r="F24" i="131"/>
  <c r="E24" i="131"/>
  <c r="D24" i="131"/>
  <c r="C24" i="131"/>
  <c r="B24" i="131"/>
  <c r="I15" i="131"/>
  <c r="H15" i="131"/>
  <c r="G15" i="131"/>
  <c r="F15" i="131"/>
  <c r="E15" i="131"/>
  <c r="D15" i="131"/>
  <c r="C15" i="131"/>
  <c r="B15" i="131"/>
  <c r="I6" i="131"/>
  <c r="H6" i="131"/>
  <c r="G6" i="131"/>
  <c r="F6" i="131"/>
  <c r="E6" i="131"/>
  <c r="D6" i="131"/>
  <c r="C6" i="131"/>
  <c r="B6" i="131"/>
  <c r="I24" i="130"/>
  <c r="H24" i="130"/>
  <c r="G24" i="130"/>
  <c r="F24" i="130"/>
  <c r="E24" i="130"/>
  <c r="D24" i="130"/>
  <c r="C24" i="130"/>
  <c r="B24" i="130"/>
  <c r="I15" i="130"/>
  <c r="H15" i="130"/>
  <c r="G15" i="130"/>
  <c r="F15" i="130"/>
  <c r="E15" i="130"/>
  <c r="D15" i="130"/>
  <c r="C15" i="130"/>
  <c r="B15" i="130"/>
  <c r="J6" i="128" l="1"/>
  <c r="J15" i="128"/>
  <c r="J24" i="128"/>
  <c r="N12" i="22" l="1"/>
  <c r="N17" i="22"/>
  <c r="N22" i="22"/>
  <c r="N13" i="22"/>
  <c r="N18" i="22"/>
  <c r="N23" i="22"/>
  <c r="J24" i="132" l="1"/>
  <c r="J15" i="132"/>
  <c r="J6" i="132"/>
  <c r="J24" i="131"/>
  <c r="J15" i="131"/>
  <c r="J6" i="131"/>
  <c r="J24" i="130"/>
  <c r="J15" i="130"/>
  <c r="J6" i="130"/>
  <c r="J24" i="129"/>
  <c r="J15" i="129"/>
  <c r="J6" i="129"/>
  <c r="J24" i="127"/>
  <c r="J15" i="127"/>
  <c r="J6" i="127"/>
  <c r="J24" i="126"/>
  <c r="J15" i="126"/>
  <c r="J6" i="126"/>
  <c r="J24" i="125"/>
  <c r="J15" i="125"/>
  <c r="J6" i="125"/>
  <c r="J24" i="124"/>
  <c r="J15" i="124"/>
  <c r="J6" i="124"/>
  <c r="J24" i="123"/>
  <c r="J15" i="123"/>
  <c r="J6" i="123"/>
  <c r="J24" i="122"/>
  <c r="J15" i="122"/>
  <c r="J6" i="122"/>
  <c r="J25" i="119"/>
  <c r="J16" i="119"/>
  <c r="J7" i="119"/>
  <c r="J24" i="120"/>
  <c r="J15" i="120"/>
  <c r="J6" i="120"/>
  <c r="J24" i="121"/>
  <c r="J15" i="121"/>
  <c r="J6" i="121"/>
  <c r="J18" i="97"/>
  <c r="J4" i="97"/>
  <c r="J25" i="97" l="1"/>
  <c r="I24" i="129"/>
  <c r="H24" i="129"/>
  <c r="G24" i="129"/>
  <c r="F24" i="129"/>
  <c r="E24" i="129"/>
  <c r="D24" i="129"/>
  <c r="C24" i="129"/>
  <c r="B24" i="129"/>
  <c r="I24" i="128"/>
  <c r="H24" i="128"/>
  <c r="G24" i="128"/>
  <c r="F24" i="128"/>
  <c r="E24" i="128"/>
  <c r="D24" i="128"/>
  <c r="C24" i="128"/>
  <c r="B24" i="128"/>
  <c r="I15" i="129"/>
  <c r="H15" i="129"/>
  <c r="G15" i="129"/>
  <c r="F15" i="129"/>
  <c r="E15" i="129"/>
  <c r="D15" i="129"/>
  <c r="C15" i="129"/>
  <c r="B15" i="129"/>
  <c r="I15" i="128"/>
  <c r="H15" i="128"/>
  <c r="G15" i="128"/>
  <c r="F15" i="128"/>
  <c r="E15" i="128"/>
  <c r="D15" i="128"/>
  <c r="C15" i="128"/>
  <c r="B15" i="128"/>
  <c r="I6" i="130"/>
  <c r="H6" i="130"/>
  <c r="G6" i="130"/>
  <c r="F6" i="130"/>
  <c r="E6" i="130"/>
  <c r="D6" i="130"/>
  <c r="C6" i="130"/>
  <c r="B6" i="130"/>
  <c r="I6" i="129"/>
  <c r="H6" i="129"/>
  <c r="G6" i="129"/>
  <c r="F6" i="129"/>
  <c r="E6" i="129"/>
  <c r="D6" i="129"/>
  <c r="C6" i="129"/>
  <c r="B6" i="129"/>
  <c r="I6" i="128"/>
  <c r="H6" i="128"/>
  <c r="G6" i="128"/>
  <c r="F6" i="128"/>
  <c r="E6" i="128"/>
  <c r="D6" i="128"/>
  <c r="C6" i="128"/>
  <c r="B6" i="128"/>
  <c r="I24" i="127"/>
  <c r="H24" i="127"/>
  <c r="G24" i="127"/>
  <c r="F24" i="127"/>
  <c r="E24" i="127"/>
  <c r="D24" i="127"/>
  <c r="C24" i="127"/>
  <c r="B24" i="127"/>
  <c r="C15" i="127"/>
  <c r="D15" i="127"/>
  <c r="E15" i="127"/>
  <c r="F15" i="127"/>
  <c r="G15" i="127"/>
  <c r="H15" i="127"/>
  <c r="I15" i="127"/>
  <c r="B15" i="127"/>
  <c r="C6" i="127"/>
  <c r="D6" i="127"/>
  <c r="E6" i="127"/>
  <c r="F6" i="127"/>
  <c r="G6" i="127"/>
  <c r="H6" i="127"/>
  <c r="I6" i="127"/>
  <c r="B6" i="127"/>
  <c r="K1" i="99" l="1"/>
  <c r="I24" i="126" l="1"/>
  <c r="I15" i="126"/>
  <c r="I6" i="126"/>
  <c r="I24" i="125"/>
  <c r="I15" i="125"/>
  <c r="I6" i="125"/>
  <c r="I24" i="124"/>
  <c r="I15" i="124"/>
  <c r="I6" i="124"/>
  <c r="I24" i="123"/>
  <c r="I15" i="123"/>
  <c r="I6" i="123"/>
  <c r="I24" i="122"/>
  <c r="I15" i="122"/>
  <c r="I6" i="122"/>
  <c r="I24" i="121"/>
  <c r="I15" i="121"/>
  <c r="I6" i="121"/>
  <c r="I24" i="120"/>
  <c r="I15" i="120"/>
  <c r="I6" i="120"/>
  <c r="I7" i="119"/>
  <c r="I16" i="119"/>
  <c r="I25" i="119"/>
  <c r="K24" i="121" l="1"/>
  <c r="K6" i="121"/>
  <c r="K15" i="121"/>
  <c r="I18" i="97"/>
  <c r="I4" i="97"/>
  <c r="I25" i="97" l="1"/>
  <c r="K1" i="132"/>
  <c r="K1" i="131"/>
  <c r="K1" i="130"/>
  <c r="K1" i="129"/>
  <c r="K1" i="128"/>
  <c r="K1" i="127"/>
  <c r="K1" i="126"/>
  <c r="K1" i="125"/>
  <c r="K1" i="124"/>
  <c r="K1" i="123"/>
  <c r="K1" i="122"/>
  <c r="K1" i="121"/>
  <c r="K1" i="120"/>
  <c r="N1" i="31" l="1"/>
  <c r="A1" i="31" s="1"/>
  <c r="C45" i="118" l="1"/>
  <c r="C41" i="118"/>
  <c r="C40" i="118"/>
  <c r="C39" i="118"/>
  <c r="C38" i="118"/>
  <c r="C37" i="118"/>
  <c r="C36" i="118"/>
  <c r="C35" i="118"/>
  <c r="C34" i="118"/>
  <c r="C33" i="118"/>
  <c r="C31" i="118"/>
  <c r="C30" i="118"/>
  <c r="C29" i="118"/>
  <c r="C28" i="118"/>
  <c r="N11" i="22" l="1"/>
  <c r="N16" i="22"/>
  <c r="N21" i="22"/>
  <c r="N26" i="22"/>
  <c r="N28" i="22"/>
  <c r="N10" i="22"/>
  <c r="N15" i="22"/>
  <c r="N20" i="22"/>
  <c r="N25" i="22"/>
  <c r="N27" i="22"/>
  <c r="K24" i="128"/>
  <c r="K24" i="130"/>
  <c r="K15" i="128"/>
  <c r="K15" i="132"/>
  <c r="K15" i="127"/>
  <c r="K15" i="131"/>
  <c r="K6" i="127"/>
  <c r="K6" i="131"/>
  <c r="K24" i="132"/>
  <c r="K24" i="127"/>
  <c r="K24" i="129"/>
  <c r="K24" i="131"/>
  <c r="K6" i="130"/>
  <c r="K15" i="129"/>
  <c r="K6" i="128"/>
  <c r="K6" i="132"/>
  <c r="K15" i="130"/>
  <c r="K6" i="129"/>
  <c r="B44" i="118"/>
  <c r="B45" i="118"/>
  <c r="B41" i="118"/>
  <c r="B42" i="118"/>
  <c r="B43" i="118"/>
  <c r="B40" i="118"/>
  <c r="H18" i="97" l="1"/>
  <c r="G18" i="97"/>
  <c r="F18" i="97"/>
  <c r="E18" i="97"/>
  <c r="D18" i="97"/>
  <c r="C18" i="97"/>
  <c r="B18" i="97"/>
  <c r="N20" i="118" l="1"/>
  <c r="N24" i="118"/>
  <c r="N19" i="118"/>
  <c r="P19" i="98" l="1"/>
  <c r="P24" i="98"/>
  <c r="P20" i="98"/>
  <c r="K18" i="98"/>
  <c r="K7" i="98" s="1"/>
  <c r="P22" i="98"/>
  <c r="P23" i="98"/>
  <c r="F18" i="98"/>
  <c r="F7" i="98" s="1"/>
  <c r="O18" i="98"/>
  <c r="O7" i="98" s="1"/>
  <c r="N18" i="98"/>
  <c r="N7" i="98" s="1"/>
  <c r="M18" i="98"/>
  <c r="M7" i="98" s="1"/>
  <c r="L18" i="98"/>
  <c r="L7" i="98" s="1"/>
  <c r="J18" i="98"/>
  <c r="J7" i="98" s="1"/>
  <c r="I18" i="98"/>
  <c r="I7" i="98" s="1"/>
  <c r="H18" i="98"/>
  <c r="H7" i="98" s="1"/>
  <c r="G18" i="98"/>
  <c r="G7" i="98" s="1"/>
  <c r="D18" i="98"/>
  <c r="D7" i="98" s="1"/>
  <c r="C18" i="98"/>
  <c r="C7" i="98" s="1"/>
  <c r="B18" i="98"/>
  <c r="B7" i="98" s="1"/>
  <c r="P21" i="98"/>
  <c r="E18" i="98"/>
  <c r="E7" i="98" s="1"/>
  <c r="P7" i="98" l="1"/>
  <c r="P18" i="98"/>
  <c r="C16" i="135" l="1"/>
  <c r="D16" i="135"/>
  <c r="E16" i="135"/>
  <c r="F16" i="135"/>
  <c r="G16" i="135"/>
  <c r="H16" i="135"/>
  <c r="I16" i="135"/>
  <c r="B16" i="135"/>
  <c r="J16" i="135"/>
  <c r="J1" i="135" l="1"/>
  <c r="A16" i="135" l="1"/>
  <c r="A17" i="135"/>
  <c r="B43" i="27" l="1"/>
  <c r="AG47" i="55" l="1"/>
  <c r="O1" i="134" l="1"/>
  <c r="O1" i="133"/>
  <c r="O24" i="134"/>
  <c r="O23" i="134"/>
  <c r="O22" i="134"/>
  <c r="O21" i="134"/>
  <c r="O20" i="134"/>
  <c r="O19" i="134"/>
  <c r="O7" i="134"/>
  <c r="O6" i="134"/>
  <c r="O5" i="134"/>
  <c r="AI149" i="133"/>
  <c r="AH149" i="133"/>
  <c r="AG149" i="133"/>
  <c r="Q149" i="133"/>
  <c r="P149" i="133"/>
  <c r="O149" i="133"/>
  <c r="AI148" i="133"/>
  <c r="AH148" i="133"/>
  <c r="AG148" i="133"/>
  <c r="Q148" i="133"/>
  <c r="P148" i="133"/>
  <c r="O148" i="133"/>
  <c r="AI147" i="133"/>
  <c r="AH147" i="133"/>
  <c r="AG147" i="133"/>
  <c r="Q147" i="133"/>
  <c r="P147" i="133"/>
  <c r="O147" i="133"/>
  <c r="AI146" i="133"/>
  <c r="AH146" i="133"/>
  <c r="AG146" i="133"/>
  <c r="Q146" i="133"/>
  <c r="P146" i="133"/>
  <c r="O146" i="133"/>
  <c r="AI145" i="133"/>
  <c r="AH145" i="133"/>
  <c r="AG145" i="133"/>
  <c r="Q145" i="133"/>
  <c r="P145" i="133"/>
  <c r="O145" i="133"/>
  <c r="AI144" i="133"/>
  <c r="AH144" i="133"/>
  <c r="AG144" i="133"/>
  <c r="Q144" i="133"/>
  <c r="P144" i="133"/>
  <c r="O144" i="133"/>
  <c r="AI143" i="133"/>
  <c r="AH143" i="133"/>
  <c r="AG143" i="133"/>
  <c r="Q143" i="133"/>
  <c r="P143" i="133"/>
  <c r="O143" i="133"/>
  <c r="AI142" i="133"/>
  <c r="AH142" i="133"/>
  <c r="AG142" i="133"/>
  <c r="Q142" i="133"/>
  <c r="P142" i="133"/>
  <c r="O142" i="133"/>
  <c r="AI141" i="133"/>
  <c r="AH141" i="133"/>
  <c r="AG141" i="133"/>
  <c r="Q141" i="133"/>
  <c r="P141" i="133"/>
  <c r="O141" i="133"/>
  <c r="AI140" i="133"/>
  <c r="AH140" i="133"/>
  <c r="AG140" i="133"/>
  <c r="Q140" i="133"/>
  <c r="P140" i="133"/>
  <c r="O140" i="133"/>
  <c r="AI139" i="133"/>
  <c r="AH139" i="133"/>
  <c r="AG139" i="133"/>
  <c r="Q139" i="133"/>
  <c r="P139" i="133"/>
  <c r="O139" i="133"/>
  <c r="AI138" i="133"/>
  <c r="AH138" i="133"/>
  <c r="AG138" i="133"/>
  <c r="Q138" i="133"/>
  <c r="P138" i="133"/>
  <c r="O138" i="133"/>
  <c r="AI137" i="133"/>
  <c r="AH137" i="133"/>
  <c r="AG137" i="133"/>
  <c r="Q137" i="133"/>
  <c r="P137" i="133"/>
  <c r="O137" i="133"/>
  <c r="AI136" i="133"/>
  <c r="AH136" i="133"/>
  <c r="AG136" i="133"/>
  <c r="Q136" i="133"/>
  <c r="P136" i="133"/>
  <c r="O136" i="133"/>
  <c r="AI135" i="133"/>
  <c r="AH135" i="133"/>
  <c r="AG135" i="133"/>
  <c r="Q135" i="133"/>
  <c r="P135" i="133"/>
  <c r="O135" i="133"/>
  <c r="AI134" i="133"/>
  <c r="AH134" i="133"/>
  <c r="AG134" i="133"/>
  <c r="Q134" i="133"/>
  <c r="P134" i="133"/>
  <c r="O134" i="133"/>
  <c r="AI133" i="133"/>
  <c r="AH133" i="133"/>
  <c r="AG133" i="133"/>
  <c r="Q133" i="133"/>
  <c r="P133" i="133"/>
  <c r="O133" i="133"/>
  <c r="AI132" i="133"/>
  <c r="AH132" i="133"/>
  <c r="AG132" i="133"/>
  <c r="Q132" i="133"/>
  <c r="P132" i="133"/>
  <c r="O132" i="133"/>
  <c r="AI131" i="133"/>
  <c r="AH131" i="133"/>
  <c r="AG131" i="133"/>
  <c r="Q131" i="133"/>
  <c r="P131" i="133"/>
  <c r="O131" i="133"/>
  <c r="AI130" i="133"/>
  <c r="AH130" i="133"/>
  <c r="AG130" i="133"/>
  <c r="Q130" i="133"/>
  <c r="P130" i="133"/>
  <c r="O130" i="133"/>
  <c r="AI129" i="133"/>
  <c r="AH129" i="133"/>
  <c r="AG129" i="133"/>
  <c r="Q129" i="133"/>
  <c r="P129" i="133"/>
  <c r="O129" i="133"/>
  <c r="AI128" i="133"/>
  <c r="AH128" i="133"/>
  <c r="AG128" i="133"/>
  <c r="Q128" i="133"/>
  <c r="P128" i="133"/>
  <c r="O128" i="133"/>
  <c r="AI127" i="133"/>
  <c r="AH127" i="133"/>
  <c r="AG127" i="133"/>
  <c r="Q127" i="133"/>
  <c r="P127" i="133"/>
  <c r="O127" i="133"/>
  <c r="AI126" i="133"/>
  <c r="AH126" i="133"/>
  <c r="AG126" i="133"/>
  <c r="Q126" i="133"/>
  <c r="P126" i="133"/>
  <c r="O126" i="133"/>
  <c r="AI125" i="133"/>
  <c r="AH125" i="133"/>
  <c r="AG125" i="133"/>
  <c r="Q125" i="133"/>
  <c r="P125" i="133"/>
  <c r="O125" i="133"/>
  <c r="AI124" i="133"/>
  <c r="AH124" i="133"/>
  <c r="AG124" i="133"/>
  <c r="Q124" i="133"/>
  <c r="P124" i="133"/>
  <c r="O124" i="133"/>
  <c r="AI123" i="133"/>
  <c r="AH123" i="133"/>
  <c r="AG123" i="133"/>
  <c r="Q123" i="133"/>
  <c r="P123" i="133"/>
  <c r="O123" i="133"/>
  <c r="AI122" i="133"/>
  <c r="AH122" i="133"/>
  <c r="AG122" i="133"/>
  <c r="Q122" i="133"/>
  <c r="P122" i="133"/>
  <c r="O122" i="133"/>
  <c r="AI121" i="133"/>
  <c r="AH121" i="133"/>
  <c r="AG121" i="133"/>
  <c r="Q121" i="133"/>
  <c r="P121" i="133"/>
  <c r="O121" i="133"/>
  <c r="AI120" i="133"/>
  <c r="AH120" i="133"/>
  <c r="AG120" i="133"/>
  <c r="Q120" i="133"/>
  <c r="P120" i="133"/>
  <c r="O120" i="133"/>
  <c r="AI119" i="133"/>
  <c r="AH119" i="133"/>
  <c r="AG119" i="133"/>
  <c r="Q119" i="133"/>
  <c r="P119" i="133"/>
  <c r="O119" i="133"/>
  <c r="AI118" i="133"/>
  <c r="AH118" i="133"/>
  <c r="AG118" i="133"/>
  <c r="Q118" i="133"/>
  <c r="P118" i="133"/>
  <c r="O118" i="133"/>
  <c r="AI117" i="133"/>
  <c r="AH117" i="133"/>
  <c r="AG117" i="133"/>
  <c r="Q117" i="133"/>
  <c r="P117" i="133"/>
  <c r="O117" i="133"/>
  <c r="AI116" i="133"/>
  <c r="AH116" i="133"/>
  <c r="AG116" i="133"/>
  <c r="Q116" i="133"/>
  <c r="P116" i="133"/>
  <c r="O116" i="133"/>
  <c r="AI115" i="133"/>
  <c r="AH115" i="133"/>
  <c r="AG115" i="133"/>
  <c r="Q115" i="133"/>
  <c r="P115" i="133"/>
  <c r="O115" i="133"/>
  <c r="AI114" i="133"/>
  <c r="AH114" i="133"/>
  <c r="AG114" i="133"/>
  <c r="Q114" i="133"/>
  <c r="P114" i="133"/>
  <c r="O114" i="133"/>
  <c r="AI113" i="133"/>
  <c r="AH113" i="133"/>
  <c r="AG113" i="133"/>
  <c r="Q113" i="133"/>
  <c r="P113" i="133"/>
  <c r="O113" i="133"/>
  <c r="AI112" i="133"/>
  <c r="AH112" i="133"/>
  <c r="AG112" i="133"/>
  <c r="Q112" i="133"/>
  <c r="P112" i="133"/>
  <c r="O112" i="133"/>
  <c r="AI111" i="133"/>
  <c r="AH111" i="133"/>
  <c r="AG111" i="133"/>
  <c r="Q111" i="133"/>
  <c r="P111" i="133"/>
  <c r="O111" i="133"/>
  <c r="AI110" i="133"/>
  <c r="AH110" i="133"/>
  <c r="AG110" i="133"/>
  <c r="Q110" i="133"/>
  <c r="P110" i="133"/>
  <c r="O110" i="133"/>
  <c r="AI109" i="133"/>
  <c r="AH109" i="133"/>
  <c r="AG109" i="133"/>
  <c r="Q109" i="133"/>
  <c r="P109" i="133"/>
  <c r="O109" i="133"/>
  <c r="AI108" i="133"/>
  <c r="AH108" i="133"/>
  <c r="AG108" i="133"/>
  <c r="Q108" i="133"/>
  <c r="P108" i="133"/>
  <c r="O108" i="133"/>
  <c r="AI107" i="133"/>
  <c r="AH107" i="133"/>
  <c r="AG107" i="133"/>
  <c r="Q107" i="133"/>
  <c r="P107" i="133"/>
  <c r="O107" i="133"/>
  <c r="AI106" i="133"/>
  <c r="AH106" i="133"/>
  <c r="AG106" i="133"/>
  <c r="Q106" i="133"/>
  <c r="P106" i="133"/>
  <c r="O106" i="133"/>
  <c r="AI105" i="133"/>
  <c r="AH105" i="133"/>
  <c r="AG105" i="133"/>
  <c r="Q105" i="133"/>
  <c r="P105" i="133"/>
  <c r="O105" i="133"/>
  <c r="AI104" i="133"/>
  <c r="AH104" i="133"/>
  <c r="AG104" i="133"/>
  <c r="Q104" i="133"/>
  <c r="P104" i="133"/>
  <c r="O104" i="133"/>
  <c r="AI103" i="133"/>
  <c r="AH103" i="133"/>
  <c r="AG103" i="133"/>
  <c r="Q103" i="133"/>
  <c r="P103" i="133"/>
  <c r="O103" i="133"/>
  <c r="AI102" i="133"/>
  <c r="AH102" i="133"/>
  <c r="AG102" i="133"/>
  <c r="Q102" i="133"/>
  <c r="P102" i="133"/>
  <c r="O102" i="133"/>
  <c r="AI101" i="133"/>
  <c r="AH101" i="133"/>
  <c r="AG101" i="133"/>
  <c r="Q101" i="133"/>
  <c r="P101" i="133"/>
  <c r="O101" i="133"/>
  <c r="AI100" i="133"/>
  <c r="AH100" i="133"/>
  <c r="AG100" i="133"/>
  <c r="Q100" i="133"/>
  <c r="P100" i="133"/>
  <c r="O100" i="133"/>
  <c r="AI99" i="133"/>
  <c r="AH99" i="133"/>
  <c r="AG99" i="133"/>
  <c r="Q99" i="133"/>
  <c r="P99" i="133"/>
  <c r="O99" i="133"/>
  <c r="AI98" i="133"/>
  <c r="AH98" i="133"/>
  <c r="AG98" i="133"/>
  <c r="Q98" i="133"/>
  <c r="P98" i="133"/>
  <c r="O98" i="133"/>
  <c r="AI97" i="133"/>
  <c r="AH97" i="133"/>
  <c r="AG97" i="133"/>
  <c r="Q97" i="133"/>
  <c r="P97" i="133"/>
  <c r="O97" i="133"/>
  <c r="AI96" i="133"/>
  <c r="AH96" i="133"/>
  <c r="AG96" i="133"/>
  <c r="Q96" i="133"/>
  <c r="P96" i="133"/>
  <c r="O96" i="133"/>
  <c r="AI95" i="133"/>
  <c r="AH95" i="133"/>
  <c r="AG95" i="133"/>
  <c r="Q95" i="133"/>
  <c r="P95" i="133"/>
  <c r="O95" i="133"/>
  <c r="AI94" i="133"/>
  <c r="AH94" i="133"/>
  <c r="AG94" i="133"/>
  <c r="Q94" i="133"/>
  <c r="P94" i="133"/>
  <c r="O94" i="133"/>
  <c r="AI93" i="133"/>
  <c r="AH93" i="133"/>
  <c r="AG93" i="133"/>
  <c r="Q93" i="133"/>
  <c r="P93" i="133"/>
  <c r="O93" i="133"/>
  <c r="AI92" i="133"/>
  <c r="AH92" i="133"/>
  <c r="AG92" i="133"/>
  <c r="Q92" i="133"/>
  <c r="P92" i="133"/>
  <c r="O92" i="133"/>
  <c r="AI91" i="133"/>
  <c r="AH91" i="133"/>
  <c r="AG91" i="133"/>
  <c r="Q91" i="133"/>
  <c r="P91" i="133"/>
  <c r="O91" i="133"/>
  <c r="AI90" i="133"/>
  <c r="AH90" i="133"/>
  <c r="AG90" i="133"/>
  <c r="Q90" i="133"/>
  <c r="P90" i="133"/>
  <c r="O90" i="133"/>
  <c r="AI89" i="133"/>
  <c r="AH89" i="133"/>
  <c r="AG89" i="133"/>
  <c r="Q89" i="133"/>
  <c r="P89" i="133"/>
  <c r="O89" i="133"/>
  <c r="AI88" i="133"/>
  <c r="AH88" i="133"/>
  <c r="AG88" i="133"/>
  <c r="Q88" i="133"/>
  <c r="P88" i="133"/>
  <c r="O88" i="133"/>
  <c r="AI87" i="133"/>
  <c r="AH87" i="133"/>
  <c r="AG87" i="133"/>
  <c r="Q87" i="133"/>
  <c r="P87" i="133"/>
  <c r="O87" i="133"/>
  <c r="AI86" i="133"/>
  <c r="AH86" i="133"/>
  <c r="AG86" i="133"/>
  <c r="Q86" i="133"/>
  <c r="P86" i="133"/>
  <c r="O86" i="133"/>
  <c r="AI85" i="133"/>
  <c r="AH85" i="133"/>
  <c r="AG85" i="133"/>
  <c r="Q85" i="133"/>
  <c r="P85" i="133"/>
  <c r="O85" i="133"/>
  <c r="AI84" i="133"/>
  <c r="AH84" i="133"/>
  <c r="AG84" i="133"/>
  <c r="Q84" i="133"/>
  <c r="P84" i="133"/>
  <c r="O84" i="133"/>
  <c r="AI83" i="133"/>
  <c r="AH83" i="133"/>
  <c r="AG83" i="133"/>
  <c r="Q83" i="133"/>
  <c r="P83" i="133"/>
  <c r="O83" i="133"/>
  <c r="AI82" i="133"/>
  <c r="AH82" i="133"/>
  <c r="AG82" i="133"/>
  <c r="Q82" i="133"/>
  <c r="P82" i="133"/>
  <c r="O82" i="133"/>
  <c r="AI81" i="133"/>
  <c r="AH81" i="133"/>
  <c r="AG81" i="133"/>
  <c r="Q81" i="133"/>
  <c r="P81" i="133"/>
  <c r="O81" i="133"/>
  <c r="AI80" i="133"/>
  <c r="AH80" i="133"/>
  <c r="AG80" i="133"/>
  <c r="Q80" i="133"/>
  <c r="P80" i="133"/>
  <c r="O80" i="133"/>
  <c r="AI79" i="133"/>
  <c r="AH79" i="133"/>
  <c r="AG79" i="133"/>
  <c r="Q79" i="133"/>
  <c r="P79" i="133"/>
  <c r="O79" i="133"/>
  <c r="AI78" i="133"/>
  <c r="AH78" i="133"/>
  <c r="AG78" i="133"/>
  <c r="Q78" i="133"/>
  <c r="P78" i="133"/>
  <c r="O78" i="133"/>
  <c r="AI77" i="133"/>
  <c r="AH77" i="133"/>
  <c r="AG77" i="133"/>
  <c r="Q77" i="133"/>
  <c r="P77" i="133"/>
  <c r="O77" i="133"/>
  <c r="AI76" i="133"/>
  <c r="AH76" i="133"/>
  <c r="AG76" i="133"/>
  <c r="Q76" i="133"/>
  <c r="P76" i="133"/>
  <c r="O76" i="133"/>
  <c r="AI75" i="133"/>
  <c r="AH75" i="133"/>
  <c r="AG75" i="133"/>
  <c r="Q75" i="133"/>
  <c r="P75" i="133"/>
  <c r="O75" i="133"/>
  <c r="AI74" i="133"/>
  <c r="AH74" i="133"/>
  <c r="AG74" i="133"/>
  <c r="Q74" i="133"/>
  <c r="P74" i="133"/>
  <c r="O74" i="133"/>
  <c r="AI73" i="133"/>
  <c r="AH73" i="133"/>
  <c r="AG73" i="133"/>
  <c r="Q73" i="133"/>
  <c r="P73" i="133"/>
  <c r="O73" i="133"/>
  <c r="AI72" i="133"/>
  <c r="AH72" i="133"/>
  <c r="AG72" i="133"/>
  <c r="Q72" i="133"/>
  <c r="P72" i="133"/>
  <c r="O72" i="133"/>
  <c r="AI71" i="133"/>
  <c r="AH71" i="133"/>
  <c r="AG71" i="133"/>
  <c r="Q71" i="133"/>
  <c r="P71" i="133"/>
  <c r="O71" i="133"/>
  <c r="AI70" i="133"/>
  <c r="AH70" i="133"/>
  <c r="AG70" i="133"/>
  <c r="Q70" i="133"/>
  <c r="P70" i="133"/>
  <c r="O70" i="133"/>
  <c r="AI69" i="133"/>
  <c r="AH69" i="133"/>
  <c r="AG69" i="133"/>
  <c r="Q69" i="133"/>
  <c r="P69" i="133"/>
  <c r="O69" i="133"/>
  <c r="AI68" i="133"/>
  <c r="AH68" i="133"/>
  <c r="AG68" i="133"/>
  <c r="Q68" i="133"/>
  <c r="P68" i="133"/>
  <c r="O68" i="133"/>
  <c r="AI67" i="133"/>
  <c r="AH67" i="133"/>
  <c r="AG67" i="133"/>
  <c r="Q67" i="133"/>
  <c r="P67" i="133"/>
  <c r="O67" i="133"/>
  <c r="AI66" i="133"/>
  <c r="AH66" i="133"/>
  <c r="AG66" i="133"/>
  <c r="Q66" i="133"/>
  <c r="P66" i="133"/>
  <c r="O66" i="133"/>
  <c r="AI65" i="133"/>
  <c r="AH65" i="133"/>
  <c r="AG65" i="133"/>
  <c r="Q65" i="133"/>
  <c r="P65" i="133"/>
  <c r="O65" i="133"/>
  <c r="AI64" i="133"/>
  <c r="AH64" i="133"/>
  <c r="AG64" i="133"/>
  <c r="Q64" i="133"/>
  <c r="P64" i="133"/>
  <c r="O64" i="133"/>
  <c r="AI63" i="133"/>
  <c r="AH63" i="133"/>
  <c r="AG63" i="133"/>
  <c r="Q63" i="133"/>
  <c r="P63" i="133"/>
  <c r="O63" i="133"/>
  <c r="AI62" i="133"/>
  <c r="AH62" i="133"/>
  <c r="AG62" i="133"/>
  <c r="Q62" i="133"/>
  <c r="P62" i="133"/>
  <c r="O62" i="133"/>
  <c r="AI61" i="133"/>
  <c r="AH61" i="133"/>
  <c r="AG61" i="133"/>
  <c r="Q61" i="133"/>
  <c r="P61" i="133"/>
  <c r="O61" i="133"/>
  <c r="AI60" i="133"/>
  <c r="AH60" i="133"/>
  <c r="AG60" i="133"/>
  <c r="Q60" i="133"/>
  <c r="P60" i="133"/>
  <c r="O60" i="133"/>
  <c r="AI59" i="133"/>
  <c r="AH59" i="133"/>
  <c r="AG59" i="133"/>
  <c r="Q59" i="133"/>
  <c r="P59" i="133"/>
  <c r="O59" i="133"/>
  <c r="AI58" i="133"/>
  <c r="AH58" i="133"/>
  <c r="AG58" i="133"/>
  <c r="Q58" i="133"/>
  <c r="P58" i="133"/>
  <c r="O58" i="133"/>
  <c r="AI57" i="133"/>
  <c r="AH57" i="133"/>
  <c r="AG57" i="133"/>
  <c r="Q57" i="133"/>
  <c r="P57" i="133"/>
  <c r="O57" i="133"/>
  <c r="AI56" i="133"/>
  <c r="AH56" i="133"/>
  <c r="AG56" i="133"/>
  <c r="Q56" i="133"/>
  <c r="P56" i="133"/>
  <c r="O56" i="133"/>
  <c r="AI55" i="133"/>
  <c r="AH55" i="133"/>
  <c r="AG55" i="133"/>
  <c r="Q55" i="133"/>
  <c r="P55" i="133"/>
  <c r="O55" i="133"/>
  <c r="AI54" i="133"/>
  <c r="AH54" i="133"/>
  <c r="AG54" i="133"/>
  <c r="Q54" i="133"/>
  <c r="P54" i="133"/>
  <c r="O54" i="133"/>
  <c r="E24" i="133" a="1"/>
  <c r="E27" i="133" s="1"/>
  <c r="E7" i="133" a="1"/>
  <c r="E10" i="133" s="1"/>
  <c r="E31" i="133" l="1"/>
  <c r="E14" i="133"/>
  <c r="E7" i="133"/>
  <c r="E15" i="133"/>
  <c r="E24" i="133"/>
  <c r="E32" i="133"/>
  <c r="E12" i="133"/>
  <c r="E29" i="133"/>
  <c r="E13" i="133"/>
  <c r="E11" i="133"/>
  <c r="E28" i="133"/>
  <c r="E30" i="133"/>
  <c r="E8" i="133"/>
  <c r="E16" i="133"/>
  <c r="E25" i="133"/>
  <c r="E33" i="133"/>
  <c r="E9" i="133"/>
  <c r="E26" i="133"/>
  <c r="H24" i="126"/>
  <c r="G24" i="126"/>
  <c r="F24" i="126"/>
  <c r="E24" i="126"/>
  <c r="D24" i="126"/>
  <c r="C24" i="126"/>
  <c r="B24" i="126"/>
  <c r="H15" i="126"/>
  <c r="G15" i="126"/>
  <c r="F15" i="126"/>
  <c r="E15" i="126"/>
  <c r="D15" i="126"/>
  <c r="C15" i="126"/>
  <c r="B15" i="126"/>
  <c r="H6" i="126"/>
  <c r="G6" i="126"/>
  <c r="F6" i="126"/>
  <c r="E6" i="126"/>
  <c r="D6" i="126"/>
  <c r="C6" i="126"/>
  <c r="B6" i="126"/>
  <c r="H24" i="125"/>
  <c r="G24" i="125"/>
  <c r="F24" i="125"/>
  <c r="E24" i="125"/>
  <c r="D24" i="125"/>
  <c r="C24" i="125"/>
  <c r="B24" i="125"/>
  <c r="H15" i="125"/>
  <c r="G15" i="125"/>
  <c r="F15" i="125"/>
  <c r="E15" i="125"/>
  <c r="D15" i="125"/>
  <c r="C15" i="125"/>
  <c r="B15" i="125"/>
  <c r="H6" i="125"/>
  <c r="G6" i="125"/>
  <c r="F6" i="125"/>
  <c r="E6" i="125"/>
  <c r="D6" i="125"/>
  <c r="C6" i="125"/>
  <c r="B6" i="125"/>
  <c r="H24" i="124"/>
  <c r="G24" i="124"/>
  <c r="F24" i="124"/>
  <c r="E24" i="124"/>
  <c r="D24" i="124"/>
  <c r="C24" i="124"/>
  <c r="B24" i="124"/>
  <c r="H15" i="124"/>
  <c r="G15" i="124"/>
  <c r="F15" i="124"/>
  <c r="E15" i="124"/>
  <c r="D15" i="124"/>
  <c r="C15" i="124"/>
  <c r="B15" i="124"/>
  <c r="H6" i="124"/>
  <c r="G6" i="124"/>
  <c r="F6" i="124"/>
  <c r="E6" i="124"/>
  <c r="D6" i="124"/>
  <c r="C6" i="124"/>
  <c r="B6" i="124"/>
  <c r="H24" i="123"/>
  <c r="G24" i="123"/>
  <c r="F24" i="123"/>
  <c r="E24" i="123"/>
  <c r="D24" i="123"/>
  <c r="C24" i="123"/>
  <c r="B24" i="123"/>
  <c r="H15" i="123"/>
  <c r="G15" i="123"/>
  <c r="F15" i="123"/>
  <c r="E15" i="123"/>
  <c r="D15" i="123"/>
  <c r="C15" i="123"/>
  <c r="B15" i="123"/>
  <c r="H6" i="123"/>
  <c r="G6" i="123"/>
  <c r="F6" i="123"/>
  <c r="E6" i="123"/>
  <c r="D6" i="123"/>
  <c r="C6" i="123"/>
  <c r="B6" i="123"/>
  <c r="H24" i="122"/>
  <c r="G24" i="122"/>
  <c r="F24" i="122"/>
  <c r="E24" i="122"/>
  <c r="D24" i="122"/>
  <c r="C24" i="122"/>
  <c r="B24" i="122"/>
  <c r="H15" i="122"/>
  <c r="G15" i="122"/>
  <c r="F15" i="122"/>
  <c r="E15" i="122"/>
  <c r="D15" i="122"/>
  <c r="C15" i="122"/>
  <c r="B15" i="122"/>
  <c r="H6" i="122"/>
  <c r="G6" i="122"/>
  <c r="F6" i="122"/>
  <c r="E6" i="122"/>
  <c r="D6" i="122"/>
  <c r="C6" i="122"/>
  <c r="B6" i="122"/>
  <c r="H24" i="121"/>
  <c r="G24" i="121"/>
  <c r="F24" i="121"/>
  <c r="E24" i="121"/>
  <c r="D24" i="121"/>
  <c r="C24" i="121"/>
  <c r="B24" i="121"/>
  <c r="H15" i="121"/>
  <c r="G15" i="121"/>
  <c r="F15" i="121"/>
  <c r="E15" i="121"/>
  <c r="D15" i="121"/>
  <c r="C15" i="121"/>
  <c r="B15" i="121"/>
  <c r="H6" i="121"/>
  <c r="G6" i="121"/>
  <c r="F6" i="121"/>
  <c r="E6" i="121"/>
  <c r="D6" i="121"/>
  <c r="C6" i="121"/>
  <c r="B6" i="121"/>
  <c r="H24" i="120"/>
  <c r="G24" i="120"/>
  <c r="F24" i="120"/>
  <c r="E24" i="120"/>
  <c r="D24" i="120"/>
  <c r="C24" i="120"/>
  <c r="B24" i="120"/>
  <c r="H15" i="120"/>
  <c r="G15" i="120"/>
  <c r="F15" i="120"/>
  <c r="E15" i="120"/>
  <c r="D15" i="120"/>
  <c r="C15" i="120"/>
  <c r="B15" i="120"/>
  <c r="H6" i="120"/>
  <c r="G6" i="120"/>
  <c r="F6" i="120"/>
  <c r="E6" i="120"/>
  <c r="D6" i="120"/>
  <c r="C6" i="120"/>
  <c r="B6" i="120"/>
  <c r="K1" i="119"/>
  <c r="P1" i="98"/>
  <c r="H25" i="119"/>
  <c r="G25" i="119"/>
  <c r="F25" i="119"/>
  <c r="E25" i="119"/>
  <c r="D25" i="119"/>
  <c r="C25" i="119"/>
  <c r="B25" i="119"/>
  <c r="H16" i="119"/>
  <c r="G16" i="119"/>
  <c r="F16" i="119"/>
  <c r="E16" i="119"/>
  <c r="D16" i="119"/>
  <c r="C16" i="119"/>
  <c r="B16" i="119"/>
  <c r="H7" i="119"/>
  <c r="G7" i="119"/>
  <c r="F7" i="119"/>
  <c r="E7" i="119"/>
  <c r="D7" i="119"/>
  <c r="C7" i="119"/>
  <c r="B7" i="119"/>
  <c r="E23" i="133" l="1"/>
  <c r="F28" i="133" s="1"/>
  <c r="E6" i="133"/>
  <c r="F8" i="133" s="1"/>
  <c r="F29" i="133" l="1"/>
  <c r="F25" i="133"/>
  <c r="F26" i="133"/>
  <c r="F30" i="133"/>
  <c r="F13" i="133"/>
  <c r="F9" i="133"/>
  <c r="F14" i="133"/>
  <c r="F15" i="133"/>
  <c r="F6" i="133"/>
  <c r="F10" i="133"/>
  <c r="F32" i="133"/>
  <c r="F33" i="133"/>
  <c r="F7" i="133"/>
  <c r="F16" i="133"/>
  <c r="F31" i="133"/>
  <c r="F23" i="133"/>
  <c r="F27" i="133"/>
  <c r="F12" i="133"/>
  <c r="F11" i="133"/>
  <c r="F24" i="133"/>
  <c r="H4" i="97" l="1"/>
  <c r="H25" i="97" s="1"/>
  <c r="N17" i="118" l="1"/>
  <c r="N16" i="118"/>
  <c r="N15" i="118"/>
  <c r="N14" i="118"/>
  <c r="N13" i="118"/>
  <c r="N12" i="118"/>
  <c r="N9" i="118"/>
  <c r="N11" i="118"/>
  <c r="N8" i="118"/>
  <c r="N5" i="118"/>
  <c r="N1" i="118" l="1"/>
  <c r="C4" i="97" l="1"/>
  <c r="C25" i="97" s="1"/>
  <c r="D4" i="97"/>
  <c r="D25" i="97" s="1"/>
  <c r="E4" i="97"/>
  <c r="E25" i="97" s="1"/>
  <c r="F4" i="97"/>
  <c r="F25" i="97" s="1"/>
  <c r="G4" i="97"/>
  <c r="G25" i="97" s="1"/>
  <c r="B4" i="97"/>
  <c r="B25" i="97" s="1"/>
  <c r="K42" i="55" l="1"/>
  <c r="K35" i="55"/>
  <c r="K40" i="55"/>
  <c r="K38" i="55"/>
  <c r="K41" i="55"/>
  <c r="K39" i="55"/>
  <c r="K44" i="55"/>
  <c r="K43" i="55"/>
  <c r="K37" i="55"/>
  <c r="K36" i="55"/>
  <c r="E42" i="55" l="1"/>
  <c r="E37" i="55"/>
  <c r="E39" i="55"/>
  <c r="E38" i="55"/>
  <c r="E41" i="55"/>
  <c r="E44" i="55"/>
  <c r="E40" i="55"/>
  <c r="E43" i="55"/>
  <c r="K45" i="55" l="1"/>
  <c r="E45" i="55" l="1"/>
  <c r="C41" i="107" l="1"/>
  <c r="D41" i="107"/>
  <c r="E41" i="107"/>
  <c r="F41" i="107"/>
  <c r="G41" i="107"/>
  <c r="H41" i="107"/>
  <c r="I41" i="107"/>
  <c r="J41" i="107"/>
  <c r="K41" i="107"/>
  <c r="L41" i="107"/>
  <c r="M41" i="107"/>
  <c r="C40" i="107"/>
  <c r="D40" i="107"/>
  <c r="E40" i="107"/>
  <c r="F40" i="107"/>
  <c r="G40" i="107"/>
  <c r="H40" i="107"/>
  <c r="I40" i="107"/>
  <c r="J40" i="107"/>
  <c r="K40" i="107"/>
  <c r="L40" i="107"/>
  <c r="M40" i="107"/>
  <c r="C39" i="107"/>
  <c r="D39" i="107"/>
  <c r="E39" i="107"/>
  <c r="F39" i="107"/>
  <c r="G39" i="107"/>
  <c r="H39" i="107"/>
  <c r="I39" i="107"/>
  <c r="J39" i="107"/>
  <c r="K39" i="107"/>
  <c r="L39" i="107"/>
  <c r="M39" i="107"/>
  <c r="C38" i="107"/>
  <c r="D38" i="107"/>
  <c r="E38" i="107"/>
  <c r="F38" i="107"/>
  <c r="G38" i="107"/>
  <c r="H38" i="107"/>
  <c r="I38" i="107"/>
  <c r="J38" i="107"/>
  <c r="K38" i="107"/>
  <c r="L38" i="107"/>
  <c r="M38" i="107"/>
  <c r="B39" i="107"/>
  <c r="B40" i="107"/>
  <c r="B41" i="107"/>
  <c r="B38" i="107"/>
  <c r="AG139" i="55" l="1"/>
  <c r="AG93" i="55"/>
  <c r="AG1" i="55"/>
  <c r="AC1" i="55"/>
  <c r="K1" i="72"/>
  <c r="M1" i="100"/>
  <c r="M1" i="71"/>
  <c r="N1" i="32"/>
  <c r="N1" i="34"/>
  <c r="N1" i="115"/>
  <c r="N1" i="33"/>
  <c r="E1" i="10"/>
  <c r="I1" i="59"/>
  <c r="K1" i="46"/>
  <c r="K1" i="12"/>
  <c r="H1" i="8"/>
  <c r="F1" i="92"/>
  <c r="F1" i="91"/>
  <c r="F1" i="9"/>
  <c r="N1" i="107"/>
  <c r="N1" i="22"/>
  <c r="J1" i="57"/>
  <c r="J1" i="47"/>
  <c r="K68" i="114"/>
  <c r="K1" i="114"/>
  <c r="N1" i="113"/>
  <c r="K1" i="74"/>
  <c r="S1" i="101"/>
  <c r="N1" i="105"/>
  <c r="O1" i="63"/>
  <c r="N1" i="103"/>
  <c r="K1" i="62"/>
  <c r="N1" i="53"/>
  <c r="C4" i="107" l="1"/>
  <c r="D4" i="107"/>
  <c r="E4" i="107"/>
  <c r="F4" i="107"/>
  <c r="G4" i="107"/>
  <c r="H4" i="107"/>
  <c r="I4" i="107"/>
  <c r="J4" i="107"/>
  <c r="K4" i="107"/>
  <c r="L4" i="107"/>
  <c r="M4" i="107"/>
  <c r="B4" i="107"/>
  <c r="C4" i="115"/>
  <c r="D4" i="115"/>
  <c r="E4" i="115"/>
  <c r="F4" i="115"/>
  <c r="G4" i="115"/>
  <c r="H4" i="115"/>
  <c r="I4" i="115"/>
  <c r="J4" i="115"/>
  <c r="K4" i="115"/>
  <c r="L4" i="115"/>
  <c r="M4" i="115"/>
  <c r="B4" i="115"/>
  <c r="A22" i="133" l="1"/>
  <c r="A5" i="133"/>
  <c r="N4" i="115"/>
  <c r="N4" i="107"/>
  <c r="C23" i="118" l="1"/>
  <c r="D23" i="118"/>
  <c r="E23" i="118"/>
  <c r="F23" i="118"/>
  <c r="G23" i="118"/>
  <c r="H23" i="118"/>
  <c r="I23" i="118"/>
  <c r="J23" i="118"/>
  <c r="K23" i="118"/>
  <c r="L23" i="118"/>
  <c r="M23" i="118"/>
  <c r="B23" i="118"/>
  <c r="M21" i="118"/>
  <c r="L21" i="118"/>
  <c r="K21" i="118"/>
  <c r="J21" i="118"/>
  <c r="I21" i="118"/>
  <c r="H21" i="118"/>
  <c r="G21" i="118"/>
  <c r="F21" i="118"/>
  <c r="E21" i="118"/>
  <c r="D21" i="118"/>
  <c r="C21" i="118"/>
  <c r="B21" i="118"/>
  <c r="N23" i="118" l="1"/>
  <c r="N21" i="118"/>
  <c r="M22" i="118"/>
  <c r="M18" i="118" s="1"/>
  <c r="M7" i="118" s="1"/>
  <c r="L22" i="118"/>
  <c r="L18" i="118" s="1"/>
  <c r="L7" i="118" s="1"/>
  <c r="K22" i="118"/>
  <c r="K18" i="118" s="1"/>
  <c r="K7" i="118" s="1"/>
  <c r="J22" i="118"/>
  <c r="J18" i="118" s="1"/>
  <c r="J7" i="118" s="1"/>
  <c r="I22" i="118"/>
  <c r="I18" i="118" s="1"/>
  <c r="I7" i="118" s="1"/>
  <c r="H22" i="118"/>
  <c r="H18" i="118" s="1"/>
  <c r="H7" i="118" s="1"/>
  <c r="G22" i="118"/>
  <c r="G18" i="118" s="1"/>
  <c r="G7" i="118" s="1"/>
  <c r="F22" i="118"/>
  <c r="F18" i="118" s="1"/>
  <c r="F7" i="118" s="1"/>
  <c r="E22" i="118"/>
  <c r="E18" i="118" s="1"/>
  <c r="E7" i="118" s="1"/>
  <c r="D22" i="118"/>
  <c r="D18" i="118" s="1"/>
  <c r="D7" i="118" s="1"/>
  <c r="C22" i="118"/>
  <c r="C18" i="118" s="1"/>
  <c r="C7" i="118" s="1"/>
  <c r="B22" i="118"/>
  <c r="B18" i="118" s="1"/>
  <c r="N22" i="118" l="1"/>
  <c r="B7" i="118"/>
  <c r="N7" i="118" s="1"/>
  <c r="N18" i="118"/>
  <c r="M22" i="53"/>
  <c r="L22" i="53"/>
  <c r="K22" i="53"/>
  <c r="J22" i="53"/>
  <c r="I22" i="53"/>
  <c r="H22" i="53"/>
  <c r="G22" i="53"/>
  <c r="F22" i="53"/>
  <c r="E22" i="53"/>
  <c r="D22" i="53"/>
  <c r="C22" i="53"/>
  <c r="B22" i="53"/>
  <c r="M6" i="118"/>
  <c r="L6" i="118"/>
  <c r="K6" i="118"/>
  <c r="J6" i="118"/>
  <c r="I6" i="118"/>
  <c r="H6" i="118"/>
  <c r="G6" i="118"/>
  <c r="F6" i="118"/>
  <c r="E6" i="118"/>
  <c r="D6" i="118"/>
  <c r="C6" i="118"/>
  <c r="B6" i="118"/>
  <c r="K24" i="126" l="1"/>
  <c r="K25" i="119"/>
  <c r="K24" i="124"/>
  <c r="K24" i="120"/>
  <c r="K24" i="122"/>
  <c r="K24" i="125"/>
  <c r="K24" i="123"/>
  <c r="N6" i="118"/>
  <c r="A29" i="115"/>
  <c r="A28" i="115"/>
  <c r="A27" i="115"/>
  <c r="A26" i="115"/>
  <c r="A23" i="105" l="1"/>
  <c r="A22" i="105"/>
  <c r="A21" i="105"/>
  <c r="A20" i="105"/>
  <c r="A23" i="103"/>
  <c r="A22" i="103"/>
  <c r="A21" i="103"/>
  <c r="A20" i="103"/>
  <c r="B36" i="62"/>
  <c r="A36" i="62"/>
  <c r="B27" i="62"/>
  <c r="A27" i="62"/>
  <c r="U3" i="101" l="1"/>
  <c r="V3" i="101"/>
  <c r="W3" i="101"/>
  <c r="X3" i="101"/>
  <c r="Y3" i="101"/>
  <c r="Z3" i="101"/>
  <c r="AA3" i="101"/>
  <c r="AB3" i="101"/>
  <c r="AC3" i="101"/>
  <c r="AD3" i="101"/>
  <c r="AE3" i="101"/>
  <c r="AF3" i="101"/>
  <c r="AG3" i="101"/>
  <c r="AH3" i="101"/>
  <c r="AI3" i="101"/>
  <c r="AJ3" i="101"/>
  <c r="AK3" i="101"/>
  <c r="U4" i="101"/>
  <c r="V4" i="101"/>
  <c r="W4" i="101"/>
  <c r="X4" i="101"/>
  <c r="Y4" i="101"/>
  <c r="Z4" i="101"/>
  <c r="AA4" i="101"/>
  <c r="AB4" i="101"/>
  <c r="AC4" i="101"/>
  <c r="AD4" i="101"/>
  <c r="AE4" i="101"/>
  <c r="AF4" i="101"/>
  <c r="AG4" i="101"/>
  <c r="AH4" i="101"/>
  <c r="AI4" i="101"/>
  <c r="AJ4" i="101"/>
  <c r="U5" i="101"/>
  <c r="V5" i="101"/>
  <c r="W5" i="101"/>
  <c r="X5" i="101"/>
  <c r="Y5" i="101"/>
  <c r="Z5" i="101"/>
  <c r="AA5" i="101"/>
  <c r="AB5" i="101"/>
  <c r="AC5" i="101"/>
  <c r="AD5" i="101"/>
  <c r="AE5" i="101"/>
  <c r="AF5" i="101"/>
  <c r="AG5" i="101"/>
  <c r="AH5" i="101"/>
  <c r="AI5" i="101"/>
  <c r="AJ5" i="101"/>
  <c r="U6" i="101"/>
  <c r="V6" i="101"/>
  <c r="W6" i="101"/>
  <c r="X6" i="101"/>
  <c r="Y6" i="101"/>
  <c r="Z6" i="101"/>
  <c r="AA6" i="101"/>
  <c r="AB6" i="101"/>
  <c r="AC6" i="101"/>
  <c r="AD6" i="101"/>
  <c r="AE6" i="101"/>
  <c r="AF6" i="101"/>
  <c r="AG6" i="101"/>
  <c r="AH6" i="101"/>
  <c r="AI6" i="101"/>
  <c r="AJ6" i="101"/>
  <c r="U7" i="101"/>
  <c r="V7" i="101"/>
  <c r="W7" i="101"/>
  <c r="X7" i="101"/>
  <c r="Y7" i="101"/>
  <c r="Z7" i="101"/>
  <c r="AA7" i="101"/>
  <c r="AB7" i="101"/>
  <c r="AC7" i="101"/>
  <c r="AD7" i="101"/>
  <c r="AE7" i="101"/>
  <c r="AF7" i="101"/>
  <c r="AG7" i="101"/>
  <c r="AH7" i="101"/>
  <c r="AI7" i="101"/>
  <c r="AJ7" i="101"/>
  <c r="T3" i="101"/>
  <c r="T7" i="101"/>
  <c r="T6" i="101"/>
  <c r="T5" i="101"/>
  <c r="T4" i="101"/>
  <c r="M27" i="115" l="1"/>
  <c r="L27" i="115"/>
  <c r="K27" i="115"/>
  <c r="J27" i="115"/>
  <c r="I27" i="115"/>
  <c r="H27" i="115"/>
  <c r="G27" i="115"/>
  <c r="F27" i="115"/>
  <c r="E27" i="115"/>
  <c r="D27" i="115"/>
  <c r="C27" i="115"/>
  <c r="B27" i="115"/>
  <c r="M26" i="115"/>
  <c r="L26" i="115"/>
  <c r="K26" i="115"/>
  <c r="J26" i="115"/>
  <c r="I26" i="115"/>
  <c r="H26" i="115"/>
  <c r="G26" i="115"/>
  <c r="F26" i="115"/>
  <c r="E26" i="115"/>
  <c r="D26" i="115"/>
  <c r="C26" i="115"/>
  <c r="B26" i="115"/>
  <c r="K110" i="114" l="1"/>
  <c r="J110" i="114"/>
  <c r="I110" i="114"/>
  <c r="H110" i="114"/>
  <c r="G110" i="114"/>
  <c r="F110" i="114"/>
  <c r="E110" i="114"/>
  <c r="D110" i="114"/>
  <c r="C110" i="114"/>
  <c r="B110" i="114"/>
  <c r="K95" i="114"/>
  <c r="J95" i="114"/>
  <c r="I95" i="114"/>
  <c r="H95" i="114"/>
  <c r="G95" i="114"/>
  <c r="F95" i="114"/>
  <c r="E95" i="114"/>
  <c r="D95" i="114"/>
  <c r="C95" i="114"/>
  <c r="B95" i="114"/>
  <c r="K81" i="114"/>
  <c r="J81" i="114"/>
  <c r="I81" i="114"/>
  <c r="H81" i="114"/>
  <c r="G81" i="114"/>
  <c r="F81" i="114"/>
  <c r="E81" i="114"/>
  <c r="D81" i="114"/>
  <c r="C81" i="114"/>
  <c r="B81" i="114"/>
  <c r="K72" i="114"/>
  <c r="J72" i="114"/>
  <c r="I72" i="114"/>
  <c r="H72" i="114"/>
  <c r="G72" i="114"/>
  <c r="F72" i="114"/>
  <c r="E72" i="114"/>
  <c r="D72" i="114"/>
  <c r="C72" i="114"/>
  <c r="B72" i="114"/>
  <c r="K51" i="114"/>
  <c r="J51" i="114"/>
  <c r="I51" i="114"/>
  <c r="H51" i="114"/>
  <c r="G51" i="114"/>
  <c r="F51" i="114"/>
  <c r="E51" i="114"/>
  <c r="D51" i="114"/>
  <c r="C51" i="114"/>
  <c r="B51" i="114"/>
  <c r="K36" i="114"/>
  <c r="J36" i="114"/>
  <c r="I36" i="114"/>
  <c r="H36" i="114"/>
  <c r="G36" i="114"/>
  <c r="F36" i="114"/>
  <c r="E36" i="114"/>
  <c r="D36" i="114"/>
  <c r="C36" i="114"/>
  <c r="B36" i="114"/>
  <c r="K20" i="114"/>
  <c r="J20" i="114"/>
  <c r="I20" i="114"/>
  <c r="H20" i="114"/>
  <c r="G20" i="114"/>
  <c r="F20" i="114"/>
  <c r="E20" i="114"/>
  <c r="D20" i="114"/>
  <c r="C20" i="114"/>
  <c r="B20" i="114"/>
  <c r="K5" i="114"/>
  <c r="J5" i="114"/>
  <c r="I5" i="114"/>
  <c r="H5" i="114"/>
  <c r="G5" i="114"/>
  <c r="F5" i="114"/>
  <c r="E5" i="114"/>
  <c r="D5" i="114"/>
  <c r="C5" i="114"/>
  <c r="B5" i="114"/>
  <c r="E29" i="113"/>
  <c r="E28" i="113"/>
  <c r="E27" i="113"/>
  <c r="E26" i="113"/>
  <c r="E25" i="113"/>
  <c r="E24" i="113"/>
  <c r="E23" i="113"/>
  <c r="E22" i="113"/>
  <c r="E21" i="113"/>
  <c r="E20" i="113"/>
  <c r="D19" i="113"/>
  <c r="C19" i="113"/>
  <c r="B19" i="113"/>
  <c r="E18" i="113"/>
  <c r="E16" i="113"/>
  <c r="E15" i="113"/>
  <c r="E14" i="113"/>
  <c r="E13" i="113"/>
  <c r="E12" i="113"/>
  <c r="E11" i="113"/>
  <c r="E10" i="113"/>
  <c r="E9" i="113"/>
  <c r="E8" i="113"/>
  <c r="E7" i="113"/>
  <c r="E6" i="113"/>
  <c r="D5" i="113"/>
  <c r="C5" i="113"/>
  <c r="B5" i="113"/>
  <c r="L11" i="53"/>
  <c r="L35" i="53" s="1"/>
  <c r="H11" i="53"/>
  <c r="H35" i="53" s="1"/>
  <c r="D11" i="53"/>
  <c r="D35" i="53" s="1"/>
  <c r="K25" i="32"/>
  <c r="J25" i="32"/>
  <c r="I25" i="32"/>
  <c r="H25" i="32"/>
  <c r="G25" i="32"/>
  <c r="F25" i="32"/>
  <c r="E25" i="32"/>
  <c r="D25" i="32"/>
  <c r="C25" i="32"/>
  <c r="M25" i="32"/>
  <c r="L25" i="32"/>
  <c r="B25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L10" i="53"/>
  <c r="L34" i="53" s="1"/>
  <c r="K10" i="53"/>
  <c r="H10" i="53"/>
  <c r="H34" i="53" s="1"/>
  <c r="G10" i="53"/>
  <c r="G34" i="53" s="1"/>
  <c r="D10" i="53"/>
  <c r="D34" i="53" s="1"/>
  <c r="C10" i="53"/>
  <c r="K44" i="53"/>
  <c r="G44" i="53"/>
  <c r="C44" i="53"/>
  <c r="M38" i="53"/>
  <c r="J38" i="53"/>
  <c r="I38" i="53"/>
  <c r="F38" i="53"/>
  <c r="E38" i="53"/>
  <c r="B38" i="53"/>
  <c r="L9" i="32"/>
  <c r="K9" i="32"/>
  <c r="J9" i="32"/>
  <c r="I9" i="32"/>
  <c r="H9" i="32"/>
  <c r="G9" i="32"/>
  <c r="F9" i="32"/>
  <c r="E9" i="32"/>
  <c r="D9" i="32"/>
  <c r="C9" i="32"/>
  <c r="M9" i="32"/>
  <c r="L5" i="32"/>
  <c r="K5" i="32"/>
  <c r="J5" i="32"/>
  <c r="I5" i="32"/>
  <c r="H5" i="32"/>
  <c r="G5" i="32"/>
  <c r="F5" i="32"/>
  <c r="E5" i="32"/>
  <c r="D5" i="32"/>
  <c r="C5" i="32"/>
  <c r="B5" i="32"/>
  <c r="M5" i="32"/>
  <c r="N23" i="34"/>
  <c r="M23" i="34"/>
  <c r="L23" i="34"/>
  <c r="K23" i="34"/>
  <c r="J23" i="34"/>
  <c r="I23" i="34"/>
  <c r="H23" i="34"/>
  <c r="G23" i="34"/>
  <c r="F23" i="34"/>
  <c r="E23" i="34"/>
  <c r="D23" i="34"/>
  <c r="C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L44" i="55"/>
  <c r="E36" i="55"/>
  <c r="E35" i="55"/>
  <c r="F44" i="55"/>
  <c r="L23" i="33"/>
  <c r="L6" i="53" s="1"/>
  <c r="L30" i="53" s="1"/>
  <c r="J23" i="33"/>
  <c r="J6" i="53" s="1"/>
  <c r="J30" i="53" s="1"/>
  <c r="I23" i="33"/>
  <c r="I6" i="53" s="1"/>
  <c r="I30" i="53" s="1"/>
  <c r="H23" i="33"/>
  <c r="H6" i="53" s="1"/>
  <c r="H30" i="53" s="1"/>
  <c r="F23" i="33"/>
  <c r="F6" i="53" s="1"/>
  <c r="F30" i="53" s="1"/>
  <c r="E23" i="33"/>
  <c r="E6" i="53" s="1"/>
  <c r="E30" i="53" s="1"/>
  <c r="D23" i="33"/>
  <c r="D6" i="53" s="1"/>
  <c r="D30" i="53" s="1"/>
  <c r="M23" i="33"/>
  <c r="M6" i="53" s="1"/>
  <c r="M30" i="53" s="1"/>
  <c r="M18" i="33"/>
  <c r="M5" i="53" s="1"/>
  <c r="K18" i="33"/>
  <c r="K5" i="53" s="1"/>
  <c r="K29" i="53" s="1"/>
  <c r="J18" i="33"/>
  <c r="G18" i="33"/>
  <c r="G5" i="53" s="1"/>
  <c r="G29" i="53" s="1"/>
  <c r="F18" i="33"/>
  <c r="F5" i="53" s="1"/>
  <c r="F29" i="53" s="1"/>
  <c r="E18" i="33"/>
  <c r="E5" i="53" s="1"/>
  <c r="C18" i="33"/>
  <c r="C5" i="53" s="1"/>
  <c r="C29" i="53" s="1"/>
  <c r="B18" i="33"/>
  <c r="B5" i="53" s="1"/>
  <c r="M12" i="33"/>
  <c r="M8" i="53" s="1"/>
  <c r="M32" i="53" s="1"/>
  <c r="L12" i="33"/>
  <c r="L8" i="53" s="1"/>
  <c r="L32" i="53" s="1"/>
  <c r="K12" i="33"/>
  <c r="K8" i="53" s="1"/>
  <c r="K32" i="53" s="1"/>
  <c r="H12" i="33"/>
  <c r="H8" i="53" s="1"/>
  <c r="H32" i="53" s="1"/>
  <c r="G12" i="33"/>
  <c r="G8" i="53" s="1"/>
  <c r="G32" i="53" s="1"/>
  <c r="E12" i="33"/>
  <c r="E8" i="53" s="1"/>
  <c r="E32" i="53" s="1"/>
  <c r="D12" i="33"/>
  <c r="D8" i="53" s="1"/>
  <c r="D32" i="53" s="1"/>
  <c r="C12" i="33"/>
  <c r="C8" i="53" s="1"/>
  <c r="C32" i="53" s="1"/>
  <c r="L7" i="33"/>
  <c r="L7" i="53" s="1"/>
  <c r="L31" i="53" s="1"/>
  <c r="I7" i="33"/>
  <c r="F7" i="33"/>
  <c r="F7" i="53" s="1"/>
  <c r="F31" i="53" s="1"/>
  <c r="E7" i="33"/>
  <c r="D7" i="33"/>
  <c r="D7" i="53" s="1"/>
  <c r="D31" i="53" s="1"/>
  <c r="M7" i="33"/>
  <c r="T45" i="55"/>
  <c r="T44" i="55"/>
  <c r="T43" i="55"/>
  <c r="T42" i="55"/>
  <c r="T41" i="55"/>
  <c r="T40" i="55"/>
  <c r="T39" i="55"/>
  <c r="T38" i="55"/>
  <c r="T37" i="55"/>
  <c r="T36" i="55"/>
  <c r="T35" i="55"/>
  <c r="T34" i="55"/>
  <c r="S45" i="55"/>
  <c r="S44" i="55"/>
  <c r="S43" i="55"/>
  <c r="S42" i="55"/>
  <c r="S41" i="55"/>
  <c r="S40" i="55"/>
  <c r="S39" i="55"/>
  <c r="S38" i="55"/>
  <c r="S37" i="55"/>
  <c r="S36" i="55"/>
  <c r="S35" i="55"/>
  <c r="R45" i="55"/>
  <c r="R44" i="55"/>
  <c r="R43" i="55"/>
  <c r="R42" i="55"/>
  <c r="R41" i="55"/>
  <c r="R40" i="55"/>
  <c r="R39" i="55"/>
  <c r="R38" i="55"/>
  <c r="R37" i="55"/>
  <c r="R36" i="55"/>
  <c r="R35" i="55"/>
  <c r="Q46" i="55"/>
  <c r="A37" i="107"/>
  <c r="G8" i="22"/>
  <c r="G13" i="107" s="1"/>
  <c r="E8" i="22"/>
  <c r="E13" i="107" s="1"/>
  <c r="H7" i="22"/>
  <c r="H12" i="107" s="1"/>
  <c r="F7" i="22"/>
  <c r="F12" i="107" s="1"/>
  <c r="I6" i="22"/>
  <c r="I11" i="107" s="1"/>
  <c r="G6" i="22"/>
  <c r="G11" i="107" s="1"/>
  <c r="H5" i="22"/>
  <c r="H10" i="107" s="1"/>
  <c r="B5" i="22"/>
  <c r="B10" i="107" s="1"/>
  <c r="B25" i="47"/>
  <c r="I5" i="47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M20" i="105"/>
  <c r="L20" i="105"/>
  <c r="K20" i="105"/>
  <c r="J20" i="105"/>
  <c r="I20" i="105"/>
  <c r="H20" i="105"/>
  <c r="G20" i="105"/>
  <c r="F20" i="105"/>
  <c r="E20" i="105"/>
  <c r="D20" i="105"/>
  <c r="C20" i="105"/>
  <c r="B20" i="105"/>
  <c r="B39" i="118"/>
  <c r="B38" i="118"/>
  <c r="B37" i="118"/>
  <c r="B36" i="118"/>
  <c r="B35" i="118"/>
  <c r="B32" i="118"/>
  <c r="B33" i="118"/>
  <c r="B31" i="118"/>
  <c r="B30" i="118"/>
  <c r="B29" i="118"/>
  <c r="B28" i="118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M20" i="103"/>
  <c r="L20" i="103"/>
  <c r="K20" i="103"/>
  <c r="J20" i="103"/>
  <c r="I20" i="103"/>
  <c r="H20" i="103"/>
  <c r="G20" i="103"/>
  <c r="F20" i="103"/>
  <c r="E20" i="103"/>
  <c r="D20" i="103"/>
  <c r="C20" i="103"/>
  <c r="B20" i="103"/>
  <c r="J45" i="62"/>
  <c r="I45" i="62"/>
  <c r="H45" i="62"/>
  <c r="G45" i="62"/>
  <c r="F45" i="62"/>
  <c r="E45" i="62"/>
  <c r="D45" i="62"/>
  <c r="C45" i="62"/>
  <c r="B45" i="62"/>
  <c r="J44" i="62"/>
  <c r="I44" i="62"/>
  <c r="H44" i="62"/>
  <c r="G44" i="62"/>
  <c r="F44" i="62"/>
  <c r="E44" i="62"/>
  <c r="D44" i="62"/>
  <c r="C44" i="62"/>
  <c r="B44" i="62"/>
  <c r="J43" i="62"/>
  <c r="I43" i="62"/>
  <c r="H43" i="62"/>
  <c r="G43" i="62"/>
  <c r="F43" i="62"/>
  <c r="E43" i="62"/>
  <c r="D43" i="62"/>
  <c r="C43" i="62"/>
  <c r="B43" i="62"/>
  <c r="J42" i="62"/>
  <c r="I42" i="62"/>
  <c r="H42" i="62"/>
  <c r="G42" i="62"/>
  <c r="F42" i="62"/>
  <c r="E42" i="62"/>
  <c r="D42" i="62"/>
  <c r="C42" i="62"/>
  <c r="B42" i="62"/>
  <c r="J41" i="62"/>
  <c r="I41" i="62"/>
  <c r="H41" i="62"/>
  <c r="G41" i="62"/>
  <c r="F41" i="62"/>
  <c r="E41" i="62"/>
  <c r="D41" i="62"/>
  <c r="C41" i="62"/>
  <c r="B41" i="62"/>
  <c r="J40" i="62"/>
  <c r="I40" i="62"/>
  <c r="H40" i="62"/>
  <c r="G40" i="62"/>
  <c r="F40" i="62"/>
  <c r="E40" i="62"/>
  <c r="D40" i="62"/>
  <c r="C40" i="62"/>
  <c r="B40" i="62"/>
  <c r="J39" i="62"/>
  <c r="I39" i="62"/>
  <c r="H39" i="62"/>
  <c r="G39" i="62"/>
  <c r="F39" i="62"/>
  <c r="E39" i="62"/>
  <c r="D39" i="62"/>
  <c r="C39" i="62"/>
  <c r="B39" i="62"/>
  <c r="K38" i="62"/>
  <c r="I38" i="62"/>
  <c r="H38" i="62"/>
  <c r="G38" i="62"/>
  <c r="F38" i="62"/>
  <c r="E38" i="62"/>
  <c r="D38" i="62"/>
  <c r="C38" i="62"/>
  <c r="B38" i="62"/>
  <c r="C27" i="62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M44" i="53"/>
  <c r="J44" i="53"/>
  <c r="I44" i="53"/>
  <c r="F44" i="53"/>
  <c r="E44" i="53"/>
  <c r="B44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M39" i="53"/>
  <c r="L39" i="53"/>
  <c r="K39" i="53"/>
  <c r="J39" i="53"/>
  <c r="I39" i="53"/>
  <c r="H39" i="53"/>
  <c r="G39" i="53"/>
  <c r="F39" i="53"/>
  <c r="E39" i="53"/>
  <c r="D39" i="53"/>
  <c r="C39" i="53"/>
  <c r="M11" i="53"/>
  <c r="M35" i="53" s="1"/>
  <c r="K11" i="53"/>
  <c r="K35" i="53" s="1"/>
  <c r="J11" i="53"/>
  <c r="J35" i="53" s="1"/>
  <c r="I11" i="53"/>
  <c r="I35" i="53" s="1"/>
  <c r="G11" i="53"/>
  <c r="G35" i="53" s="1"/>
  <c r="F11" i="53"/>
  <c r="F35" i="53" s="1"/>
  <c r="E11" i="53"/>
  <c r="E35" i="53" s="1"/>
  <c r="C11" i="53"/>
  <c r="C35" i="53" s="1"/>
  <c r="B11" i="53"/>
  <c r="M10" i="53"/>
  <c r="M34" i="53" s="1"/>
  <c r="J10" i="53"/>
  <c r="J34" i="53" s="1"/>
  <c r="I10" i="53"/>
  <c r="I34" i="53" s="1"/>
  <c r="F10" i="53"/>
  <c r="F34" i="53" s="1"/>
  <c r="E10" i="53"/>
  <c r="E34" i="53" s="1"/>
  <c r="B10" i="53"/>
  <c r="B34" i="53" s="1"/>
  <c r="J31" i="7"/>
  <c r="F31" i="7"/>
  <c r="J29" i="7"/>
  <c r="F29" i="7"/>
  <c r="J35" i="7"/>
  <c r="F35" i="7"/>
  <c r="M10" i="118"/>
  <c r="M4" i="118" s="1"/>
  <c r="M25" i="118" s="1"/>
  <c r="L10" i="118"/>
  <c r="L4" i="118" s="1"/>
  <c r="L25" i="118" s="1"/>
  <c r="J10" i="118"/>
  <c r="J4" i="118" s="1"/>
  <c r="J25" i="118" s="1"/>
  <c r="I10" i="118"/>
  <c r="I4" i="118" s="1"/>
  <c r="I25" i="118" s="1"/>
  <c r="H10" i="118"/>
  <c r="H4" i="118" s="1"/>
  <c r="H25" i="118" s="1"/>
  <c r="G10" i="118"/>
  <c r="G4" i="118" s="1"/>
  <c r="G25" i="118" s="1"/>
  <c r="F10" i="118"/>
  <c r="F4" i="118" s="1"/>
  <c r="F25" i="118" s="1"/>
  <c r="E10" i="118"/>
  <c r="E4" i="118" s="1"/>
  <c r="E25" i="118" s="1"/>
  <c r="D10" i="118"/>
  <c r="D4" i="118" s="1"/>
  <c r="D25" i="118" s="1"/>
  <c r="C10" i="118"/>
  <c r="C4" i="118" s="1"/>
  <c r="C25" i="118" s="1"/>
  <c r="B10" i="118"/>
  <c r="J33" i="7"/>
  <c r="F33" i="7"/>
  <c r="B33" i="7"/>
  <c r="K15" i="126" l="1"/>
  <c r="K6" i="124"/>
  <c r="K15" i="122"/>
  <c r="K6" i="120"/>
  <c r="K6" i="126"/>
  <c r="K15" i="125"/>
  <c r="K15" i="123"/>
  <c r="K6" i="122"/>
  <c r="K16" i="119"/>
  <c r="K6" i="125"/>
  <c r="K6" i="123"/>
  <c r="K15" i="120"/>
  <c r="K15" i="124"/>
  <c r="K7" i="119"/>
  <c r="B4" i="118"/>
  <c r="B25" i="118" s="1"/>
  <c r="K5" i="7"/>
  <c r="L40" i="63" s="1"/>
  <c r="K10" i="118"/>
  <c r="K4" i="118" s="1"/>
  <c r="K25" i="118" s="1"/>
  <c r="E19" i="113"/>
  <c r="L23" i="7"/>
  <c r="L21" i="53" s="1"/>
  <c r="E5" i="113"/>
  <c r="C14" i="7"/>
  <c r="C20" i="53" s="1"/>
  <c r="E23" i="7"/>
  <c r="E21" i="53" s="1"/>
  <c r="E24" i="53" s="1"/>
  <c r="H38" i="53"/>
  <c r="K38" i="53"/>
  <c r="L38" i="53"/>
  <c r="H7" i="33"/>
  <c r="H7" i="53" s="1"/>
  <c r="H31" i="53" s="1"/>
  <c r="C38" i="53"/>
  <c r="D38" i="53"/>
  <c r="M6" i="33"/>
  <c r="M8" i="115" s="1"/>
  <c r="M28" i="115" s="1"/>
  <c r="F14" i="7"/>
  <c r="F20" i="53" s="1"/>
  <c r="I14" i="7"/>
  <c r="I28" i="53" s="1"/>
  <c r="E5" i="7"/>
  <c r="E5" i="103" s="1"/>
  <c r="E6" i="103" s="1"/>
  <c r="E7" i="103" s="1"/>
  <c r="E28" i="103" s="1"/>
  <c r="C23" i="7"/>
  <c r="C21" i="53" s="1"/>
  <c r="E14" i="7"/>
  <c r="E20" i="53" s="1"/>
  <c r="D23" i="7"/>
  <c r="D21" i="53" s="1"/>
  <c r="D14" i="7"/>
  <c r="D28" i="53" s="1"/>
  <c r="C5" i="7"/>
  <c r="D40" i="63" s="1"/>
  <c r="M5" i="7"/>
  <c r="M5" i="103" s="1"/>
  <c r="M6" i="103" s="1"/>
  <c r="M7" i="103" s="1"/>
  <c r="M28" i="103" s="1"/>
  <c r="G5" i="7"/>
  <c r="H40" i="63" s="1"/>
  <c r="J23" i="7"/>
  <c r="J21" i="53" s="1"/>
  <c r="J24" i="53" s="1"/>
  <c r="M23" i="7"/>
  <c r="M21" i="53" s="1"/>
  <c r="M24" i="53" s="1"/>
  <c r="L14" i="7"/>
  <c r="L28" i="53" s="1"/>
  <c r="H14" i="7"/>
  <c r="H28" i="53" s="1"/>
  <c r="M14" i="7"/>
  <c r="M28" i="53" s="1"/>
  <c r="H23" i="7"/>
  <c r="H21" i="53" s="1"/>
  <c r="K23" i="7"/>
  <c r="K21" i="53" s="1"/>
  <c r="K14" i="7"/>
  <c r="K20" i="53" s="1"/>
  <c r="F23" i="7"/>
  <c r="F21" i="53" s="1"/>
  <c r="F24" i="53" s="1"/>
  <c r="D5" i="80"/>
  <c r="H6" i="59"/>
  <c r="G23" i="7"/>
  <c r="G21" i="53" s="1"/>
  <c r="G24" i="53" s="1"/>
  <c r="I5" i="7"/>
  <c r="J40" i="63" s="1"/>
  <c r="D5" i="10"/>
  <c r="E7" i="9"/>
  <c r="C6" i="59"/>
  <c r="E6" i="59"/>
  <c r="I6" i="59"/>
  <c r="E5" i="80"/>
  <c r="F16" i="31"/>
  <c r="C5" i="8"/>
  <c r="F6" i="59"/>
  <c r="C16" i="31"/>
  <c r="E5" i="91"/>
  <c r="M9" i="53"/>
  <c r="M33" i="53" s="1"/>
  <c r="D4" i="57"/>
  <c r="D5" i="135" s="1"/>
  <c r="D5" i="22"/>
  <c r="D10" i="107" s="1"/>
  <c r="D15" i="107" s="1"/>
  <c r="D20" i="107" s="1"/>
  <c r="D33" i="107" s="1"/>
  <c r="C6" i="22"/>
  <c r="C11" i="107" s="1"/>
  <c r="C43" i="107" s="1"/>
  <c r="B7" i="22"/>
  <c r="B12" i="107" s="1"/>
  <c r="B17" i="107" s="1"/>
  <c r="B22" i="107" s="1"/>
  <c r="B35" i="107" s="1"/>
  <c r="N7" i="22"/>
  <c r="N12" i="107" s="1"/>
  <c r="N17" i="107" s="1"/>
  <c r="N22" i="107" s="1"/>
  <c r="M8" i="22"/>
  <c r="M13" i="107" s="1"/>
  <c r="M18" i="107" s="1"/>
  <c r="M23" i="107" s="1"/>
  <c r="M36" i="107" s="1"/>
  <c r="D7" i="9"/>
  <c r="C5" i="10"/>
  <c r="C5" i="80"/>
  <c r="F5" i="22"/>
  <c r="F10" i="107" s="1"/>
  <c r="F42" i="107" s="1"/>
  <c r="E6" i="22"/>
  <c r="E11" i="107" s="1"/>
  <c r="E43" i="107" s="1"/>
  <c r="D7" i="22"/>
  <c r="D12" i="107" s="1"/>
  <c r="D17" i="107" s="1"/>
  <c r="D22" i="107" s="1"/>
  <c r="D35" i="107" s="1"/>
  <c r="C8" i="22"/>
  <c r="C13" i="107" s="1"/>
  <c r="C45" i="107" s="1"/>
  <c r="B6" i="59"/>
  <c r="B16" i="31"/>
  <c r="I12" i="33"/>
  <c r="I8" i="53" s="1"/>
  <c r="I32" i="53" s="1"/>
  <c r="D16" i="31"/>
  <c r="C5" i="92"/>
  <c r="G16" i="31"/>
  <c r="J7" i="33"/>
  <c r="J7" i="53" s="1"/>
  <c r="J31" i="53" s="1"/>
  <c r="L5" i="22"/>
  <c r="L10" i="107" s="1"/>
  <c r="L42" i="107" s="1"/>
  <c r="K6" i="22"/>
  <c r="K11" i="107" s="1"/>
  <c r="K43" i="107" s="1"/>
  <c r="I8" i="22"/>
  <c r="I13" i="107" s="1"/>
  <c r="I18" i="107" s="1"/>
  <c r="I23" i="107" s="1"/>
  <c r="I36" i="107" s="1"/>
  <c r="H16" i="31"/>
  <c r="I18" i="33"/>
  <c r="I5" i="53" s="1"/>
  <c r="I29" i="53" s="1"/>
  <c r="E5" i="92"/>
  <c r="J14" i="7"/>
  <c r="J20" i="53" s="1"/>
  <c r="B14" i="7"/>
  <c r="B20" i="53" s="1"/>
  <c r="M6" i="22"/>
  <c r="M11" i="107" s="1"/>
  <c r="M43" i="107" s="1"/>
  <c r="L7" i="22"/>
  <c r="L12" i="107" s="1"/>
  <c r="L17" i="107" s="1"/>
  <c r="L22" i="107" s="1"/>
  <c r="L35" i="107" s="1"/>
  <c r="K8" i="22"/>
  <c r="K13" i="107" s="1"/>
  <c r="K45" i="107" s="1"/>
  <c r="D5" i="91"/>
  <c r="D5" i="92"/>
  <c r="G6" i="59"/>
  <c r="C7" i="9"/>
  <c r="D6" i="59"/>
  <c r="C5" i="91"/>
  <c r="B5" i="80"/>
  <c r="B5" i="10"/>
  <c r="E5" i="10"/>
  <c r="I23" i="7"/>
  <c r="I21" i="53" s="1"/>
  <c r="I24" i="53" s="1"/>
  <c r="D44" i="53"/>
  <c r="H44" i="53"/>
  <c r="L44" i="53"/>
  <c r="J7" i="22"/>
  <c r="J12" i="107" s="1"/>
  <c r="J44" i="107" s="1"/>
  <c r="E30" i="7"/>
  <c r="I30" i="7"/>
  <c r="M30" i="7"/>
  <c r="E32" i="7"/>
  <c r="I32" i="7"/>
  <c r="M32" i="7"/>
  <c r="E34" i="7"/>
  <c r="I34" i="7"/>
  <c r="M34" i="7"/>
  <c r="E36" i="7"/>
  <c r="I36" i="7"/>
  <c r="M36" i="7"/>
  <c r="C34" i="53"/>
  <c r="C9" i="53"/>
  <c r="C33" i="53" s="1"/>
  <c r="K34" i="53"/>
  <c r="K9" i="53"/>
  <c r="K33" i="53" s="1"/>
  <c r="C30" i="7"/>
  <c r="G30" i="7"/>
  <c r="K30" i="7"/>
  <c r="C32" i="7"/>
  <c r="G32" i="7"/>
  <c r="K32" i="7"/>
  <c r="C34" i="7"/>
  <c r="G34" i="7"/>
  <c r="K34" i="7"/>
  <c r="C36" i="7"/>
  <c r="G36" i="7"/>
  <c r="K36" i="7"/>
  <c r="D29" i="7"/>
  <c r="H29" i="7"/>
  <c r="L29" i="7"/>
  <c r="D31" i="7"/>
  <c r="H31" i="7"/>
  <c r="L31" i="7"/>
  <c r="D33" i="7"/>
  <c r="H33" i="7"/>
  <c r="L33" i="7"/>
  <c r="D35" i="7"/>
  <c r="H35" i="7"/>
  <c r="L35" i="7"/>
  <c r="M7" i="53"/>
  <c r="M31" i="53" s="1"/>
  <c r="I9" i="53"/>
  <c r="I33" i="53" s="1"/>
  <c r="M17" i="33"/>
  <c r="M9" i="115" s="1"/>
  <c r="M29" i="115" s="1"/>
  <c r="M14" i="22"/>
  <c r="E9" i="53"/>
  <c r="E33" i="53" s="1"/>
  <c r="K4" i="74"/>
  <c r="G9" i="53"/>
  <c r="G33" i="53" s="1"/>
  <c r="N11" i="53"/>
  <c r="N35" i="53" s="1"/>
  <c r="N15" i="53"/>
  <c r="N39" i="53" s="1"/>
  <c r="F9" i="22"/>
  <c r="J9" i="22"/>
  <c r="N9" i="22"/>
  <c r="E14" i="22"/>
  <c r="I14" i="22"/>
  <c r="F28" i="47"/>
  <c r="F29" i="47"/>
  <c r="F31" i="47"/>
  <c r="F33" i="47"/>
  <c r="F34" i="47"/>
  <c r="P5" i="98"/>
  <c r="C9" i="22"/>
  <c r="G9" i="22"/>
  <c r="K9" i="22"/>
  <c r="B6" i="22"/>
  <c r="B11" i="107" s="1"/>
  <c r="B16" i="107" s="1"/>
  <c r="B21" i="107" s="1"/>
  <c r="B34" i="107" s="1"/>
  <c r="F6" i="22"/>
  <c r="F11" i="107" s="1"/>
  <c r="F16" i="107" s="1"/>
  <c r="F21" i="107" s="1"/>
  <c r="F34" i="107" s="1"/>
  <c r="J6" i="22"/>
  <c r="J11" i="107" s="1"/>
  <c r="J43" i="107" s="1"/>
  <c r="N6" i="22"/>
  <c r="N11" i="107" s="1"/>
  <c r="N16" i="107" s="1"/>
  <c r="N21" i="107" s="1"/>
  <c r="D27" i="62"/>
  <c r="J17" i="33"/>
  <c r="J9" i="115" s="1"/>
  <c r="J29" i="115" s="1"/>
  <c r="J5" i="53"/>
  <c r="J29" i="53" s="1"/>
  <c r="J6" i="57"/>
  <c r="F35" i="47"/>
  <c r="B5" i="46"/>
  <c r="F5" i="46"/>
  <c r="E5" i="46"/>
  <c r="C5" i="46"/>
  <c r="K4" i="31"/>
  <c r="N17" i="53"/>
  <c r="N41" i="53" s="1"/>
  <c r="P12" i="98"/>
  <c r="P16" i="98"/>
  <c r="H19" i="22"/>
  <c r="E5" i="12"/>
  <c r="D5" i="12"/>
  <c r="F5" i="12"/>
  <c r="E17" i="33"/>
  <c r="E9" i="115" s="1"/>
  <c r="E29" i="115" s="1"/>
  <c r="N24" i="33"/>
  <c r="N25" i="33"/>
  <c r="N26" i="33"/>
  <c r="N27" i="33"/>
  <c r="F26" i="47"/>
  <c r="F37" i="47"/>
  <c r="F38" i="47"/>
  <c r="F39" i="47"/>
  <c r="C24" i="22"/>
  <c r="G24" i="22"/>
  <c r="K24" i="22"/>
  <c r="B5" i="8"/>
  <c r="F5" i="8"/>
  <c r="E5" i="8"/>
  <c r="J10" i="57"/>
  <c r="J11" i="57"/>
  <c r="J12" i="57"/>
  <c r="J14" i="57"/>
  <c r="J15" i="57"/>
  <c r="J5" i="57"/>
  <c r="J17" i="57"/>
  <c r="J9" i="57"/>
  <c r="J18" i="57"/>
  <c r="P8" i="98"/>
  <c r="N5" i="22"/>
  <c r="N10" i="107" s="1"/>
  <c r="N15" i="107" s="1"/>
  <c r="N20" i="107" s="1"/>
  <c r="D9" i="22"/>
  <c r="H9" i="22"/>
  <c r="L9" i="22"/>
  <c r="D19" i="22"/>
  <c r="L19" i="22"/>
  <c r="I31" i="7"/>
  <c r="E33" i="7"/>
  <c r="M33" i="7"/>
  <c r="E35" i="7"/>
  <c r="M35" i="7"/>
  <c r="N15" i="7"/>
  <c r="B30" i="7"/>
  <c r="F30" i="7"/>
  <c r="J30" i="7"/>
  <c r="N17" i="7"/>
  <c r="B32" i="7"/>
  <c r="F32" i="7"/>
  <c r="J32" i="7"/>
  <c r="N19" i="7"/>
  <c r="B34" i="7"/>
  <c r="F34" i="7"/>
  <c r="J34" i="7"/>
  <c r="N21" i="7"/>
  <c r="N22" i="7"/>
  <c r="F36" i="7"/>
  <c r="J36" i="7"/>
  <c r="J8" i="47"/>
  <c r="J9" i="47"/>
  <c r="J12" i="47"/>
  <c r="J13" i="47"/>
  <c r="J14" i="47"/>
  <c r="J16" i="47"/>
  <c r="J6" i="47"/>
  <c r="J17" i="47"/>
  <c r="J10" i="47"/>
  <c r="J19" i="47"/>
  <c r="J5" i="22"/>
  <c r="J10" i="107" s="1"/>
  <c r="J42" i="107" s="1"/>
  <c r="G29" i="7"/>
  <c r="C31" i="7"/>
  <c r="K31" i="7"/>
  <c r="K33" i="7"/>
  <c r="G35" i="7"/>
  <c r="B35" i="53"/>
  <c r="H4" i="57"/>
  <c r="H5" i="135" s="1"/>
  <c r="P14" i="98"/>
  <c r="G31" i="7"/>
  <c r="C33" i="7"/>
  <c r="G33" i="7"/>
  <c r="C35" i="7"/>
  <c r="K35" i="7"/>
  <c r="N6" i="7"/>
  <c r="N7" i="7"/>
  <c r="N8" i="7"/>
  <c r="N9" i="7"/>
  <c r="N11" i="7"/>
  <c r="N12" i="7"/>
  <c r="K23" i="97" s="1"/>
  <c r="C44" i="118" s="1"/>
  <c r="N13" i="7"/>
  <c r="D30" i="7"/>
  <c r="H30" i="7"/>
  <c r="L30" i="7"/>
  <c r="D32" i="7"/>
  <c r="H32" i="7"/>
  <c r="L32" i="7"/>
  <c r="D34" i="7"/>
  <c r="H34" i="7"/>
  <c r="L34" i="7"/>
  <c r="D36" i="7"/>
  <c r="H36" i="7"/>
  <c r="L36" i="7"/>
  <c r="N24" i="7"/>
  <c r="N25" i="7"/>
  <c r="N26" i="7"/>
  <c r="N27" i="7"/>
  <c r="B9" i="22"/>
  <c r="E31" i="7"/>
  <c r="M31" i="7"/>
  <c r="I33" i="7"/>
  <c r="I35" i="7"/>
  <c r="E5" i="47"/>
  <c r="D25" i="47"/>
  <c r="B4" i="57"/>
  <c r="B5" i="135" s="1"/>
  <c r="F4" i="57"/>
  <c r="F5" i="135" s="1"/>
  <c r="P11" i="98"/>
  <c r="E7" i="22"/>
  <c r="E12" i="107" s="1"/>
  <c r="E44" i="107" s="1"/>
  <c r="I7" i="22"/>
  <c r="I12" i="107" s="1"/>
  <c r="I44" i="107" s="1"/>
  <c r="M7" i="22"/>
  <c r="M12" i="107" s="1"/>
  <c r="M44" i="107" s="1"/>
  <c r="D8" i="22"/>
  <c r="D13" i="107" s="1"/>
  <c r="D45" i="107" s="1"/>
  <c r="H8" i="22"/>
  <c r="H13" i="107" s="1"/>
  <c r="H45" i="107" s="1"/>
  <c r="L8" i="22"/>
  <c r="L13" i="107" s="1"/>
  <c r="L18" i="107" s="1"/>
  <c r="L23" i="107" s="1"/>
  <c r="L36" i="107" s="1"/>
  <c r="D14" i="22"/>
  <c r="H14" i="22"/>
  <c r="L14" i="22"/>
  <c r="C14" i="22"/>
  <c r="G14" i="22"/>
  <c r="K14" i="22"/>
  <c r="E19" i="22"/>
  <c r="I19" i="22"/>
  <c r="M19" i="22"/>
  <c r="B24" i="22"/>
  <c r="F24" i="22"/>
  <c r="J24" i="22"/>
  <c r="N24" i="22"/>
  <c r="E24" i="22"/>
  <c r="I24" i="22"/>
  <c r="M24" i="22"/>
  <c r="N10" i="32"/>
  <c r="N11" i="32"/>
  <c r="N12" i="32"/>
  <c r="N13" i="32"/>
  <c r="N14" i="32"/>
  <c r="N15" i="32"/>
  <c r="E16" i="31"/>
  <c r="I16" i="31"/>
  <c r="N20" i="32"/>
  <c r="N21" i="32"/>
  <c r="N22" i="32"/>
  <c r="N23" i="32"/>
  <c r="N24" i="32"/>
  <c r="C7" i="22"/>
  <c r="C12" i="107" s="1"/>
  <c r="C17" i="107" s="1"/>
  <c r="C22" i="107" s="1"/>
  <c r="C35" i="107" s="1"/>
  <c r="G7" i="22"/>
  <c r="G12" i="107" s="1"/>
  <c r="G17" i="107" s="1"/>
  <c r="G22" i="107" s="1"/>
  <c r="G35" i="107" s="1"/>
  <c r="K7" i="22"/>
  <c r="K12" i="107" s="1"/>
  <c r="K17" i="107" s="1"/>
  <c r="K22" i="107" s="1"/>
  <c r="K35" i="107" s="1"/>
  <c r="B8" i="22"/>
  <c r="B13" i="107" s="1"/>
  <c r="B18" i="107" s="1"/>
  <c r="B23" i="107" s="1"/>
  <c r="B36" i="107" s="1"/>
  <c r="F8" i="22"/>
  <c r="F13" i="107" s="1"/>
  <c r="F18" i="107" s="1"/>
  <c r="F23" i="107" s="1"/>
  <c r="F36" i="107" s="1"/>
  <c r="J8" i="22"/>
  <c r="J13" i="107" s="1"/>
  <c r="J18" i="107" s="1"/>
  <c r="J23" i="107" s="1"/>
  <c r="J36" i="107" s="1"/>
  <c r="N8" i="22"/>
  <c r="N13" i="107" s="1"/>
  <c r="N18" i="107" s="1"/>
  <c r="N23" i="107" s="1"/>
  <c r="B14" i="22"/>
  <c r="F14" i="22"/>
  <c r="J14" i="22"/>
  <c r="N14" i="22"/>
  <c r="C19" i="22"/>
  <c r="G19" i="22"/>
  <c r="K19" i="22"/>
  <c r="B19" i="22"/>
  <c r="F19" i="22"/>
  <c r="J19" i="22"/>
  <c r="N19" i="22"/>
  <c r="D24" i="22"/>
  <c r="H24" i="22"/>
  <c r="L24" i="22"/>
  <c r="J19" i="31"/>
  <c r="J20" i="31"/>
  <c r="J22" i="31"/>
  <c r="J23" i="31"/>
  <c r="J24" i="31"/>
  <c r="J25" i="31"/>
  <c r="J26" i="31"/>
  <c r="J27" i="31"/>
  <c r="J17" i="31"/>
  <c r="J28" i="31"/>
  <c r="J29" i="31"/>
  <c r="J21" i="31"/>
  <c r="J30" i="31"/>
  <c r="D6" i="33"/>
  <c r="D8" i="115" s="1"/>
  <c r="D28" i="115" s="1"/>
  <c r="L6" i="33"/>
  <c r="L8" i="115" s="1"/>
  <c r="L28" i="115" s="1"/>
  <c r="C23" i="33"/>
  <c r="C6" i="53" s="1"/>
  <c r="C30" i="53" s="1"/>
  <c r="G23" i="33"/>
  <c r="G6" i="53" s="1"/>
  <c r="G30" i="53" s="1"/>
  <c r="K23" i="33"/>
  <c r="K6" i="53" s="1"/>
  <c r="K30" i="53" s="1"/>
  <c r="N26" i="32"/>
  <c r="N27" i="32"/>
  <c r="N28" i="32"/>
  <c r="N29" i="32"/>
  <c r="N30" i="32"/>
  <c r="N31" i="32"/>
  <c r="N32" i="32"/>
  <c r="N33" i="32"/>
  <c r="N34" i="32"/>
  <c r="N35" i="32"/>
  <c r="N36" i="32"/>
  <c r="N37" i="32"/>
  <c r="D5" i="8"/>
  <c r="C5" i="12"/>
  <c r="G5" i="12"/>
  <c r="D5" i="46"/>
  <c r="N13" i="33"/>
  <c r="B12" i="33"/>
  <c r="F12" i="33"/>
  <c r="F8" i="53" s="1"/>
  <c r="F32" i="53" s="1"/>
  <c r="J12" i="33"/>
  <c r="J8" i="53" s="1"/>
  <c r="J32" i="53" s="1"/>
  <c r="N15" i="33"/>
  <c r="N16" i="33"/>
  <c r="E6" i="33"/>
  <c r="E8" i="115" s="1"/>
  <c r="E28" i="115" s="1"/>
  <c r="E7" i="53"/>
  <c r="E31" i="53" s="1"/>
  <c r="I7" i="53"/>
  <c r="I31" i="53" s="1"/>
  <c r="N19" i="33"/>
  <c r="N20" i="33"/>
  <c r="N21" i="33"/>
  <c r="N22" i="33"/>
  <c r="N8" i="33"/>
  <c r="N9" i="33"/>
  <c r="N10" i="33"/>
  <c r="N11" i="33"/>
  <c r="D18" i="33"/>
  <c r="D5" i="53" s="1"/>
  <c r="H18" i="33"/>
  <c r="H5" i="53" s="1"/>
  <c r="L18" i="33"/>
  <c r="L5" i="53" s="1"/>
  <c r="B29" i="53"/>
  <c r="C7" i="33"/>
  <c r="G7" i="33"/>
  <c r="K7" i="33"/>
  <c r="N6" i="32"/>
  <c r="N7" i="32"/>
  <c r="N8" i="32"/>
  <c r="B9" i="32"/>
  <c r="N10" i="7"/>
  <c r="K21" i="97" s="1"/>
  <c r="C42" i="118" s="1"/>
  <c r="N18" i="7"/>
  <c r="C29" i="7"/>
  <c r="K29" i="7"/>
  <c r="D5" i="7"/>
  <c r="H5" i="7"/>
  <c r="L5" i="7"/>
  <c r="G14" i="7"/>
  <c r="B23" i="7"/>
  <c r="B21" i="53" s="1"/>
  <c r="B31" i="7"/>
  <c r="B35" i="7"/>
  <c r="B9" i="53"/>
  <c r="F9" i="53"/>
  <c r="F33" i="53" s="1"/>
  <c r="J9" i="53"/>
  <c r="J33" i="53" s="1"/>
  <c r="N18" i="53"/>
  <c r="N42" i="53" s="1"/>
  <c r="E29" i="53"/>
  <c r="M29" i="53"/>
  <c r="G38" i="53"/>
  <c r="B39" i="53"/>
  <c r="E25" i="47"/>
  <c r="N16" i="7"/>
  <c r="I29" i="7"/>
  <c r="N10" i="53"/>
  <c r="N34" i="53" s="1"/>
  <c r="N19" i="53"/>
  <c r="N43" i="53" s="1"/>
  <c r="B41" i="53"/>
  <c r="N20" i="7"/>
  <c r="E29" i="7"/>
  <c r="M29" i="7"/>
  <c r="B36" i="7"/>
  <c r="B5" i="7"/>
  <c r="F5" i="7"/>
  <c r="J5" i="7"/>
  <c r="B29" i="7"/>
  <c r="D9" i="53"/>
  <c r="D33" i="53" s="1"/>
  <c r="H9" i="53"/>
  <c r="H33" i="53" s="1"/>
  <c r="L9" i="53"/>
  <c r="L33" i="53" s="1"/>
  <c r="N16" i="53"/>
  <c r="N40" i="53" s="1"/>
  <c r="C5" i="47"/>
  <c r="G5" i="47"/>
  <c r="C25" i="47"/>
  <c r="J7" i="57"/>
  <c r="B5" i="47"/>
  <c r="F5" i="47"/>
  <c r="J7" i="47"/>
  <c r="J15" i="47"/>
  <c r="F32" i="47"/>
  <c r="F30" i="47"/>
  <c r="C4" i="57"/>
  <c r="C5" i="135" s="1"/>
  <c r="G4" i="57"/>
  <c r="G5" i="135" s="1"/>
  <c r="J8" i="57"/>
  <c r="J16" i="57"/>
  <c r="P6" i="98"/>
  <c r="P13" i="98"/>
  <c r="P17" i="98"/>
  <c r="H15" i="107"/>
  <c r="H20" i="107" s="1"/>
  <c r="H33" i="107" s="1"/>
  <c r="H42" i="107"/>
  <c r="F44" i="107"/>
  <c r="F17" i="107"/>
  <c r="F22" i="107" s="1"/>
  <c r="F35" i="107" s="1"/>
  <c r="B42" i="107"/>
  <c r="B15" i="107"/>
  <c r="B20" i="107" s="1"/>
  <c r="B33" i="107" s="1"/>
  <c r="H44" i="107"/>
  <c r="H17" i="107"/>
  <c r="H22" i="107" s="1"/>
  <c r="H35" i="107" s="1"/>
  <c r="D5" i="47"/>
  <c r="H5" i="47"/>
  <c r="J11" i="47"/>
  <c r="J18" i="47"/>
  <c r="F27" i="47"/>
  <c r="F36" i="47"/>
  <c r="E4" i="57"/>
  <c r="E5" i="135" s="1"/>
  <c r="I4" i="57"/>
  <c r="I5" i="135" s="1"/>
  <c r="J13" i="57"/>
  <c r="P9" i="98"/>
  <c r="P15" i="98"/>
  <c r="G43" i="107"/>
  <c r="G16" i="107"/>
  <c r="G21" i="107" s="1"/>
  <c r="G34" i="107" s="1"/>
  <c r="E18" i="107"/>
  <c r="E23" i="107" s="1"/>
  <c r="E36" i="107" s="1"/>
  <c r="E45" i="107"/>
  <c r="E9" i="22"/>
  <c r="E5" i="22"/>
  <c r="E10" i="107" s="1"/>
  <c r="I9" i="22"/>
  <c r="I5" i="22"/>
  <c r="I10" i="107" s="1"/>
  <c r="M9" i="22"/>
  <c r="M5" i="22"/>
  <c r="M10" i="107" s="1"/>
  <c r="I43" i="107"/>
  <c r="I16" i="107"/>
  <c r="I21" i="107" s="1"/>
  <c r="I34" i="107" s="1"/>
  <c r="G45" i="107"/>
  <c r="G18" i="107"/>
  <c r="G23" i="107" s="1"/>
  <c r="G36" i="107" s="1"/>
  <c r="D6" i="22"/>
  <c r="D11" i="107" s="1"/>
  <c r="H6" i="22"/>
  <c r="H11" i="107" s="1"/>
  <c r="L6" i="22"/>
  <c r="L11" i="107" s="1"/>
  <c r="C5" i="22"/>
  <c r="C10" i="107" s="1"/>
  <c r="G5" i="22"/>
  <c r="G10" i="107" s="1"/>
  <c r="K5" i="22"/>
  <c r="K10" i="107" s="1"/>
  <c r="F17" i="33"/>
  <c r="F9" i="115" s="1"/>
  <c r="F29" i="115" s="1"/>
  <c r="R34" i="55"/>
  <c r="B7" i="9"/>
  <c r="S34" i="55"/>
  <c r="B5" i="91"/>
  <c r="J18" i="31"/>
  <c r="N14" i="33"/>
  <c r="F36" i="55"/>
  <c r="F38" i="55"/>
  <c r="F40" i="55"/>
  <c r="F42" i="55"/>
  <c r="L35" i="55"/>
  <c r="L37" i="55"/>
  <c r="L39" i="55"/>
  <c r="L41" i="55"/>
  <c r="L43" i="55"/>
  <c r="B5" i="92"/>
  <c r="B7" i="33"/>
  <c r="B23" i="33"/>
  <c r="B17" i="33" s="1"/>
  <c r="B9" i="115" s="1"/>
  <c r="B29" i="115" s="1"/>
  <c r="F35" i="55"/>
  <c r="F37" i="55"/>
  <c r="F39" i="55"/>
  <c r="F41" i="55"/>
  <c r="F43" i="55"/>
  <c r="L36" i="55"/>
  <c r="L38" i="55"/>
  <c r="L40" i="55"/>
  <c r="L42" i="55"/>
  <c r="K24" i="62" l="1"/>
  <c r="C35" i="62" s="1"/>
  <c r="F35" i="62" s="1"/>
  <c r="K22" i="97"/>
  <c r="C43" i="118" s="1"/>
  <c r="K5" i="103"/>
  <c r="K21" i="103" s="1"/>
  <c r="G6" i="135"/>
  <c r="G7" i="135" s="1"/>
  <c r="G17" i="135"/>
  <c r="D6" i="135"/>
  <c r="D7" i="135" s="1"/>
  <c r="D17" i="135"/>
  <c r="H6" i="135"/>
  <c r="H7" i="135" s="1"/>
  <c r="H17" i="135"/>
  <c r="I17" i="135"/>
  <c r="I6" i="135"/>
  <c r="I7" i="135" s="1"/>
  <c r="E17" i="135"/>
  <c r="E6" i="135"/>
  <c r="E7" i="135" s="1"/>
  <c r="C6" i="135"/>
  <c r="C7" i="135" s="1"/>
  <c r="C17" i="135"/>
  <c r="F17" i="135"/>
  <c r="F6" i="135"/>
  <c r="F7" i="135" s="1"/>
  <c r="B6" i="135"/>
  <c r="B7" i="135" s="1"/>
  <c r="B17" i="135"/>
  <c r="N10" i="118"/>
  <c r="N4" i="118" s="1"/>
  <c r="N25" i="118" s="1"/>
  <c r="B44" i="107"/>
  <c r="E17" i="107"/>
  <c r="E22" i="107" s="1"/>
  <c r="E35" i="107" s="1"/>
  <c r="C18" i="107"/>
  <c r="C23" i="107" s="1"/>
  <c r="C36" i="107" s="1"/>
  <c r="K44" i="107"/>
  <c r="L15" i="107"/>
  <c r="L20" i="107" s="1"/>
  <c r="L33" i="107" s="1"/>
  <c r="K28" i="53"/>
  <c r="C5" i="103"/>
  <c r="C6" i="103" s="1"/>
  <c r="C7" i="103" s="1"/>
  <c r="C28" i="103" s="1"/>
  <c r="C28" i="53"/>
  <c r="N40" i="63"/>
  <c r="L24" i="53"/>
  <c r="L9" i="105" s="1"/>
  <c r="H6" i="33"/>
  <c r="H8" i="115" s="1"/>
  <c r="H28" i="115" s="1"/>
  <c r="K23" i="62"/>
  <c r="C34" i="62" s="1"/>
  <c r="G34" i="62" s="1"/>
  <c r="K44" i="33"/>
  <c r="I17" i="33"/>
  <c r="I9" i="115" s="1"/>
  <c r="I29" i="115" s="1"/>
  <c r="N5" i="32"/>
  <c r="N9" i="32"/>
  <c r="N14" i="53"/>
  <c r="N38" i="53" s="1"/>
  <c r="E16" i="107"/>
  <c r="E21" i="107" s="1"/>
  <c r="E34" i="107" s="1"/>
  <c r="F15" i="107"/>
  <c r="F20" i="107" s="1"/>
  <c r="F33" i="107" s="1"/>
  <c r="B45" i="107"/>
  <c r="H24" i="53"/>
  <c r="H13" i="53" s="1"/>
  <c r="H37" i="53" s="1"/>
  <c r="C24" i="53"/>
  <c r="C9" i="105" s="1"/>
  <c r="D44" i="107"/>
  <c r="F43" i="107"/>
  <c r="I6" i="33"/>
  <c r="I8" i="115" s="1"/>
  <c r="I28" i="115" s="1"/>
  <c r="M16" i="107"/>
  <c r="M21" i="107" s="1"/>
  <c r="M34" i="107" s="1"/>
  <c r="I45" i="107"/>
  <c r="K16" i="107"/>
  <c r="K21" i="107" s="1"/>
  <c r="K34" i="107" s="1"/>
  <c r="J15" i="107"/>
  <c r="J20" i="107" s="1"/>
  <c r="J33" i="107" s="1"/>
  <c r="C16" i="107"/>
  <c r="C21" i="107" s="1"/>
  <c r="C34" i="107" s="1"/>
  <c r="D42" i="107"/>
  <c r="L44" i="107"/>
  <c r="F28" i="53"/>
  <c r="K21" i="62"/>
  <c r="C32" i="62" s="1"/>
  <c r="F32" i="62" s="1"/>
  <c r="K22" i="62"/>
  <c r="C33" i="62" s="1"/>
  <c r="G33" i="62" s="1"/>
  <c r="K20" i="62"/>
  <c r="C31" i="62" s="1"/>
  <c r="G31" i="62" s="1"/>
  <c r="K19" i="62"/>
  <c r="C30" i="62" s="1"/>
  <c r="F30" i="62" s="1"/>
  <c r="K18" i="62"/>
  <c r="C29" i="62" s="1"/>
  <c r="G29" i="62" s="1"/>
  <c r="K17" i="62"/>
  <c r="C28" i="62" s="1"/>
  <c r="I20" i="53"/>
  <c r="I23" i="53" s="1"/>
  <c r="K18" i="107"/>
  <c r="K23" i="107" s="1"/>
  <c r="K36" i="107" s="1"/>
  <c r="E21" i="103"/>
  <c r="F40" i="63"/>
  <c r="E28" i="53"/>
  <c r="D24" i="53"/>
  <c r="D9" i="105" s="1"/>
  <c r="K24" i="53"/>
  <c r="K9" i="105" s="1"/>
  <c r="H39" i="33"/>
  <c r="L45" i="107"/>
  <c r="J35" i="33"/>
  <c r="H18" i="107"/>
  <c r="H23" i="107" s="1"/>
  <c r="H36" i="107" s="1"/>
  <c r="D18" i="107"/>
  <c r="D23" i="107" s="1"/>
  <c r="D36" i="107" s="1"/>
  <c r="G44" i="107"/>
  <c r="K30" i="33"/>
  <c r="G5" i="103"/>
  <c r="G21" i="103" s="1"/>
  <c r="M21" i="103"/>
  <c r="D20" i="53"/>
  <c r="B28" i="53"/>
  <c r="H20" i="53"/>
  <c r="M20" i="53"/>
  <c r="M23" i="53" s="1"/>
  <c r="L20" i="53"/>
  <c r="N21" i="53"/>
  <c r="I5" i="103"/>
  <c r="I6" i="103" s="1"/>
  <c r="I7" i="103" s="1"/>
  <c r="I28" i="103" s="1"/>
  <c r="J28" i="53"/>
  <c r="L17" i="33"/>
  <c r="L9" i="115" s="1"/>
  <c r="L29" i="115" s="1"/>
  <c r="M17" i="107"/>
  <c r="M22" i="107" s="1"/>
  <c r="M35" i="107" s="1"/>
  <c r="N22" i="53"/>
  <c r="N44" i="53" s="1"/>
  <c r="B43" i="107"/>
  <c r="M45" i="107"/>
  <c r="F45" i="107"/>
  <c r="F28" i="7"/>
  <c r="G41" i="63" s="1"/>
  <c r="M4" i="22"/>
  <c r="M9" i="107" s="1"/>
  <c r="M14" i="107" s="1"/>
  <c r="M19" i="107" s="1"/>
  <c r="J16" i="31"/>
  <c r="C17" i="33"/>
  <c r="C9" i="115" s="1"/>
  <c r="C29" i="115" s="1"/>
  <c r="J6" i="33"/>
  <c r="J8" i="115" s="1"/>
  <c r="J28" i="115" s="1"/>
  <c r="J45" i="107"/>
  <c r="C44" i="107"/>
  <c r="J17" i="107"/>
  <c r="J22" i="107" s="1"/>
  <c r="J35" i="107" s="1"/>
  <c r="I17" i="107"/>
  <c r="I22" i="107" s="1"/>
  <c r="I35" i="107" s="1"/>
  <c r="N18" i="33"/>
  <c r="K19" i="115" s="1"/>
  <c r="E4" i="22"/>
  <c r="E9" i="107" s="1"/>
  <c r="E14" i="107" s="1"/>
  <c r="E19" i="107" s="1"/>
  <c r="N33" i="7"/>
  <c r="F6" i="33"/>
  <c r="F8" i="115" s="1"/>
  <c r="F28" i="115" s="1"/>
  <c r="H17" i="33"/>
  <c r="H9" i="115" s="1"/>
  <c r="H29" i="115" s="1"/>
  <c r="D17" i="33"/>
  <c r="D9" i="115" s="1"/>
  <c r="D29" i="115" s="1"/>
  <c r="E28" i="7"/>
  <c r="F41" i="63" s="1"/>
  <c r="K28" i="7"/>
  <c r="K9" i="103" s="1"/>
  <c r="G43" i="33"/>
  <c r="N34" i="7"/>
  <c r="E5" i="33"/>
  <c r="E7" i="115" s="1"/>
  <c r="E10" i="115" s="1"/>
  <c r="E11" i="115" s="1"/>
  <c r="E33" i="115" s="1"/>
  <c r="M5" i="33"/>
  <c r="M7" i="115" s="1"/>
  <c r="M10" i="115" s="1"/>
  <c r="M11" i="115" s="1"/>
  <c r="M33" i="115" s="1"/>
  <c r="I28" i="7"/>
  <c r="J41" i="63" s="1"/>
  <c r="C28" i="7"/>
  <c r="C9" i="103" s="1"/>
  <c r="M4" i="53"/>
  <c r="G28" i="7"/>
  <c r="G9" i="103" s="1"/>
  <c r="J28" i="7"/>
  <c r="J9" i="103" s="1"/>
  <c r="M45" i="33"/>
  <c r="F25" i="47"/>
  <c r="N36" i="7"/>
  <c r="J16" i="107"/>
  <c r="J21" i="107" s="1"/>
  <c r="J34" i="107" s="1"/>
  <c r="M28" i="7"/>
  <c r="N41" i="63" s="1"/>
  <c r="N35" i="7"/>
  <c r="K17" i="33"/>
  <c r="K9" i="115" s="1"/>
  <c r="K29" i="115" s="1"/>
  <c r="I4" i="22"/>
  <c r="I9" i="107" s="1"/>
  <c r="I14" i="107" s="1"/>
  <c r="I19" i="107" s="1"/>
  <c r="N31" i="7"/>
  <c r="N30" i="7"/>
  <c r="L44" i="33"/>
  <c r="N32" i="7"/>
  <c r="E4" i="53"/>
  <c r="G17" i="33"/>
  <c r="G9" i="115" s="1"/>
  <c r="G29" i="115" s="1"/>
  <c r="J4" i="22"/>
  <c r="J9" i="107" s="1"/>
  <c r="J14" i="107" s="1"/>
  <c r="J19" i="107" s="1"/>
  <c r="B24" i="53"/>
  <c r="J48" i="33"/>
  <c r="H28" i="7"/>
  <c r="I41" i="63" s="1"/>
  <c r="G4" i="22"/>
  <c r="G9" i="107" s="1"/>
  <c r="G14" i="107" s="1"/>
  <c r="G19" i="107" s="1"/>
  <c r="D4" i="22"/>
  <c r="D9" i="107" s="1"/>
  <c r="D14" i="107" s="1"/>
  <c r="D19" i="107" s="1"/>
  <c r="N5" i="53"/>
  <c r="N29" i="53" s="1"/>
  <c r="F4" i="22"/>
  <c r="F9" i="107" s="1"/>
  <c r="F14" i="107" s="1"/>
  <c r="F19" i="107" s="1"/>
  <c r="D28" i="7"/>
  <c r="E41" i="63" s="1"/>
  <c r="L4" i="22"/>
  <c r="L9" i="107" s="1"/>
  <c r="L14" i="107" s="1"/>
  <c r="L19" i="107" s="1"/>
  <c r="N4" i="22"/>
  <c r="N9" i="107" s="1"/>
  <c r="N14" i="107" s="1"/>
  <c r="N19" i="107" s="1"/>
  <c r="H4" i="22"/>
  <c r="H9" i="107" s="1"/>
  <c r="H14" i="107" s="1"/>
  <c r="H19" i="107" s="1"/>
  <c r="L28" i="7"/>
  <c r="L9" i="103" s="1"/>
  <c r="N25" i="32"/>
  <c r="J4" i="53"/>
  <c r="F4" i="53"/>
  <c r="C4" i="22"/>
  <c r="C9" i="107" s="1"/>
  <c r="C14" i="107" s="1"/>
  <c r="C19" i="107" s="1"/>
  <c r="B4" i="22"/>
  <c r="B9" i="107" s="1"/>
  <c r="B14" i="107" s="1"/>
  <c r="B19" i="107" s="1"/>
  <c r="N14" i="7"/>
  <c r="N28" i="53" s="1"/>
  <c r="N12" i="33"/>
  <c r="B8" i="53"/>
  <c r="N23" i="7"/>
  <c r="N19" i="32"/>
  <c r="K4" i="22"/>
  <c r="K9" i="107" s="1"/>
  <c r="K14" i="107" s="1"/>
  <c r="K19" i="107" s="1"/>
  <c r="I4" i="53"/>
  <c r="G6" i="33"/>
  <c r="G8" i="115" s="1"/>
  <c r="G28" i="115" s="1"/>
  <c r="G7" i="53"/>
  <c r="L4" i="53"/>
  <c r="L29" i="53"/>
  <c r="C6" i="33"/>
  <c r="C8" i="115" s="1"/>
  <c r="C28" i="115" s="1"/>
  <c r="C7" i="53"/>
  <c r="H29" i="53"/>
  <c r="H4" i="53"/>
  <c r="D4" i="53"/>
  <c r="D29" i="53"/>
  <c r="K6" i="33"/>
  <c r="K8" i="115" s="1"/>
  <c r="K28" i="115" s="1"/>
  <c r="K7" i="53"/>
  <c r="N7" i="33"/>
  <c r="B6" i="33"/>
  <c r="B8" i="115" s="1"/>
  <c r="B28" i="115" s="1"/>
  <c r="B7" i="53"/>
  <c r="G42" i="107"/>
  <c r="G15" i="107"/>
  <c r="G20" i="107" s="1"/>
  <c r="G33" i="107" s="1"/>
  <c r="D16" i="107"/>
  <c r="D21" i="107" s="1"/>
  <c r="D34" i="107" s="1"/>
  <c r="D43" i="107"/>
  <c r="F9" i="105"/>
  <c r="F46" i="53"/>
  <c r="F13" i="53"/>
  <c r="F37" i="53" s="1"/>
  <c r="F23" i="53"/>
  <c r="G43" i="63"/>
  <c r="G40" i="63"/>
  <c r="F5" i="103"/>
  <c r="J43" i="63"/>
  <c r="I13" i="53"/>
  <c r="I37" i="53" s="1"/>
  <c r="I9" i="105"/>
  <c r="I46" i="53"/>
  <c r="I40" i="63"/>
  <c r="H5" i="103"/>
  <c r="H43" i="63"/>
  <c r="G9" i="105"/>
  <c r="G46" i="53"/>
  <c r="G13" i="53"/>
  <c r="G37" i="53" s="1"/>
  <c r="C42" i="107"/>
  <c r="C15" i="107"/>
  <c r="C20" i="107" s="1"/>
  <c r="C33" i="107" s="1"/>
  <c r="I15" i="107"/>
  <c r="I20" i="107" s="1"/>
  <c r="I33" i="107" s="1"/>
  <c r="I42" i="107"/>
  <c r="J5" i="47"/>
  <c r="J4" i="57"/>
  <c r="J5" i="135" s="1"/>
  <c r="C40" i="63"/>
  <c r="B5" i="103"/>
  <c r="E40" i="63"/>
  <c r="D5" i="103"/>
  <c r="N5" i="7"/>
  <c r="K4" i="62" s="1"/>
  <c r="L16" i="107"/>
  <c r="L21" i="107" s="1"/>
  <c r="L34" i="107" s="1"/>
  <c r="L43" i="107"/>
  <c r="N29" i="7"/>
  <c r="B28" i="7"/>
  <c r="N43" i="63"/>
  <c r="M9" i="105"/>
  <c r="M46" i="53"/>
  <c r="M13" i="53"/>
  <c r="M37" i="53" s="1"/>
  <c r="G20" i="53"/>
  <c r="G28" i="53"/>
  <c r="N23" i="33"/>
  <c r="K20" i="115" s="1"/>
  <c r="B6" i="53"/>
  <c r="K42" i="107"/>
  <c r="K15" i="107"/>
  <c r="K20" i="107" s="1"/>
  <c r="K33" i="107" s="1"/>
  <c r="H16" i="107"/>
  <c r="H21" i="107" s="1"/>
  <c r="H34" i="107" s="1"/>
  <c r="H43" i="107"/>
  <c r="M15" i="107"/>
  <c r="M20" i="107" s="1"/>
  <c r="M33" i="107" s="1"/>
  <c r="M42" i="107"/>
  <c r="E15" i="107"/>
  <c r="E20" i="107" s="1"/>
  <c r="E33" i="107" s="1"/>
  <c r="E42" i="107"/>
  <c r="J9" i="105"/>
  <c r="J46" i="53"/>
  <c r="K43" i="63"/>
  <c r="J23" i="53"/>
  <c r="J13" i="53"/>
  <c r="J37" i="53" s="1"/>
  <c r="K40" i="63"/>
  <c r="J5" i="103"/>
  <c r="F43" i="63"/>
  <c r="E9" i="105"/>
  <c r="E46" i="53"/>
  <c r="E13" i="53"/>
  <c r="E37" i="53" s="1"/>
  <c r="E23" i="53"/>
  <c r="B33" i="53"/>
  <c r="N9" i="53"/>
  <c r="M40" i="63"/>
  <c r="L5" i="103"/>
  <c r="G35" i="62" l="1"/>
  <c r="K18" i="97"/>
  <c r="K7" i="97" s="1"/>
  <c r="K6" i="103"/>
  <c r="K7" i="103" s="1"/>
  <c r="K28" i="103" s="1"/>
  <c r="J6" i="135"/>
  <c r="J7" i="135" s="1"/>
  <c r="J17" i="135"/>
  <c r="C21" i="103"/>
  <c r="C43" i="63"/>
  <c r="B23" i="53"/>
  <c r="B45" i="53" s="1"/>
  <c r="F31" i="62"/>
  <c r="L23" i="53"/>
  <c r="L45" i="53" s="1"/>
  <c r="F34" i="62"/>
  <c r="L13" i="53"/>
  <c r="L37" i="53" s="1"/>
  <c r="M43" i="63"/>
  <c r="L46" i="53"/>
  <c r="C23" i="53"/>
  <c r="C5" i="105" s="1"/>
  <c r="C13" i="53"/>
  <c r="C37" i="53" s="1"/>
  <c r="C46" i="53"/>
  <c r="G30" i="62"/>
  <c r="D43" i="63"/>
  <c r="I43" i="63"/>
  <c r="H46" i="53"/>
  <c r="H9" i="105"/>
  <c r="H23" i="105" s="1"/>
  <c r="H23" i="53"/>
  <c r="H5" i="105" s="1"/>
  <c r="F29" i="62"/>
  <c r="J25" i="53"/>
  <c r="I5" i="33"/>
  <c r="I7" i="115" s="1"/>
  <c r="I10" i="115" s="1"/>
  <c r="I11" i="115" s="1"/>
  <c r="I33" i="115" s="1"/>
  <c r="L5" i="33"/>
  <c r="L7" i="115" s="1"/>
  <c r="L10" i="115" s="1"/>
  <c r="L11" i="115" s="1"/>
  <c r="L33" i="115" s="1"/>
  <c r="L43" i="63"/>
  <c r="D23" i="53"/>
  <c r="D5" i="105" s="1"/>
  <c r="D13" i="53"/>
  <c r="D37" i="53" s="1"/>
  <c r="E43" i="63"/>
  <c r="D46" i="53"/>
  <c r="K13" i="53"/>
  <c r="K37" i="53" s="1"/>
  <c r="K23" i="53"/>
  <c r="K45" i="53" s="1"/>
  <c r="F33" i="62"/>
  <c r="G32" i="62"/>
  <c r="K12" i="62"/>
  <c r="K44" i="62" s="1"/>
  <c r="K46" i="53"/>
  <c r="K16" i="62"/>
  <c r="C36" i="62" s="1"/>
  <c r="D36" i="62" s="1"/>
  <c r="K41" i="63"/>
  <c r="G6" i="103"/>
  <c r="G7" i="103" s="1"/>
  <c r="G28" i="103" s="1"/>
  <c r="N20" i="53"/>
  <c r="I21" i="103"/>
  <c r="B13" i="53"/>
  <c r="B37" i="53" s="1"/>
  <c r="F9" i="103"/>
  <c r="F10" i="103" s="1"/>
  <c r="F11" i="103" s="1"/>
  <c r="F29" i="103" s="1"/>
  <c r="F5" i="33"/>
  <c r="F7" i="115" s="1"/>
  <c r="F10" i="115" s="1"/>
  <c r="F11" i="115" s="1"/>
  <c r="F33" i="115" s="1"/>
  <c r="H5" i="33"/>
  <c r="H7" i="115" s="1"/>
  <c r="H10" i="115" s="1"/>
  <c r="H11" i="115" s="1"/>
  <c r="H33" i="115" s="1"/>
  <c r="L41" i="63"/>
  <c r="H41" i="63"/>
  <c r="M9" i="103"/>
  <c r="M10" i="103" s="1"/>
  <c r="M11" i="103" s="1"/>
  <c r="M29" i="103" s="1"/>
  <c r="I9" i="103"/>
  <c r="I10" i="103" s="1"/>
  <c r="I11" i="103" s="1"/>
  <c r="I29" i="103" s="1"/>
  <c r="J5" i="33"/>
  <c r="J7" i="115" s="1"/>
  <c r="J10" i="115" s="1"/>
  <c r="J11" i="115" s="1"/>
  <c r="J33" i="115" s="1"/>
  <c r="K10" i="62"/>
  <c r="D9" i="103"/>
  <c r="D23" i="103" s="1"/>
  <c r="D41" i="63"/>
  <c r="E9" i="103"/>
  <c r="E23" i="103" s="1"/>
  <c r="N17" i="33"/>
  <c r="N9" i="115" s="1"/>
  <c r="D5" i="33"/>
  <c r="D7" i="115" s="1"/>
  <c r="D10" i="115" s="1"/>
  <c r="D11" i="115" s="1"/>
  <c r="D33" i="115" s="1"/>
  <c r="F25" i="53"/>
  <c r="N28" i="7"/>
  <c r="K5" i="62" s="1"/>
  <c r="K39" i="62" s="1"/>
  <c r="B46" i="53"/>
  <c r="B9" i="105"/>
  <c r="B10" i="105" s="1"/>
  <c r="B11" i="105" s="1"/>
  <c r="B29" i="105" s="1"/>
  <c r="K7" i="62"/>
  <c r="K42" i="62" s="1"/>
  <c r="H9" i="103"/>
  <c r="N24" i="53"/>
  <c r="N9" i="105" s="1"/>
  <c r="N10" i="105" s="1"/>
  <c r="N11" i="105" s="1"/>
  <c r="M41" i="63"/>
  <c r="E35" i="62"/>
  <c r="E29" i="62"/>
  <c r="E31" i="62"/>
  <c r="E30" i="62"/>
  <c r="E34" i="62"/>
  <c r="E32" i="62"/>
  <c r="L23" i="103"/>
  <c r="L10" i="103"/>
  <c r="L11" i="103" s="1"/>
  <c r="L29" i="103" s="1"/>
  <c r="B32" i="53"/>
  <c r="N8" i="53"/>
  <c r="C31" i="53"/>
  <c r="C4" i="53"/>
  <c r="K31" i="53"/>
  <c r="K4" i="53"/>
  <c r="C5" i="33"/>
  <c r="C7" i="115" s="1"/>
  <c r="C10" i="115" s="1"/>
  <c r="C11" i="115" s="1"/>
  <c r="C33" i="115" s="1"/>
  <c r="G31" i="53"/>
  <c r="G4" i="53"/>
  <c r="K5" i="33"/>
  <c r="K7" i="115" s="1"/>
  <c r="K10" i="115" s="1"/>
  <c r="K11" i="115" s="1"/>
  <c r="K33" i="115" s="1"/>
  <c r="G5" i="33"/>
  <c r="G7" i="115" s="1"/>
  <c r="G10" i="115" s="1"/>
  <c r="G11" i="115" s="1"/>
  <c r="G33" i="115" s="1"/>
  <c r="J21" i="103"/>
  <c r="J6" i="103"/>
  <c r="J7" i="103" s="1"/>
  <c r="J28" i="103" s="1"/>
  <c r="M5" i="105"/>
  <c r="M45" i="53"/>
  <c r="N42" i="63"/>
  <c r="M25" i="53"/>
  <c r="G23" i="53"/>
  <c r="I10" i="105"/>
  <c r="I11" i="105" s="1"/>
  <c r="I29" i="105" s="1"/>
  <c r="I23" i="105"/>
  <c r="F21" i="103"/>
  <c r="F6" i="103"/>
  <c r="F7" i="103" s="1"/>
  <c r="F28" i="103" s="1"/>
  <c r="G10" i="103"/>
  <c r="G11" i="103" s="1"/>
  <c r="G29" i="103" s="1"/>
  <c r="G23" i="103"/>
  <c r="E23" i="105"/>
  <c r="E10" i="105"/>
  <c r="E11" i="105" s="1"/>
  <c r="E29" i="105" s="1"/>
  <c r="C41" i="63"/>
  <c r="B9" i="103"/>
  <c r="K23" i="103"/>
  <c r="K10" i="103"/>
  <c r="K11" i="103" s="1"/>
  <c r="K29" i="103" s="1"/>
  <c r="N5" i="103"/>
  <c r="N6" i="103" s="1"/>
  <c r="N7" i="103" s="1"/>
  <c r="B21" i="103"/>
  <c r="B6" i="103"/>
  <c r="B7" i="103" s="1"/>
  <c r="B28" i="103" s="1"/>
  <c r="H21" i="103"/>
  <c r="H6" i="103"/>
  <c r="H7" i="103" s="1"/>
  <c r="H28" i="103" s="1"/>
  <c r="N7" i="53"/>
  <c r="N31" i="53" s="1"/>
  <c r="B31" i="53"/>
  <c r="L21" i="103"/>
  <c r="L6" i="103"/>
  <c r="L7" i="103" s="1"/>
  <c r="L28" i="103" s="1"/>
  <c r="B30" i="53"/>
  <c r="N6" i="53"/>
  <c r="B4" i="53"/>
  <c r="J10" i="103"/>
  <c r="J11" i="103" s="1"/>
  <c r="J29" i="103" s="1"/>
  <c r="J23" i="103"/>
  <c r="E5" i="105"/>
  <c r="E45" i="53"/>
  <c r="F42" i="63"/>
  <c r="E25" i="53"/>
  <c r="J23" i="105"/>
  <c r="J10" i="105"/>
  <c r="J11" i="105" s="1"/>
  <c r="J29" i="105" s="1"/>
  <c r="O40" i="63"/>
  <c r="S10" i="101" s="1"/>
  <c r="AK4" i="101" s="1"/>
  <c r="I5" i="105"/>
  <c r="I45" i="53"/>
  <c r="J42" i="63"/>
  <c r="I25" i="53"/>
  <c r="F23" i="105"/>
  <c r="F10" i="105"/>
  <c r="F11" i="105" s="1"/>
  <c r="F29" i="105" s="1"/>
  <c r="B5" i="33"/>
  <c r="B7" i="115" s="1"/>
  <c r="B10" i="115" s="1"/>
  <c r="B11" i="115" s="1"/>
  <c r="B33" i="115" s="1"/>
  <c r="N6" i="33"/>
  <c r="C10" i="105"/>
  <c r="C11" i="105" s="1"/>
  <c r="C29" i="105" s="1"/>
  <c r="C23" i="105"/>
  <c r="K42" i="63"/>
  <c r="J45" i="53"/>
  <c r="J5" i="105"/>
  <c r="F28" i="62"/>
  <c r="E33" i="62"/>
  <c r="G28" i="62"/>
  <c r="E28" i="62"/>
  <c r="C23" i="103"/>
  <c r="C10" i="103"/>
  <c r="C11" i="103" s="1"/>
  <c r="C29" i="103" s="1"/>
  <c r="K10" i="105"/>
  <c r="K11" i="105" s="1"/>
  <c r="K29" i="105" s="1"/>
  <c r="K23" i="105"/>
  <c r="D23" i="105"/>
  <c r="D10" i="105"/>
  <c r="D11" i="105" s="1"/>
  <c r="D29" i="105" s="1"/>
  <c r="M23" i="105"/>
  <c r="M10" i="105"/>
  <c r="M11" i="105" s="1"/>
  <c r="M29" i="105" s="1"/>
  <c r="D21" i="103"/>
  <c r="D6" i="103"/>
  <c r="D7" i="103" s="1"/>
  <c r="D28" i="103" s="1"/>
  <c r="G10" i="105"/>
  <c r="G11" i="105" s="1"/>
  <c r="G29" i="105" s="1"/>
  <c r="G23" i="105"/>
  <c r="L23" i="105"/>
  <c r="L10" i="105"/>
  <c r="L11" i="105" s="1"/>
  <c r="L29" i="105" s="1"/>
  <c r="G42" i="63"/>
  <c r="F45" i="53"/>
  <c r="F5" i="105"/>
  <c r="K11" i="62"/>
  <c r="K43" i="62" s="1"/>
  <c r="N33" i="53"/>
  <c r="L5" i="105" l="1"/>
  <c r="L21" i="105" s="1"/>
  <c r="M42" i="63"/>
  <c r="C45" i="53"/>
  <c r="C25" i="53"/>
  <c r="L25" i="53"/>
  <c r="H10" i="105"/>
  <c r="H11" i="105" s="1"/>
  <c r="H29" i="105" s="1"/>
  <c r="D42" i="63"/>
  <c r="K25" i="53"/>
  <c r="H45" i="53"/>
  <c r="H25" i="53"/>
  <c r="I42" i="63"/>
  <c r="E42" i="63"/>
  <c r="D25" i="53"/>
  <c r="D45" i="53"/>
  <c r="O43" i="63"/>
  <c r="S13" i="101" s="1"/>
  <c r="AK7" i="101" s="1"/>
  <c r="F23" i="103"/>
  <c r="K5" i="105"/>
  <c r="K21" i="105" s="1"/>
  <c r="L42" i="63"/>
  <c r="N30" i="53"/>
  <c r="N32" i="53"/>
  <c r="N13" i="53"/>
  <c r="N37" i="53" s="1"/>
  <c r="I23" i="103"/>
  <c r="B23" i="105"/>
  <c r="C42" i="63"/>
  <c r="M23" i="103"/>
  <c r="E10" i="103"/>
  <c r="E11" i="103" s="1"/>
  <c r="E29" i="103" s="1"/>
  <c r="O41" i="63"/>
  <c r="S11" i="101" s="1"/>
  <c r="AK5" i="101" s="1"/>
  <c r="D10" i="103"/>
  <c r="D11" i="103" s="1"/>
  <c r="D29" i="103" s="1"/>
  <c r="K40" i="62"/>
  <c r="N46" i="53"/>
  <c r="B25" i="53"/>
  <c r="B5" i="105"/>
  <c r="B6" i="105" s="1"/>
  <c r="B7" i="105" s="1"/>
  <c r="B28" i="105" s="1"/>
  <c r="K9" i="62"/>
  <c r="K41" i="62" s="1"/>
  <c r="H10" i="103"/>
  <c r="H11" i="103" s="1"/>
  <c r="H29" i="103" s="1"/>
  <c r="H23" i="103"/>
  <c r="N23" i="53"/>
  <c r="K18" i="115"/>
  <c r="K17" i="115" s="1"/>
  <c r="N8" i="115"/>
  <c r="I21" i="105"/>
  <c r="I6" i="105"/>
  <c r="I7" i="105" s="1"/>
  <c r="I28" i="105" s="1"/>
  <c r="N4" i="53"/>
  <c r="K13" i="62" s="1"/>
  <c r="K45" i="62" s="1"/>
  <c r="B10" i="103"/>
  <c r="B11" i="103" s="1"/>
  <c r="B29" i="103" s="1"/>
  <c r="B23" i="103"/>
  <c r="N9" i="103"/>
  <c r="N10" i="103" s="1"/>
  <c r="N11" i="103" s="1"/>
  <c r="M21" i="105"/>
  <c r="M6" i="105"/>
  <c r="M7" i="105" s="1"/>
  <c r="M28" i="105" s="1"/>
  <c r="N5" i="33"/>
  <c r="N7" i="115" s="1"/>
  <c r="N10" i="115" s="1"/>
  <c r="N11" i="115" s="1"/>
  <c r="F21" i="105"/>
  <c r="F6" i="105"/>
  <c r="F7" i="105" s="1"/>
  <c r="F28" i="105" s="1"/>
  <c r="E21" i="105"/>
  <c r="E6" i="105"/>
  <c r="E7" i="105" s="1"/>
  <c r="E28" i="105" s="1"/>
  <c r="G45" i="53"/>
  <c r="G5" i="105"/>
  <c r="H42" i="63"/>
  <c r="G25" i="53"/>
  <c r="D21" i="105"/>
  <c r="D6" i="105"/>
  <c r="D7" i="105" s="1"/>
  <c r="D28" i="105" s="1"/>
  <c r="J21" i="105"/>
  <c r="J6" i="105"/>
  <c r="J7" i="105" s="1"/>
  <c r="J28" i="105" s="1"/>
  <c r="H21" i="105"/>
  <c r="H6" i="105"/>
  <c r="H7" i="105" s="1"/>
  <c r="H28" i="105" s="1"/>
  <c r="C21" i="105"/>
  <c r="C6" i="105"/>
  <c r="C7" i="105" s="1"/>
  <c r="C28" i="105" s="1"/>
  <c r="L6" i="105" l="1"/>
  <c r="L7" i="105" s="1"/>
  <c r="L28" i="105" s="1"/>
  <c r="K6" i="105"/>
  <c r="K7" i="105" s="1"/>
  <c r="K28" i="105" s="1"/>
  <c r="O42" i="63"/>
  <c r="B21" i="105"/>
  <c r="N5" i="105"/>
  <c r="N6" i="105" s="1"/>
  <c r="N7" i="105" s="1"/>
  <c r="N45" i="53"/>
  <c r="K8" i="62"/>
  <c r="G21" i="105"/>
  <c r="G6" i="105"/>
  <c r="G7" i="105" s="1"/>
  <c r="G28" i="105" s="1"/>
  <c r="K40" i="33"/>
  <c r="N25" i="53"/>
  <c r="S12" i="101" l="1"/>
  <c r="AK6" i="101" s="1"/>
  <c r="G29" i="71" l="1"/>
  <c r="M7" i="100" l="1"/>
  <c r="M9" i="71"/>
  <c r="M9" i="100"/>
  <c r="E31" i="100"/>
  <c r="G19" i="100"/>
  <c r="J10" i="71"/>
  <c r="G9" i="71"/>
  <c r="E26" i="71"/>
  <c r="D31" i="100"/>
  <c r="F5" i="100"/>
  <c r="G30" i="71"/>
  <c r="E6" i="71"/>
  <c r="D6" i="71"/>
  <c r="L6" i="71"/>
  <c r="G27" i="100"/>
  <c r="G12" i="71"/>
  <c r="J5" i="100"/>
  <c r="K29" i="99"/>
  <c r="G17" i="71"/>
  <c r="L5" i="100"/>
  <c r="G28" i="71"/>
  <c r="M15" i="71"/>
  <c r="G31" i="71"/>
  <c r="D16" i="100"/>
  <c r="D5" i="100"/>
  <c r="G35" i="100"/>
  <c r="F22" i="71"/>
  <c r="G11" i="100"/>
  <c r="E10" i="71"/>
  <c r="G18" i="100"/>
  <c r="G7" i="71"/>
  <c r="C6" i="71"/>
  <c r="D26" i="71"/>
  <c r="G34" i="100"/>
  <c r="G32" i="100"/>
  <c r="C31" i="100"/>
  <c r="M8" i="100"/>
  <c r="M17" i="71"/>
  <c r="G27" i="71"/>
  <c r="C26" i="71"/>
  <c r="G33" i="71"/>
  <c r="G22" i="100"/>
  <c r="M11" i="71"/>
  <c r="I10" i="71"/>
  <c r="G14" i="71"/>
  <c r="F16" i="100"/>
  <c r="G26" i="100"/>
  <c r="M10" i="100"/>
  <c r="G25" i="100"/>
  <c r="G24" i="100"/>
  <c r="G13" i="71"/>
  <c r="F26" i="71"/>
  <c r="I5" i="100"/>
  <c r="M6" i="100"/>
  <c r="G23" i="100"/>
  <c r="G8" i="71"/>
  <c r="G8" i="100"/>
  <c r="K5" i="100"/>
  <c r="K6" i="71"/>
  <c r="G16" i="71"/>
  <c r="K24" i="99"/>
  <c r="C20" i="100"/>
  <c r="G21" i="100"/>
  <c r="I6" i="71"/>
  <c r="M7" i="71"/>
  <c r="G9" i="100"/>
  <c r="M14" i="71"/>
  <c r="G32" i="71"/>
  <c r="M16" i="71"/>
  <c r="J6" i="71"/>
  <c r="J5" i="71" s="1"/>
  <c r="D10" i="71"/>
  <c r="G24" i="71"/>
  <c r="E20" i="100"/>
  <c r="F20" i="100"/>
  <c r="F6" i="71"/>
  <c r="G23" i="71"/>
  <c r="C22" i="71"/>
  <c r="M12" i="71"/>
  <c r="F10" i="71"/>
  <c r="C5" i="100"/>
  <c r="G6" i="100"/>
  <c r="G15" i="71"/>
  <c r="M8" i="71"/>
  <c r="M13" i="71"/>
  <c r="G17" i="100"/>
  <c r="C16" i="100"/>
  <c r="F31" i="100"/>
  <c r="G25" i="71"/>
  <c r="E5" i="100"/>
  <c r="L10" i="71"/>
  <c r="E22" i="71"/>
  <c r="G33" i="100"/>
  <c r="D20" i="100"/>
  <c r="E16" i="100"/>
  <c r="E15" i="100" s="1"/>
  <c r="K10" i="71"/>
  <c r="M11" i="100"/>
  <c r="G10" i="100"/>
  <c r="G7" i="100"/>
  <c r="C10" i="71"/>
  <c r="G11" i="71"/>
  <c r="D22" i="71"/>
  <c r="D21" i="71" s="1"/>
  <c r="L5" i="71" l="1"/>
  <c r="D5" i="71"/>
  <c r="F15" i="100"/>
  <c r="G20" i="100"/>
  <c r="M5" i="100"/>
  <c r="E5" i="71"/>
  <c r="M10" i="71"/>
  <c r="G10" i="71"/>
  <c r="E21" i="71"/>
  <c r="F5" i="71"/>
  <c r="K5" i="71"/>
  <c r="G22" i="71"/>
  <c r="C21" i="71"/>
  <c r="G31" i="100"/>
  <c r="F21" i="71"/>
  <c r="K4" i="99"/>
  <c r="G5" i="100"/>
  <c r="M6" i="71"/>
  <c r="I5" i="71"/>
  <c r="G26" i="71"/>
  <c r="G6" i="71"/>
  <c r="C5" i="71"/>
  <c r="D15" i="100"/>
  <c r="C15" i="100"/>
  <c r="G15" i="100" s="1"/>
  <c r="G16" i="100"/>
  <c r="K14" i="99"/>
  <c r="K9" i="99"/>
  <c r="K19" i="99"/>
  <c r="G5" i="71" l="1"/>
  <c r="M5" i="71"/>
  <c r="G21" i="71"/>
  <c r="C4" i="98" l="1"/>
  <c r="C25" i="98" s="1"/>
  <c r="H4" i="98" l="1"/>
  <c r="H25" i="98" s="1"/>
  <c r="I4" i="98"/>
  <c r="I25" i="98" s="1"/>
  <c r="J4" i="98"/>
  <c r="J25" i="98" s="1"/>
  <c r="K4" i="98"/>
  <c r="K25" i="98" s="1"/>
  <c r="D4" i="98"/>
  <c r="D25" i="98" s="1"/>
  <c r="L4" i="98"/>
  <c r="L25" i="98" s="1"/>
  <c r="E4" i="98"/>
  <c r="E25" i="98" s="1"/>
  <c r="M4" i="98"/>
  <c r="M25" i="98" s="1"/>
  <c r="F4" i="98"/>
  <c r="F25" i="98" s="1"/>
  <c r="N4" i="98"/>
  <c r="N25" i="98" s="1"/>
  <c r="G4" i="98"/>
  <c r="G25" i="98" s="1"/>
  <c r="O4" i="98"/>
  <c r="O25" i="98" s="1"/>
  <c r="C32" i="118" l="1"/>
  <c r="K4" i="97"/>
  <c r="K25" i="97" s="1"/>
  <c r="B4" i="98"/>
  <c r="P10" i="98"/>
  <c r="B25" i="98" l="1"/>
  <c r="P4" i="98"/>
  <c r="P25" i="98" s="1"/>
</calcChain>
</file>

<file path=xl/sharedStrings.xml><?xml version="1.0" encoding="utf-8"?>
<sst xmlns="http://schemas.openxmlformats.org/spreadsheetml/2006/main" count="2262" uniqueCount="725">
  <si>
    <t>Jaderné (JE)</t>
  </si>
  <si>
    <t>Větrné (VTE)</t>
  </si>
  <si>
    <t>Fotovoltaické (FVE)</t>
  </si>
  <si>
    <t>Vodní (VE)</t>
  </si>
  <si>
    <t xml:space="preserve"> [GWh]</t>
  </si>
  <si>
    <t>[MW]</t>
  </si>
  <si>
    <t>[MWh]</t>
  </si>
  <si>
    <t>Výroba elektřiny netto</t>
  </si>
  <si>
    <t>do 10 kW včetně</t>
  </si>
  <si>
    <t>do 0,5 MW včetně</t>
  </si>
  <si>
    <t>nad 2 MW</t>
  </si>
  <si>
    <t>nad 5 MW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</si>
  <si>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</si>
  <si>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</si>
  <si>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</si>
  <si>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</si>
  <si>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</si>
  <si>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</si>
  <si>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</si>
  <si>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</si>
  <si>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</si>
  <si>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</si>
  <si>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</si>
  <si>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</si>
  <si>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</si>
  <si>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Jaderné elektrárny (JE)</t>
  </si>
  <si>
    <t>Parní elektrárny (PE)</t>
  </si>
  <si>
    <t>Plynové a spalovací elektrárny (PSE)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</si>
  <si>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</si>
  <si>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</si>
  <si>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</si>
  <si>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</si>
  <si>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</si>
  <si>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</si>
  <si>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</si>
  <si>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</si>
  <si>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</si>
  <si>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</si>
  <si>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</si>
  <si>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</si>
  <si>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</si>
  <si>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</si>
  <si>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</si>
  <si>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</si>
  <si>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</si>
  <si>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</si>
  <si>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</si>
  <si>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</si>
  <si>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</si>
  <si>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</si>
  <si>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</si>
  <si>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</si>
  <si>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</si>
  <si>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</si>
  <si>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</si>
  <si>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</si>
  <si>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</si>
  <si>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</si>
  <si>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</si>
  <si>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</si>
  <si>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</si>
  <si>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Vodní elektrárny (VE)</t>
  </si>
  <si>
    <t>Přečerpávací vodní el. (PVE)</t>
  </si>
  <si>
    <t>Saldo zahraničí</t>
  </si>
  <si>
    <t>-</t>
  </si>
  <si>
    <t>Celkový instalovaný elektrický výkon</t>
  </si>
  <si>
    <t>Celkový instalovaný výkon</t>
  </si>
  <si>
    <t>Měsíční maximum [MW]</t>
  </si>
  <si>
    <t>Struktura pokrytí denního minima zatížení</t>
  </si>
  <si>
    <t>Struktura pokrytí denního maxima zatížení</t>
  </si>
  <si>
    <t>Spotřeba elektřiny brutto [MWh]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</si>
  <si>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</si>
  <si>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</si>
  <si>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</si>
  <si>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</si>
  <si>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</si>
  <si>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</si>
  <si>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</si>
  <si>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</si>
  <si>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</si>
  <si>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</si>
  <si>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</si>
  <si>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</si>
  <si>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</si>
  <si>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</si>
  <si>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</si>
  <si>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</si>
  <si>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</si>
  <si>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</si>
  <si>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</si>
  <si>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</si>
  <si>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</si>
  <si>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</si>
  <si>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</si>
  <si>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</si>
  <si>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</si>
  <si>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</si>
  <si>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</si>
  <si>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</si>
  <si>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</si>
  <si>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</si>
  <si>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</si>
  <si>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</si>
  <si>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</si>
  <si>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</si>
  <si>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</si>
  <si>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</si>
  <si>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</si>
  <si>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Bilance fyzikálních toků PS a RDS</t>
  </si>
  <si>
    <t>Paroplynové, plynové el (PPE+PSE)</t>
  </si>
  <si>
    <t>Fotovoltaické el. (FVE)</t>
  </si>
  <si>
    <t>Větrné el. (VTE)</t>
  </si>
  <si>
    <t>do 1 MW</t>
  </si>
  <si>
    <t>Paroplynové elektrárny (PPE)</t>
  </si>
  <si>
    <t>Celkové ztráty v sítích</t>
  </si>
  <si>
    <t>Domácnosti</t>
  </si>
  <si>
    <t>Průmysl</t>
  </si>
  <si>
    <t>zdroj dat: výkaz ERÚ-3</t>
  </si>
  <si>
    <t>Spotřeba brutto</t>
  </si>
  <si>
    <t>Vstup do PS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</si>
  <si>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</si>
  <si>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</si>
  <si>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</si>
  <si>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</si>
  <si>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</si>
  <si>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</si>
  <si>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</si>
  <si>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</si>
  <si>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</si>
  <si>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</si>
  <si>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</si>
  <si>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</si>
  <si>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</si>
  <si>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</si>
  <si>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</si>
  <si>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</si>
  <si>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</si>
  <si>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</si>
  <si>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</si>
  <si>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</si>
  <si>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</si>
  <si>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</si>
  <si>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</si>
  <si>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</si>
  <si>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</si>
  <si>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</si>
  <si>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</si>
  <si>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</si>
  <si>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</si>
  <si>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</si>
  <si>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</si>
  <si>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</si>
  <si>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</si>
  <si>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</si>
  <si>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</si>
  <si>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</si>
  <si>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</si>
  <si>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</si>
  <si>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</si>
  <si>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</si>
  <si>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</si>
  <si>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</si>
  <si>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</si>
  <si>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</si>
  <si>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</si>
  <si>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</si>
  <si>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</si>
  <si>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</si>
  <si>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</si>
  <si>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</si>
  <si>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</si>
  <si>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</si>
  <si>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</si>
  <si>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</si>
  <si>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</si>
  <si>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</si>
  <si>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</si>
  <si>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</si>
  <si>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</si>
  <si>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</si>
  <si>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</si>
  <si>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</si>
  <si>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</si>
  <si>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[%]</t>
  </si>
  <si>
    <t>PDS</t>
  </si>
  <si>
    <t>provozovatel distribuční soustavy</t>
  </si>
  <si>
    <t>+</t>
  </si>
  <si>
    <t>Výroba z bioplynu</t>
  </si>
  <si>
    <t>Rostlinné materiály neaglomerované (včetně aglomerátů)</t>
  </si>
  <si>
    <t>Spotřeba elektřiny ČR *)</t>
  </si>
  <si>
    <t>KVET celkem</t>
  </si>
  <si>
    <t>[GWh]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</si>
  <si>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</si>
  <si>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</si>
  <si>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</si>
  <si>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Celkový
instalovaný
výkon</t>
  </si>
  <si>
    <t xml:space="preserve">Výroba
elektřiny
brutto </t>
  </si>
  <si>
    <t>Výroba
elektřiny
netto</t>
  </si>
  <si>
    <t>Dodávka
elektřiny
do ES</t>
  </si>
  <si>
    <t>Celulózové výluhy</t>
  </si>
  <si>
    <t>DS</t>
  </si>
  <si>
    <t>distribuční soustava</t>
  </si>
  <si>
    <t>Celková výroba elektřiny na svorkách generátorů (zdrojů).</t>
  </si>
  <si>
    <t>od 1 MW včetně do 10 MW</t>
  </si>
  <si>
    <t>nad 10 do 30 kW včetně</t>
  </si>
  <si>
    <t>nad 30 kW do 100 kW včetně</t>
  </si>
  <si>
    <t>nad 1 do 5 MW včetně</t>
  </si>
  <si>
    <t>nad 100 kW do 1 MW včetně</t>
  </si>
  <si>
    <t>od 10 MW včetně</t>
  </si>
  <si>
    <t>nad 0,5 do 1 MW včetně</t>
  </si>
  <si>
    <t xml:space="preserve">nad 1 do 2 MW včetně </t>
  </si>
  <si>
    <t>Spotřeba
elektřiny
na přečerpávání</t>
  </si>
  <si>
    <t xml:space="preserve">Dodávka
elektřiny
do ES 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</si>
  <si>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</si>
  <si>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 xml:space="preserve">Výroba elektřiny brutto </t>
  </si>
  <si>
    <t>Tuzemská netto spotřeba</t>
  </si>
  <si>
    <t>Tuzemská brutto spotřeba</t>
  </si>
  <si>
    <t>BRKO</t>
  </si>
  <si>
    <t>Export 110, 220 a 400 kV</t>
  </si>
  <si>
    <t>Import 220 a 400 kV</t>
  </si>
  <si>
    <t>Import 110 kV</t>
  </si>
  <si>
    <t>Spotřeba na přečerpání PVE</t>
  </si>
  <si>
    <t>Celkové ztráty</t>
  </si>
  <si>
    <t>Spotřeba elektřiny ČR</t>
  </si>
  <si>
    <t>Napěťová hladina [kV]</t>
  </si>
  <si>
    <t>ČEPS</t>
  </si>
  <si>
    <t>ČEZ Distribuce</t>
  </si>
  <si>
    <t>PREdistribuce</t>
  </si>
  <si>
    <t>Větrné elektrárny</t>
  </si>
  <si>
    <t>Fotovoltaika</t>
  </si>
  <si>
    <t>Délka kabelových vedení [km]</t>
  </si>
  <si>
    <t>Délka venkovních vedení [km]</t>
  </si>
  <si>
    <t>Délka venkovních tras [km]</t>
  </si>
  <si>
    <t>Celkové ztráty =</t>
  </si>
  <si>
    <t>Ztráty v sítích provozovatelů jednotlivých distribučních soustav a provozovatele přenosové soustavy.</t>
  </si>
  <si>
    <t>Zatížení brutto =</t>
  </si>
  <si>
    <t>Počet přerušení přenosu elektřiny v roce [-]</t>
  </si>
  <si>
    <t>Celková doba trvání přerušení přenosu elektřiny v roce [min]</t>
  </si>
  <si>
    <t>Nedodaná elektrická energie v roce [MWh]</t>
  </si>
  <si>
    <t>SAIFI [přerušení/rok]</t>
  </si>
  <si>
    <t>ČEPS, a.s.</t>
  </si>
  <si>
    <t>Tech. vl. spotřeba el. na výrobu elektřiny</t>
  </si>
  <si>
    <t>Bilance elektřiny - zdroje</t>
  </si>
  <si>
    <t>Bilance elektřiny - spotřeba</t>
  </si>
  <si>
    <t>Vývoj výroby a spotřeby elektřiny</t>
  </si>
  <si>
    <t>Výroba elektřiny brutto v krajích ČR podle technologie elektráren</t>
  </si>
  <si>
    <t>Spotřeba elektřiny netto v krajích ČR podle kategorie spotřeb</t>
  </si>
  <si>
    <t xml:space="preserve">Spotřeba elektřiny netto v krajích ČR podle sektorů národního hospodářství </t>
  </si>
  <si>
    <t>Spotřeba elektřiny netto v jednotlivých soustavách RDS</t>
  </si>
  <si>
    <t>CAIDI</t>
  </si>
  <si>
    <t xml:space="preserve">průměrná doba trvání jednoho přerušení distribuce elektřiny u zákazníků v hodnoceném období </t>
  </si>
  <si>
    <t>SAIDI</t>
  </si>
  <si>
    <t xml:space="preserve">průměrná souhrnná doba trvání přerušení distribuce elektřiny u zákazníků v hodnoceném období </t>
  </si>
  <si>
    <t>SAIFI</t>
  </si>
  <si>
    <t>průměrný počet přerušení distribuce elektřiny u zákazníků v hodnoceném období</t>
  </si>
  <si>
    <t>Odpovídají skutečnému zapojení zdrojů v PS a DS, nejedná se tedy o součet vydaných licencí na příslušnou kategorii výroby elektřiny.</t>
  </si>
  <si>
    <t>Maloodběr obyvatelstvo (MOO)</t>
  </si>
  <si>
    <t>ČEZ</t>
  </si>
  <si>
    <t>PRE</t>
  </si>
  <si>
    <t>ČR</t>
  </si>
  <si>
    <t>Ostatní dodávky</t>
  </si>
  <si>
    <t>Tech. vl. spotřeba na výrobu elektřiny</t>
  </si>
  <si>
    <t>Tech. vl. spotřeba na výrobu tepla</t>
  </si>
  <si>
    <t>Maloodběr elektřiny obyvatelstvo (MOO)</t>
  </si>
  <si>
    <t>Maloodběr elektřiny podnikatelé (MOP)</t>
  </si>
  <si>
    <t>Velkoodběr elektřiny z vvn (VO z vvn)</t>
  </si>
  <si>
    <t>Velkoodběr elektřiny z vn (VO z vn)</t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</si>
  <si>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</si>
  <si>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</si>
  <si>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r>
      <t>Tech. vl. spotřeba na výrobu elektřiny (TVS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)</t>
    </r>
  </si>
  <si>
    <t xml:space="preserve">Technologická vlastní spotřeba elektřiny na výrobu elektřiny </t>
  </si>
  <si>
    <t>Technologická vlastní spotřeba elektřiny na výrobu tepla</t>
  </si>
  <si>
    <t>Počet odběrných míst [-]</t>
  </si>
  <si>
    <t>Jaderné palivo</t>
  </si>
  <si>
    <t>biologicky rozložitelná část komunálního odpadu</t>
  </si>
  <si>
    <t>Vývoj bilance a výroby elektřiny</t>
  </si>
  <si>
    <t>Vývoj spotřeby elektřiny podle kategorií spotřeb</t>
  </si>
  <si>
    <t>Jaderné a parní elektrárny</t>
  </si>
  <si>
    <t>Přeshraniční fyzické toky</t>
  </si>
  <si>
    <t xml:space="preserve">OZE </t>
  </si>
  <si>
    <t>obnovitelné zdroje energie</t>
  </si>
  <si>
    <t>Výroba z biomasy</t>
  </si>
  <si>
    <t>nízké napětí do 1 kV (podle ČSN 330010)</t>
  </si>
  <si>
    <t>Podíl paliv a technologií na výrobě elektřiny brutto</t>
  </si>
  <si>
    <t>Podíl paliv a technologií na výrobě elektřiny brutto v krajích ČR</t>
  </si>
  <si>
    <t>Vodní a přečerpávací vodní elektrárny</t>
  </si>
  <si>
    <t>Fotovoltaické elektrárny</t>
  </si>
  <si>
    <t>Kombinovaná výroba elektřiny a tepla</t>
  </si>
  <si>
    <t>Přečerpávací vodní elektrárny (PVE)</t>
  </si>
  <si>
    <t>Kombinovaná výroba elektřiny a tepla (KVET)</t>
  </si>
  <si>
    <t>JHM</t>
  </si>
  <si>
    <t>KVK</t>
  </si>
  <si>
    <t>LBK</t>
  </si>
  <si>
    <t>PHA</t>
  </si>
  <si>
    <t>STČ</t>
  </si>
  <si>
    <t>JHČ</t>
  </si>
  <si>
    <t>PLK</t>
  </si>
  <si>
    <t>ULK</t>
  </si>
  <si>
    <t>MSK</t>
  </si>
  <si>
    <t>ZLK</t>
  </si>
  <si>
    <t>OLK</t>
  </si>
  <si>
    <t>VYS</t>
  </si>
  <si>
    <t>PAK</t>
  </si>
  <si>
    <t>HKK</t>
  </si>
  <si>
    <t>Plynové a spalovací elektrárny</t>
  </si>
  <si>
    <t>Paroplynové elektrárny</t>
  </si>
  <si>
    <t>ČEZ Distribuce, a. s.</t>
  </si>
  <si>
    <t>Počet transformátorů [-]</t>
  </si>
  <si>
    <t>Transformační výkon [MVA]</t>
  </si>
  <si>
    <t>400/220</t>
  </si>
  <si>
    <t>400/110</t>
  </si>
  <si>
    <t>220/110</t>
  </si>
  <si>
    <t>110/vn</t>
  </si>
  <si>
    <t>vn/vn</t>
  </si>
  <si>
    <t>vn/nn</t>
  </si>
  <si>
    <t>[TJ]</t>
  </si>
  <si>
    <t>Průměrná doba trvání jednoho přerušení přenosu elektřiny v roce [min]</t>
  </si>
  <si>
    <t>Kategorie odběratelů</t>
  </si>
  <si>
    <t>Počet odběrných míst podle kategorie odběratelů [-]</t>
  </si>
  <si>
    <t>Počet odběrných míst podle napěťových hladin [-]</t>
  </si>
  <si>
    <t>Dodávka užitečného tepla</t>
  </si>
  <si>
    <t>Odběrná místa a transformátory v PS a RDS</t>
  </si>
  <si>
    <t>Délky tras a vedení PS a RDS</t>
  </si>
  <si>
    <r>
      <t xml:space="preserve">Vodní elektrárny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</si>
  <si>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elektrárny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</si>
  <si>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elektrárny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</si>
  <si>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</t>
  </si>
  <si>
    <t>Výroba elektřiny [GWh]</t>
  </si>
  <si>
    <t>Meziroční změna výroby elektřiny [GWh]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</si>
  <si>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</si>
  <si>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</si>
  <si>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</si>
  <si>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</si>
  <si>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</si>
  <si>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</si>
  <si>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</si>
  <si>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</si>
  <si>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</si>
  <si>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</si>
  <si>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</si>
  <si>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</si>
  <si>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Spotřeba elektřiny [GWh]</t>
  </si>
  <si>
    <t>Meziroční změna spotřeby elektřiny [GWh]</t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</si>
  <si>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</si>
  <si>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změna-výroba brutto</t>
  </si>
  <si>
    <t>Meziroční změna-výroba netto</t>
  </si>
  <si>
    <t>Meziroční změna salda</t>
  </si>
  <si>
    <t>Meziroční změna výroby brutto</t>
  </si>
  <si>
    <t>Meziroční změna výroby netto</t>
  </si>
  <si>
    <t>Meziroční změna tuzemské brutto spotřeby</t>
  </si>
  <si>
    <t>Meziroční změna tuzemská netto spotřeby</t>
  </si>
  <si>
    <t>Meziroční změna TBS</t>
  </si>
  <si>
    <t>Meziroční změna TNS</t>
  </si>
  <si>
    <t>Přeshraniční saldo</t>
  </si>
  <si>
    <t>Meziroční změna
přeshraničního  salda</t>
  </si>
  <si>
    <t>Pomocné</t>
  </si>
  <si>
    <t>Nárůst</t>
  </si>
  <si>
    <t>Pokles</t>
  </si>
  <si>
    <t>Ukazatele nepřetržitosti distribuce elektřiny</t>
  </si>
  <si>
    <t>SAIDI [min/rok]</t>
  </si>
  <si>
    <t>CAIDI [min]</t>
  </si>
  <si>
    <t>Vývoj kvality dodávek elektřiny</t>
  </si>
  <si>
    <t>Meziroční změna výroby elektřiny</t>
  </si>
  <si>
    <t>Meziroční změna spotřeby elektřiny</t>
  </si>
  <si>
    <t>Dlouhodobý vývoj výroby a spotřeby elektřiny</t>
  </si>
  <si>
    <t>Meziroční změna spotřeby elektřiny netto v regionálních distribučních soustavách</t>
  </si>
  <si>
    <t>Bilanční rozdíl</t>
  </si>
  <si>
    <t>Počet odběrných míst</t>
  </si>
  <si>
    <t>[-]</t>
  </si>
  <si>
    <t>C 01 d</t>
  </si>
  <si>
    <t>C 02 d</t>
  </si>
  <si>
    <t>C 03 d</t>
  </si>
  <si>
    <t>C 25 d</t>
  </si>
  <si>
    <t>C 26 d</t>
  </si>
  <si>
    <t>C 27 d</t>
  </si>
  <si>
    <t>C 35 d</t>
  </si>
  <si>
    <t>C 45 d</t>
  </si>
  <si>
    <t>C 46 d</t>
  </si>
  <si>
    <t>C 55 d</t>
  </si>
  <si>
    <t>C 56 d</t>
  </si>
  <si>
    <t>C 60 d</t>
  </si>
  <si>
    <t>C 62 d</t>
  </si>
  <si>
    <t>D 01 d</t>
  </si>
  <si>
    <t>D 02 d</t>
  </si>
  <si>
    <t>D 25 d</t>
  </si>
  <si>
    <t>D 26 d</t>
  </si>
  <si>
    <t>D 27 d</t>
  </si>
  <si>
    <t>D 35 d</t>
  </si>
  <si>
    <t>D 45 d</t>
  </si>
  <si>
    <t>D 56 d</t>
  </si>
  <si>
    <t>D 57 d</t>
  </si>
  <si>
    <t>D 61 d</t>
  </si>
  <si>
    <t>C 61 d</t>
  </si>
  <si>
    <t>D 55 d</t>
  </si>
  <si>
    <t>Spotřeba elektřiny ve vysokém tarifu [MWh]</t>
  </si>
  <si>
    <t>Spotřeba elektřiny v nízkém tarifu [MWh]</t>
  </si>
  <si>
    <t>Spotřeba elektřiny celkem [MWh]</t>
  </si>
  <si>
    <t>Vývoj tarifní statistiky</t>
  </si>
  <si>
    <t>Spotřeba el. ve vysokém tarifu</t>
  </si>
  <si>
    <t>Spotřeba el. celkem</t>
  </si>
  <si>
    <t>Meziroční změna přeshraničních fyzických toků</t>
  </si>
  <si>
    <t>Vývoj přeshraničních fyzických toků</t>
  </si>
  <si>
    <t>Bilanční rozdíl =</t>
  </si>
  <si>
    <t>Výroba elektřiny brutto + přeshraniční saldo - tuzemská brutto spotřeba (TBS).</t>
  </si>
  <si>
    <t>UCED Chomutov s.r.o.</t>
  </si>
  <si>
    <t>VO z vvn 2019</t>
  </si>
  <si>
    <t>VO z vn 2019</t>
  </si>
  <si>
    <t>MOP 2019</t>
  </si>
  <si>
    <t>MOO 2019</t>
  </si>
  <si>
    <t>výkon</t>
  </si>
  <si>
    <t>výroba</t>
  </si>
  <si>
    <t>5.3  Plynové a spalovací elektrárny</t>
  </si>
  <si>
    <t>Vývoj vybraných technických údajů o PS a RDS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</si>
  <si>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</si>
  <si>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</si>
  <si>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</si>
  <si>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</si>
  <si>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</si>
  <si>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</si>
  <si>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</si>
  <si>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</si>
  <si>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</si>
  <si>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</si>
  <si>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společnost ČEPS, a.s. - provozovatel přenosové soustavy</t>
  </si>
  <si>
    <t>společnost ČEZ Distribuce, a. s. - provozovatel regionální distribuční soustavy</t>
  </si>
  <si>
    <t>společnost PREdistribuce, a.s. - provozovatel regionální distribuční soustavy</t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</si>
  <si>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</si>
  <si>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</si>
  <si>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</si>
  <si>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Tarifní statistika</t>
  </si>
  <si>
    <t>VO z vvn změna</t>
  </si>
  <si>
    <t>VO z vn změna</t>
  </si>
  <si>
    <t>MOP změna</t>
  </si>
  <si>
    <t>MOO změna</t>
  </si>
  <si>
    <t>Výstup z PS [GWh]</t>
  </si>
  <si>
    <t>Vstup do DS [GWh]</t>
  </si>
  <si>
    <t>Výstup z DS [GWh]</t>
  </si>
  <si>
    <t>VO z vvn 2020</t>
  </si>
  <si>
    <t>VO z vn 2020</t>
  </si>
  <si>
    <t>MOP 2020</t>
  </si>
  <si>
    <t>MOO 2020</t>
  </si>
  <si>
    <t>Zatížení brutto</t>
  </si>
  <si>
    <t>Fotovoltaické elektrárny (FVE)</t>
  </si>
  <si>
    <t>Větrné elektrárny (VTE)</t>
  </si>
  <si>
    <t>Hodina</t>
  </si>
  <si>
    <r>
      <t>Zatížení (bez 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</si>
  <si>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</si>
  <si>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 xml:space="preserve">Zatížení brutto </t>
  </si>
  <si>
    <t xml:space="preserve"> *)</t>
  </si>
  <si>
    <r>
      <t>Celkový instalovaný elektrický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</si>
  <si>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</si>
  <si>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r>
      <t xml:space="preserve">Podíl OZE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</si>
  <si>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Spotřeba el. v nízkém tarifu</t>
  </si>
  <si>
    <t>Zemědělství a lesnictví</t>
  </si>
  <si>
    <t>Měsíční maxima a minima zatížení ES ČR</t>
  </si>
  <si>
    <t>FTE</t>
  </si>
  <si>
    <t>Vývoj podílu paliv a technologií na výrobě elektřiny brutto</t>
  </si>
  <si>
    <t>Vodní</t>
  </si>
  <si>
    <t>Větrné</t>
  </si>
  <si>
    <t>EG.D</t>
  </si>
  <si>
    <r>
      <t>Instalovaný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</si>
  <si>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t>Výroba elektřiny brutto [MWh]</t>
  </si>
  <si>
    <t>Spotřeba elektřiny netto [MWh]</t>
  </si>
  <si>
    <t>Vývoj instalovaného výkonu, výroby a spotřeby elektřiny v jednotlivých krajích ČR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</si>
  <si>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</si>
  <si>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</si>
  <si>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</si>
  <si>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Zatížení ve dni maxima</t>
  </si>
  <si>
    <t>Dny maxima zatížení</t>
  </si>
  <si>
    <t>Datum/čas</t>
  </si>
  <si>
    <t>Dny minima zatížení</t>
  </si>
  <si>
    <r>
      <t xml:space="preserve">Hodina </t>
    </r>
    <r>
      <rPr>
        <b/>
        <vertAlign val="superscript"/>
        <sz val="9"/>
        <color theme="0"/>
        <rFont val="Arial"/>
        <family val="2"/>
        <charset val="238"/>
        <scheme val="minor"/>
      </rPr>
      <t>*)</t>
    </r>
  </si>
  <si>
    <t>Čas měsíčního maxima</t>
  </si>
  <si>
    <t>Čas měsíčního minima</t>
  </si>
  <si>
    <r>
      <t xml:space="preserve">Čas </t>
    </r>
    <r>
      <rPr>
        <vertAlign val="superscript"/>
        <sz val="9"/>
        <rFont val="Arial"/>
        <family val="2"/>
        <charset val="238"/>
        <scheme val="minor"/>
      </rPr>
      <t>*)</t>
    </r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</si>
  <si>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</si>
  <si>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</si>
  <si>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</si>
  <si>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</si>
  <si>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</si>
  <si>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</si>
  <si>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</si>
  <si>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</si>
  <si>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</si>
  <si>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</si>
  <si>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</si>
  <si>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</si>
  <si>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</si>
  <si>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</si>
  <si>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Hlavní město Praha (PHA)</t>
  </si>
  <si>
    <t>Jihočeský kraj      (JHČ)</t>
  </si>
  <si>
    <t>Jihomoravský kraj (JHM)</t>
  </si>
  <si>
    <t>Karlovarský kraj (KVK)</t>
  </si>
  <si>
    <t>Kraj Vysočina                (VYS)</t>
  </si>
  <si>
    <t>Královéhradecký kraj (HKK)</t>
  </si>
  <si>
    <t>Liberecký kraj       (LBK)</t>
  </si>
  <si>
    <t>Moravskoslezský kraj (MSK)</t>
  </si>
  <si>
    <t>Olomoucký kraj        (OLK)</t>
  </si>
  <si>
    <t>Pardubický kraj    (PAK)</t>
  </si>
  <si>
    <t>Plzeňský kraj      (PLK)</t>
  </si>
  <si>
    <t>Středočeský kraj          (STČ)</t>
  </si>
  <si>
    <t>Ústecký kraj        (ULK)</t>
  </si>
  <si>
    <t>Zlínský kraj           (ZLK)</t>
  </si>
  <si>
    <t>Zemědělství a lesnictví</t>
  </si>
  <si>
    <t>Spotřeba elektřiny netto</t>
  </si>
  <si>
    <t>Meziroční změna spotřeby elektřiny netto podle sektorů národního hospodářství</t>
  </si>
  <si>
    <t>Obnovitelné zdroje energie (OZE)</t>
  </si>
  <si>
    <t>ÚVOD</t>
  </si>
  <si>
    <t>OBSAH</t>
  </si>
  <si>
    <t xml:space="preserve"> </t>
  </si>
  <si>
    <t>Ukazatele nepřetržitosti přenosu elektřiny – ČEPS, a.s.</t>
  </si>
  <si>
    <t>ZKRATKY, POJMY A ZÁKLADNÍ VZTAHY</t>
  </si>
  <si>
    <t>KOMENTÁŘ</t>
  </si>
  <si>
    <t>VÝROBA A SPOTŘEBA ELEKTŘINY V KRAJÍCH ČR A RDS</t>
  </si>
  <si>
    <t>VÝROBA ELEKTŘINY PODLE TECHNOLOGIÍ A PALIV</t>
  </si>
  <si>
    <t>VÝVOJ INSTALOVANÉHO VÝKONU V ES ČR A ROZDĚLENÍ DO JEDNOTLIVÝCH KRAJŮ V ČR</t>
  </si>
  <si>
    <t>PŘESHRANIČNÍ TOKY</t>
  </si>
  <si>
    <t>MAXIMA A MINIMA ZATÍŽENÍ</t>
  </si>
  <si>
    <t xml:space="preserve">BILANCE, TECHNICKÉ ÚDAJE, KVALITA DODÁVEK V PS A RDS A TARIFNÍ STATISTIKA </t>
  </si>
  <si>
    <t>DOPLŇUJÍCÍ GRAFY A DIAGRAM BILANCE ELEKTŘINY ČR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</si>
  <si>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</si>
  <si>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prostý podíl výroby elektřiny brutto z OZE a celkové výroby elektřiny brutto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</si>
  <si>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</si>
  <si>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5.9 Výroba z bioplynu</t>
  </si>
  <si>
    <t>5.8 Výroba z biomasy</t>
  </si>
  <si>
    <t>5.7 Kombinovaná výroba elektřiny a tepla</t>
  </si>
  <si>
    <t>5.6 Fotovoltaické elektrárny</t>
  </si>
  <si>
    <t>5.5 Větrné elektrárny</t>
  </si>
  <si>
    <t>5.4 Vodní a přečerpávací vodní elektrárny</t>
  </si>
  <si>
    <t>5.2  Paroplynové elektrárny</t>
  </si>
  <si>
    <t>5.1  Jaderné a parní elektrárny</t>
  </si>
  <si>
    <t>5 VÝROBA ELEKTŘINY PODLE TECHNOLOGIÍ A PALIV</t>
  </si>
  <si>
    <t>4.8 Meziroční změna spotřeby elektřiny netto v regionálních distribučních soustavách [GWh]</t>
  </si>
  <si>
    <t>4.7  Spotřeba elektřiny netto v jednotlivých soustavách RDS [MWh]</t>
  </si>
  <si>
    <t>4.6.14 Instalovaný výkon, výroba a spotřeba: Zlínský kraj</t>
  </si>
  <si>
    <t>4.6.13 Instalovaný výkon, výroba a spotřeba: Ústecký kraj</t>
  </si>
  <si>
    <t>4.6.12 Instalovaný výkon, výroba a spotřeba: Středočeský kraj</t>
  </si>
  <si>
    <t>4.6.11 Instalovaný výkon, výroba a spotřeba: Plzeňský kraj</t>
  </si>
  <si>
    <t>4.6.10 Instalovaný výkon, výroba a spotřeba: Pardubický kraj</t>
  </si>
  <si>
    <t>4.6.9 Instalovaný výkon, výroba a spotřeba: Olomoucký kraj</t>
  </si>
  <si>
    <t>4.6.8 Instalovaný výkon, výroba a spotřeba: Moravskoslezský kraj</t>
  </si>
  <si>
    <t>4.6.7 Instalovaný výkon, výroba a spotřeba: Liberecký kraj</t>
  </si>
  <si>
    <t>4.6.6 Instalovaný výkon, výroba a spotřeba: Královéhradecký kraj</t>
  </si>
  <si>
    <t>4.6.5 Instalovaný výkon, výroba a spotřeba: Kraj Vysočina</t>
  </si>
  <si>
    <t>4.6.4 Instalovaný výkon, výroba a spotřeba: Karlovarský kraj</t>
  </si>
  <si>
    <t>4.6.3 Instalovaný výkon, výroba a spotřeba: Jihomoravský kraj</t>
  </si>
  <si>
    <t>4.6.2 Instalovaný výkon, výroba a spotřeba: Jihočeský kraj</t>
  </si>
  <si>
    <t>4.6.1 Instalovaný výkon, výroba a spotřeba: Hlavní město Praha</t>
  </si>
  <si>
    <t>4.5  Podíl paliv a technologií na výrobě elektřiny brutto v krajích ČR [GWh]</t>
  </si>
  <si>
    <t>4.4 Meziroční změna spotřeby elektřiny netto podle sektorů národního hospodářství [GWh]</t>
  </si>
  <si>
    <t>4.3  Spotřeba elektřiny netto v krajích ČR podle sektorů národního hospodářství [MWh]</t>
  </si>
  <si>
    <t>4.1 Výroba elektřiny brutto v krajích ČR podle technologie elektráren [MWh]</t>
  </si>
  <si>
    <t>4 VÝROBA A SPOTŘEBA ELEKTŘINY V KRAJÍCH ČR A RDS</t>
  </si>
  <si>
    <t>4.2  Spotřeba elektřiny netto v krajích ČR podle kategorie spotřeb [MWh]</t>
  </si>
  <si>
    <t>3.10  Vývoj spotřeby elektřiny podle kategorií spotřeb [GWh]</t>
  </si>
  <si>
    <t>3.9  Dlouhodobý vývoj výroby a spotřeby elektřiny [TWh]</t>
  </si>
  <si>
    <t>3.8  Meziroční změna spotřeby elektřiny [GWh]</t>
  </si>
  <si>
    <t>3.7  Vývoj výroby a spotřeby elektřiny [GWh]</t>
  </si>
  <si>
    <t>3.6  Vývoj podílu paliv a technologií na výrobě elektřiny brutto [GWh]</t>
  </si>
  <si>
    <t>3.5  Podíl paliv a technologií na výrobě elektřiny brutto [GWh]</t>
  </si>
  <si>
    <t>3.4 Meziroční změna výroby elektřiny [GWh]</t>
  </si>
  <si>
    <t>3.3 Vývoj bilance a výroby elektřiny [GWh]</t>
  </si>
  <si>
    <t>3.2  Bilance elektřiny – spotřeba [GWh]</t>
  </si>
  <si>
    <t>3.1  Bilance elektřiny – zdroje [GWh]</t>
  </si>
  <si>
    <t>3  BILANCE, VÝROBA A SPOTŘEBA ELEKTŘINY</t>
  </si>
  <si>
    <t>1</t>
  </si>
  <si>
    <t>2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</si>
  <si>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</si>
  <si>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</si>
  <si>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</si>
  <si>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</si>
  <si>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</si>
  <si>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</si>
  <si>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</si>
  <si>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</si>
  <si>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</si>
  <si>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</si>
  <si>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</si>
  <si>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</si>
  <si>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</si>
  <si>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</si>
  <si>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</si>
  <si>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</si>
  <si>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</si>
  <si>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</si>
  <si>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</si>
  <si>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</si>
  <si>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</si>
  <si>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</si>
  <si>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</si>
  <si>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</si>
  <si>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</si>
  <si>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</si>
  <si>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</si>
  <si>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</si>
  <si>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</si>
  <si>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</si>
  <si>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6</t>
  </si>
  <si>
    <t>7</t>
  </si>
  <si>
    <t>8</t>
  </si>
  <si>
    <t>8.1</t>
  </si>
  <si>
    <t>8.2</t>
  </si>
  <si>
    <t>8.3</t>
  </si>
  <si>
    <t>9</t>
  </si>
  <si>
    <t>9.1</t>
  </si>
  <si>
    <t>9.2</t>
  </si>
  <si>
    <t>9.3</t>
  </si>
  <si>
    <t>10</t>
  </si>
  <si>
    <t>BILANCE, VÝROBA A SPOTŘEBA ELEKTŘINY</t>
  </si>
  <si>
    <t>4.6 Vývoj instalovaného výkonu, výroby a spotřeby elektřiny v jednotlivých krajích ČR</t>
  </si>
  <si>
    <t>Systémové ukazatele jsou definovány v příloze č. 5 vyhlášky č. 540/2005 Sb., ve znění pozdějších předpisů; zahrnují veškeré kategorie přerušení dle přílohy č. 4 této vyhlášky. Zdroj dat: výkazy ke kvalitě (PDS) a zprávy o kvalitě (PPS).</t>
  </si>
  <si>
    <t>1 ZKRATKY, POJMY A ZÁKLADNÍ VZTAHY</t>
  </si>
  <si>
    <t>2 KOMENTÁŘ</t>
  </si>
  <si>
    <t>Zatížení ve dni minima</t>
  </si>
  <si>
    <t>Zatížení ve dnech maxima:</t>
  </si>
  <si>
    <t>zatížení ve dnech minima:</t>
  </si>
  <si>
    <t>vvn</t>
  </si>
  <si>
    <t>vn</t>
  </si>
  <si>
    <t>nn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</si>
  <si>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</si>
  <si>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='3.1'!N1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</si>
  <si>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</si>
  <si>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</si>
  <si>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</si>
  <si>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\\</t>
  </si>
  <si>
    <t>Výroba elektřiny brutto 2024</t>
  </si>
  <si>
    <t>Výroba elektřiny netto 2024</t>
  </si>
  <si>
    <t>Tuzemská brutto spotřeba 2024</t>
  </si>
  <si>
    <t>Tuzemská netto spotřeba 2024</t>
  </si>
  <si>
    <t>Spotřeba elektřiny netto 2024</t>
  </si>
  <si>
    <t>Celkem 2024</t>
  </si>
  <si>
    <t>VO z vvn 2024</t>
  </si>
  <si>
    <t>VO z vn 2024</t>
  </si>
  <si>
    <t>MOP 2024</t>
  </si>
  <si>
    <t>MOO 2024</t>
  </si>
  <si>
    <t>Přeshraniční saldo 2024</t>
  </si>
  <si>
    <t>Export celkem 2024</t>
  </si>
  <si>
    <t>Import celkem 2024</t>
  </si>
  <si>
    <t>společnost EG.D, s.r.o. - provozovatel regionální distribuční soustavy</t>
  </si>
  <si>
    <t>EG.D, s.r.o.</t>
  </si>
  <si>
    <t>Celkem OZE [GWh]</t>
  </si>
  <si>
    <r>
      <t xml:space="preserve">Licencované výrobny nad 50 kW nevykázané u OTE </t>
    </r>
    <r>
      <rPr>
        <b/>
        <vertAlign val="superscript"/>
        <sz val="9"/>
        <rFont val="Arial"/>
        <family val="2"/>
        <charset val="238"/>
        <scheme val="minor"/>
      </rPr>
      <t>**)</t>
    </r>
  </si>
  <si>
    <r>
      <rPr>
        <vertAlign val="superscript"/>
        <sz val="8"/>
        <rFont val="Arial"/>
        <family val="2"/>
        <charset val="238"/>
        <scheme val="major"/>
      </rPr>
      <t>**)</t>
    </r>
    <r>
      <rPr>
        <sz val="8"/>
        <rFont val="Arial"/>
        <family val="2"/>
        <charset val="238"/>
        <scheme val="major"/>
      </rPr>
      <t xml:space="preserve"> Brutto výroba je dopočítaná za období, ve kterém nebyla dodána data do systému OTE. Hodnota instalovaného výkonu a brutto výroby není zahrnuta v celkovém součtu hodnot za FVE.</t>
    </r>
  </si>
  <si>
    <t>Licencované výrobny nevykázané u OTE</t>
  </si>
  <si>
    <t>KVET nad 1 Mwe
do 5 MWe včetně</t>
  </si>
  <si>
    <t>2025</t>
  </si>
  <si>
    <t>Výroba elektřiny brutto 2025</t>
  </si>
  <si>
    <t>Výroba elektřiny netto 2025</t>
  </si>
  <si>
    <t>Tuzemská brutto spotřeba 2025</t>
  </si>
  <si>
    <t>Tuzemská netto spotřeba 2025</t>
  </si>
  <si>
    <t>Spotřeba elektřiny netto 2025</t>
  </si>
  <si>
    <t>Celkem 2025</t>
  </si>
  <si>
    <t>VO z vvn 2025</t>
  </si>
  <si>
    <t>VO z vn 2025</t>
  </si>
  <si>
    <t>MOP 2025</t>
  </si>
  <si>
    <t>MOO 2025</t>
  </si>
  <si>
    <t>Přeshraniční saldo 2025</t>
  </si>
  <si>
    <t>Export celkem 2025</t>
  </si>
  <si>
    <t>Import celkem 2025</t>
  </si>
  <si>
    <t>Dny maxima a minima zatížení ES ČR v letech 2016 – 2025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</si>
  <si>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údaje jsou v SEČ, od 30. 3. do 26. 10. v SELČ</t>
    </r>
  </si>
  <si>
    <r>
      <t xml:space="preserve">Kapacita ZUE [MWh]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</si>
  <si>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do 1 MWh</t>
  </si>
  <si>
    <t>nad 1 MWh do 10 MWh</t>
  </si>
  <si>
    <t>nad 10 MWh do 100 MWh</t>
  </si>
  <si>
    <t>nad 100 MWh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</si>
  <si>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kapacity zařízení pro ukládání elektřiny (ZUE)</t>
    </r>
  </si>
  <si>
    <t>10.1</t>
  </si>
  <si>
    <t>10.2</t>
  </si>
  <si>
    <t>10.3</t>
  </si>
  <si>
    <t>10.4</t>
  </si>
  <si>
    <t>10.5</t>
  </si>
  <si>
    <t>10.6</t>
  </si>
  <si>
    <t>10.7</t>
  </si>
  <si>
    <t>11</t>
  </si>
  <si>
    <t>8 PŘESHRANIČNÍ TOKY</t>
  </si>
  <si>
    <t>8.1  Přeshraniční fyzické toky [GWh]</t>
  </si>
  <si>
    <t>8.2  Meziroční změna přeshraničních fyzických toků [GWh]</t>
  </si>
  <si>
    <t>8.3  Vývoj přeshraničních fyzických toků [TWh]</t>
  </si>
  <si>
    <t>9 MAXIMA A MINIMA ZATÍŽENÍ</t>
  </si>
  <si>
    <t>9.1  Měsíční maxima a minima zatížení ES ČR</t>
  </si>
  <si>
    <t>10 BILANCE, TECHNICKÉ ÚDAJE, KVALITA DODÁVEK V PS A RDS A TARIFNÍ STATISTIKA</t>
  </si>
  <si>
    <t>10.1 Bilance fyzikálních toků PS a RDS</t>
  </si>
  <si>
    <t>10.2 Délky tras a vedení PS a RDS</t>
  </si>
  <si>
    <t>10.3 Odběrná místa a transformátory v PS a RDS</t>
  </si>
  <si>
    <t>10.4 Vývoj vybraných technických údajů o PS a RDS</t>
  </si>
  <si>
    <t>10.5 Vývoj kvality dodávek elektřiny</t>
  </si>
  <si>
    <t>10.6 Tarifní statistika</t>
  </si>
  <si>
    <t>10.7 Vývoj tarifní statistiky</t>
  </si>
  <si>
    <t>11 DOPLŇUJÍCÍ GRAFY A DIAGRAM BILANCE ELEKTŘINY ČR</t>
  </si>
  <si>
    <t>VÝVOJ KAPACITY ZAŘÍZENÍ PRO UKLÁDÁNÍ ELEKTŘINY V ČR</t>
  </si>
  <si>
    <t>ZUE</t>
  </si>
  <si>
    <t>zařízení pro ukládání elektřiny</t>
  </si>
  <si>
    <t>Energetický regulační úřad
Masarykovo náměstí 91/5, 586 01 Jihlava
IČO: 70894451, T: +420 564 578 666, ID DS: eeuaau7                                                                                                  eru.gov.cz</t>
  </si>
  <si>
    <t>Poznámka: Data pro tarifní statistiku v kapitolách 10.6 a 10.7 jsou získávána z regulačního výkaznictví podle § 20 zákona č. 458/2000 Sb., energetický zákon, ve znění pozdějších předpisů, a zahrnují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t>
  </si>
  <si>
    <t>Roční zpráva o provozu
elektrizační soustavy České republiky</t>
  </si>
  <si>
    <t>7 VÝVOJ KAPACITY ZAŘÍZENÍ PRO UKLÁDÁNÍ ELEKTŘINY V ČR [MWh]</t>
  </si>
  <si>
    <t>Energetický regulační úřad (ERÚ) zveřejňuje Roční zprávu o provozu elektrizační soustavy ČR za rok 2025 v souladu s § 17 odst. 7 písm. m) zákona č. 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 instituce v rámci ČR nebo Evropské unie, a odbornou veřejnost.
ERÚ v této zprávě uvádí všechna dostupná provozně technická data, která představují fyzické toky elektřiny. Údaje pro roční zprávu ERÚ získává na základě vyhlášky č. 404/2016 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 určených § 20a odst. 4 písm. e) energetického zákona, zpracovává operátor trhu své měsíční a roční statistiky o trhu s elektřinou a o trhu s plynem, které doplňují statistiky Energetického regulačního úřadu o obchodní údaje.
Veškerá data vycházejí z podkladů od licencovaných subjektů: výrobců elektřiny, provozovatelů distribučních soustav a přenosové soustavy a operátora trhu.
Roční zpráva o provozu elektrizační soustavy ČR za rok 2025 navazuje na zprávy vydané v předchozích letech a přináší informace o základních ukazatelích elektroenergetiky za rok 2025 včetně jejich vývoje za posledních deset let. Jednotlivé kapitoly obsahují statistická data o bilanci, výrobě a spotřebě elektřiny podle příslušných kategorií včetně výroby elektřiny z obnovitelných zdrojů a kombinované výroby elektřiny a tepla. Zpráva dále obsahuje vyhodnocení instalovaného výkonu ES ČR, přeshraničních toků elektřiny, některá krajská vyhodnocení a tarifní statistiky. Roční zpráva za rok 2025 vychází z dat zprávy za IV. čtvrtletí 2025 a obsahuje některé zpřesněné údaje za rok 2024, a to zejména v souvislosti s aktualizací dat OTE, a.s., či opravami zjištěných chyb.
Na základě podkladů od provozovatelů distribučních soustav jsou ve zprávě zahrnuty i údaje týkající se nelicencovaných výroben, které jsou propojeny s distribuční soustavou, a to za roky 2020 až 2025. Jedná se o instalovaný elektrický výkon a dodávky elektřiny do distribuční soustavy.
Výroba elektřiny je u výše uvedených výroben odhadnuta pouze pro fotovoltaické, větrné a vodní elektrárny jako součin instalovaného výkonu dané výrobny a průměrné hodnoty výroby na jednotku výkonu ve stejném kraji, měsíci a výkonové kategorii vykazujících licencovaných výroben. U větrných elektráren jsou pro nedostatek vstupních údajů pro výpočet výroby použity celorepublikové průměry a výkonové kategorie do 500 kW. Dále u větrných elektráren ještě musí být splněna podmínka dodávek do sítě pro splnění předpokladu, že elektrárna vyrábí, jelikož jde spíše o zdroje, které vyrobenou elektřinu dodávají do sítě, než že by ji spotřebovávaly pouze v místě výroby. Na technologickou vlastní spotřebu u všech takto doplněných výroben není brán zřetel. Rozdíl mezi odhadnutou výrobou a dodávkami do sítě představuje spotřebu v místě výroby, o kterou je doplněna na základě distribučních sazeb spotřeba domácností a malých podniků, případně sektoru ostatní.
V roční zprávě nejsou zahrnuty údaje týkající se výroben elektřiny z obnovitelných zdrojů s instalovaným výkonem nad 100 kW, které nebyly předány operátorovi trhu ke dni zpracování zprávy. Souhrnný instalovaný výkon těchto výroben k 31. 12. 2025 představoval 317 MW (308 MW FVE, 3 MW VE, 6 MW VTE). Pouze v kapitole 5.6, která shrnuje údaje za fotovoltaické elektrárny, je přidán řádek s údaji za nevykázaná data fotovoltaických elektráren s instalovaným výkonem nad 100 kW. Údaje nejsou zahrnuty v celkovém součtu hodnot za FVE.</t>
  </si>
  <si>
    <r>
      <rPr>
        <b/>
        <sz val="12"/>
        <rFont val="Arial"/>
        <family val="2"/>
        <charset val="238"/>
        <scheme val="minor"/>
      </rPr>
      <t>Celková výroba elektřiny brutto</t>
    </r>
    <r>
      <rPr>
        <sz val="12"/>
        <rFont val="Arial"/>
        <family val="2"/>
        <charset val="238"/>
        <scheme val="minor"/>
      </rPr>
      <t xml:space="preserve"> v roce 2025 dosáhla hodnoty </t>
    </r>
    <r>
      <rPr>
        <b/>
        <sz val="12"/>
        <rFont val="Arial"/>
        <family val="2"/>
        <charset val="238"/>
        <scheme val="minor"/>
      </rPr>
      <t>76,4 TWh</t>
    </r>
    <r>
      <rPr>
        <sz val="12"/>
        <rFont val="Arial"/>
        <family val="2"/>
        <charset val="238"/>
        <scheme val="minor"/>
      </rPr>
      <t xml:space="preserve">, což představuje meziroční nárůst o 2,5 TWh (+3,3 %) proti roku 2024. Největší meziroční změnu výroby elektřiny brutto zaznamenaly jaderné elektrárny, které vyrobily meziročně o 2,4 TWh více (+8 %). Výroba elektřiny vzrostla také u fotovoltaických elektráren o 0,8 TWh (+21,1 %), u parních o 0,2 TWh (+0,6 %), u plynových a spalovacích elektráren o 0,2 TWh (+4,3 %) a u přečerpávacích vodních elektráren o 0,1 TWh (+14,5 %). Výroba elektřiny brutto naproti tomu nejvíce klesla u vodních elektráren o 1,1 TWh (-39,9 %). Méně vyrobily také větrné elektrárny, a to o 50,8 GWh (-7,1 %), a paroplynové elektrárny (-1,3 %). Výroba elektřiny brutto z černého uhlí klesla o 0,2 TWh (-16,5 %).
Výroba elektřiny brutto z obnovitelných zdrojů vzrostla meziročně jen mírně, o 0,6 %. Meziročně klesla výroba elektřiny z velkých vodních elektráren (s instalovaným výkonem nad 10 MW včetně) o 0,8 TWh (-54,5 %), z malých vodních elektráren (s instalovaným výkonem do 10 MW) o 0,3 TWh (-22,6 %) a z větrných elektráren (-7,1 %). U ostatních obnovitelných zdrojů výroba elektřiny proti roku 2024 vzrostla, největší nárůst zaznamenaly fotovoltaické elektrárny o 0,8 TWh (+21,1 %). U biomasy vzrostla výroba o 0,4 TWh (+14,6 %) a z paliva BRKO vzrostla výroba o 12 GWh (+7,7 %).
</t>
    </r>
    <r>
      <rPr>
        <b/>
        <sz val="12"/>
        <rFont val="Arial"/>
        <family val="2"/>
        <charset val="238"/>
        <scheme val="minor"/>
      </rPr>
      <t>Tuzemská brutto spotřeba</t>
    </r>
    <r>
      <rPr>
        <sz val="12"/>
        <rFont val="Arial"/>
        <family val="2"/>
        <charset val="238"/>
        <scheme val="minor"/>
      </rPr>
      <t xml:space="preserve"> elektřiny za rok 2025 se zvýšila na hodnotu </t>
    </r>
    <r>
      <rPr>
        <b/>
        <sz val="12"/>
        <rFont val="Arial"/>
        <family val="2"/>
        <charset val="238"/>
        <scheme val="minor"/>
      </rPr>
      <t>68,7 TWh</t>
    </r>
    <r>
      <rPr>
        <sz val="12"/>
        <rFont val="Arial"/>
        <family val="2"/>
        <charset val="238"/>
        <scheme val="minor"/>
      </rPr>
      <t xml:space="preserve"> (+2,2 %). V jednotlivých kategoriích spotřeby elektřiny došlo s výjimkou velkoodběru z vvn (-2,9 %), proti roku 2024, k nárůstu, a to hlavně u maloodběru obyvatel o 1 TWh (+6,5 %) a u maloodběru podnikatelů o 0,2 TWh (+2,9 %).
Stejně jako v předchozích letech, bylo i v roce 2025 záporné saldo importu a exportu elektřiny, které za celý rok činilo 7,4 TWh. To představuje meziroční nárůst o 0,8 TWh (+11,6 %). Export meziročně vzrostl o 2,6 TWh (+11,8 %), i import meziročně vzrostl, a to o 1,8 TWh (+11,9 %).
Ročního maxima zatížení v soustavě bylo dosaženo dne 19. února 2025 v 8:45 (11 720 MW). Roční minimum zatížení soustavy bylo naměřeno dne 3. srpna 2025 v 5:45 (4 479 MW). Zpráva vyhodnocuje i čtvrthodinové průběhy zatížení a spotřeby včetně struktury zdrojů pokrývajících maximální a minimální zatížení. Dále jsou uvedeny průběhy spotřeb ve dnech maxima a minima v minulých letech.
Roční zpráva dále prezentuje vybrané technické údaje o přenosové soustavě a regionálních distribučních soustavách včetně ukazatelů kvality dodávek. Zpráva obsahuje také tarifní statistiky včetně jejich vývoje za posledních 10 let. Tyto statistiky podávají přehled o počtu odběrných míst a spotřebě elektřiny dle jednotlivých distribučních sazeb a vycházejí z fakturačních údajů. Na závěr je přiložen Sankeyův diagram znázorňující bilanci elektřiny za rok 2025.</t>
    </r>
  </si>
  <si>
    <t>Přečerpávací</t>
  </si>
  <si>
    <t>Ostatní pevná paliva (mimo BRKO)</t>
  </si>
  <si>
    <t>13. 1.</t>
  </si>
  <si>
    <t>19. 2.</t>
  </si>
  <si>
    <t>4. 3.</t>
  </si>
  <si>
    <t>7. 4.</t>
  </si>
  <si>
    <t>19. 5.</t>
  </si>
  <si>
    <t>26. 6.</t>
  </si>
  <si>
    <t>3. 7.</t>
  </si>
  <si>
    <t>28. 8.</t>
  </si>
  <si>
    <t>10. 9.</t>
  </si>
  <si>
    <t>14. 10.</t>
  </si>
  <si>
    <t>26. 11.</t>
  </si>
  <si>
    <t>2. 12.</t>
  </si>
  <si>
    <t>2. 1.</t>
  </si>
  <si>
    <t>9. 2.</t>
  </si>
  <si>
    <t>23. 3.</t>
  </si>
  <si>
    <t>21. 4.</t>
  </si>
  <si>
    <t>4. 5.</t>
  </si>
  <si>
    <t>1. 6.</t>
  </si>
  <si>
    <t>6. 7.</t>
  </si>
  <si>
    <t>3. 8.</t>
  </si>
  <si>
    <t>7. 9.</t>
  </si>
  <si>
    <t>5. 10.</t>
  </si>
  <si>
    <t>2. 11.</t>
  </si>
  <si>
    <t>24. 12.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</si>
</sst>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_ "/>
    <numFmt numFmtId="166" formatCode="\$#,##0.00\ ;\(\$#,##0.00\)"/>
    <numFmt numFmtId="167" formatCode="h:mm;@"/>
    <numFmt numFmtId="168" formatCode="#,##0.0&quot; GWh&quot;"/>
    <numFmt numFmtId="169" formatCode="0.0"/>
    <numFmt numFmtId="170" formatCode="yyyy"/>
    <numFmt numFmtId="171" formatCode="d/\ m/"/>
    <numFmt numFmtId="172" formatCode="#,##0.000"/>
    <numFmt numFmtId="173" formatCode="0.0%"/>
    <numFmt numFmtId="174" formatCode="0.00%;[Red]\-0.00%"/>
    <numFmt numFmtId="175" formatCode="#,###,##0.00;[Red]\-#,###,##0.00"/>
    <numFmt numFmtId="176" formatCode="#,###,##0;[Red]\-#,###,##0"/>
    <numFmt numFmtId="177" formatCode="#,##0.0_);[Red]\(#,##0.0\)"/>
    <numFmt numFmtId="178" formatCode="&quot;$&quot;#,##0.00"/>
    <numFmt numFmtId="179" formatCode="_-* #,##0\ _C_Z_K_-;\-* #,##0\ _C_Z_K_-;_-* &quot;-&quot;\ _C_Z_K_-;_-@_-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Kc&quot;;\-#,##0\ &quot;Kc&quot;"/>
    <numFmt numFmtId="185" formatCode="0.00_);[Red]\-0.00"/>
    <numFmt numFmtId="186" formatCode="0.000000"/>
    <numFmt numFmtId="187" formatCode="0.00000"/>
    <numFmt numFmtId="188" formatCode="dd/\ mm/\ yyyy\ hh:mm"/>
  </numFmts>
  <fonts count="159">
    <font>
      <sz val="10"/>
      <name val="Arial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2"/>
      <name val="System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System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sz val="9"/>
      <color rgb="FF00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8"/>
      <color theme="0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b/>
      <sz val="10"/>
      <color theme="0"/>
      <name val="Arial"/>
      <family val="2"/>
      <charset val="238"/>
      <scheme val="minor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b/>
      <sz val="9"/>
      <color rgb="FF0070C0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sz val="8"/>
      <color theme="1"/>
      <name val="Arial"/>
      <family val="2"/>
      <charset val="238"/>
      <scheme val="minor"/>
    </font>
    <font>
      <i/>
      <sz val="8"/>
      <color theme="1"/>
      <name val="Arial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rgb="FF9C6500"/>
      <name val="Arial"/>
      <family val="2"/>
      <charset val="238"/>
      <scheme val="minor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rgb="FF006100"/>
      <name val="Arial"/>
      <family val="2"/>
      <charset val="238"/>
      <scheme val="minor"/>
    </font>
    <font>
      <sz val="10"/>
      <name val="Helv"/>
    </font>
    <font>
      <b/>
      <sz val="8"/>
      <color indexed="8"/>
      <name val="Helv"/>
    </font>
    <font>
      <b/>
      <sz val="11"/>
      <color indexed="52"/>
      <name val="Calibri"/>
      <family val="2"/>
      <charset val="238"/>
    </font>
    <font>
      <i/>
      <sz val="8"/>
      <color rgb="FFFF0000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b/>
      <sz val="12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b/>
      <sz val="9"/>
      <color theme="2" tint="-0.499984740745262"/>
      <name val="Arial"/>
      <family val="2"/>
      <charset val="238"/>
      <scheme val="minor"/>
    </font>
    <font>
      <b/>
      <vertAlign val="superscript"/>
      <sz val="9"/>
      <color theme="0"/>
      <name val="Arial"/>
      <family val="2"/>
      <charset val="238"/>
      <scheme val="minor"/>
    </font>
    <font>
      <sz val="9"/>
      <color theme="0" tint="-0.34998626667073579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sz val="12"/>
      <color theme="3"/>
      <name val="Arial"/>
      <family val="2"/>
      <charset val="238"/>
      <scheme val="minor"/>
    </font>
    <font>
      <b/>
      <sz val="9"/>
      <name val="Arial"/>
      <family val="2"/>
      <charset val="238"/>
      <scheme val="major"/>
    </font>
    <font>
      <sz val="9"/>
      <name val="Arial"/>
      <family val="2"/>
      <charset val="238"/>
      <scheme val="major"/>
    </font>
    <font>
      <i/>
      <sz val="9"/>
      <name val="Arial"/>
      <family val="2"/>
      <charset val="238"/>
      <scheme val="major"/>
    </font>
    <font>
      <i/>
      <sz val="8"/>
      <name val="Arial"/>
      <family val="2"/>
      <charset val="238"/>
      <scheme val="major"/>
    </font>
    <font>
      <b/>
      <sz val="16"/>
      <color theme="3"/>
      <name val="Arial"/>
      <family val="2"/>
      <charset val="238"/>
      <scheme val="minor"/>
    </font>
    <font>
      <sz val="12"/>
      <color theme="4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2"/>
      <color theme="1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i/>
      <sz val="9"/>
      <color theme="1"/>
      <name val="Arial"/>
      <family val="2"/>
      <charset val="238"/>
      <scheme val="minor"/>
    </font>
    <font>
      <sz val="8"/>
      <name val="Arial"/>
      <family val="2"/>
      <charset val="238"/>
      <scheme val="major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2"/>
      <color theme="3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aj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theme="0"/>
      <name val="Arial"/>
      <family val="2"/>
      <charset val="238"/>
      <scheme val="major"/>
    </font>
    <font>
      <b/>
      <sz val="9"/>
      <color theme="4"/>
      <name val="Arial"/>
      <family val="2"/>
      <charset val="238"/>
      <scheme val="minor"/>
    </font>
    <font>
      <b/>
      <sz val="9"/>
      <color theme="8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ajor"/>
    </font>
    <font>
      <sz val="10"/>
      <color theme="0"/>
      <name val="Arial"/>
      <family val="2"/>
      <charset val="238"/>
    </font>
    <font>
      <b/>
      <sz val="20"/>
      <color rgb="FF545860"/>
      <name val="Arial"/>
      <family val="2"/>
      <charset val="238"/>
      <scheme val="minor"/>
    </font>
    <font>
      <b/>
      <sz val="14"/>
      <color rgb="FF545860"/>
      <name val="Arial"/>
      <family val="2"/>
      <charset val="238"/>
      <scheme val="minor"/>
    </font>
    <font>
      <sz val="8"/>
      <color rgb="FF888B95"/>
      <name val="Arial"/>
      <family val="2"/>
      <charset val="238"/>
      <scheme val="minor"/>
    </font>
  </fonts>
  <fills count="6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rgb="FFFFEB9C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theme="6" tint="0.39994506668294322"/>
        <bgColor auto="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theme="9" tint="0.79998168889431442"/>
      </patternFill>
    </fill>
  </fills>
  <borders count="1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0441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4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8" borderId="0" applyNumberFormat="0" applyBorder="0" applyAlignment="0" applyProtection="0"/>
    <xf numFmtId="0" fontId="19" fillId="6" borderId="0" applyNumberFormat="0" applyBorder="0" applyAlignment="0" applyProtection="0"/>
    <xf numFmtId="0" fontId="19" fillId="3" borderId="0" applyNumberFormat="0" applyBorder="0" applyAlignment="0" applyProtection="0"/>
    <xf numFmtId="0" fontId="20" fillId="0" borderId="1" applyNumberFormat="0" applyFill="0" applyAlignment="0" applyProtection="0"/>
    <xf numFmtId="0" fontId="37" fillId="0" borderId="1" applyNumberFormat="0" applyFill="0" applyAlignment="0" applyProtection="0"/>
    <xf numFmtId="4" fontId="37" fillId="0" borderId="0" applyFill="0" applyBorder="0" applyAlignment="0" applyProtection="0"/>
    <xf numFmtId="0" fontId="2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1" fillId="11" borderId="0" applyNumberFormat="0" applyBorder="0" applyAlignment="0" applyProtection="0"/>
    <xf numFmtId="0" fontId="22" fillId="12" borderId="2" applyNumberFormat="0" applyAlignment="0" applyProtection="0"/>
    <xf numFmtId="166" fontId="37" fillId="0" borderId="0" applyFill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6" fillId="0" borderId="0"/>
    <xf numFmtId="0" fontId="42" fillId="0" borderId="0"/>
    <xf numFmtId="0" fontId="17" fillId="0" borderId="0"/>
    <xf numFmtId="0" fontId="17" fillId="0" borderId="0"/>
    <xf numFmtId="2" fontId="20" fillId="0" borderId="0" applyFill="0" applyBorder="0" applyAlignment="0" applyProtection="0"/>
    <xf numFmtId="2" fontId="37" fillId="0" borderId="0" applyFill="0" applyBorder="0" applyAlignment="0" applyProtection="0"/>
    <xf numFmtId="0" fontId="17" fillId="4" borderId="6" applyNumberFormat="0" applyFont="0" applyAlignment="0" applyProtection="0"/>
    <xf numFmtId="10" fontId="37" fillId="0" borderId="0" applyFill="0" applyBorder="0" applyAlignment="0" applyProtection="0"/>
    <xf numFmtId="0" fontId="31" fillId="0" borderId="7" applyNumberFormat="0" applyFill="0" applyAlignment="0" applyProtection="0"/>
    <xf numFmtId="0" fontId="32" fillId="6" borderId="0" applyNumberFormat="0" applyBorder="0" applyAlignment="0" applyProtection="0"/>
    <xf numFmtId="0" fontId="31" fillId="0" borderId="0" applyNumberFormat="0" applyFill="0" applyBorder="0" applyAlignment="0" applyProtection="0"/>
    <xf numFmtId="0" fontId="33" fillId="7" borderId="8" applyNumberFormat="0" applyAlignment="0" applyProtection="0"/>
    <xf numFmtId="0" fontId="34" fillId="13" borderId="8" applyNumberFormat="0" applyAlignment="0" applyProtection="0"/>
    <xf numFmtId="0" fontId="35" fillId="13" borderId="9" applyNumberFormat="0" applyAlignment="0" applyProtection="0"/>
    <xf numFmtId="0" fontId="36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9" fontId="44" fillId="0" borderId="0" applyFont="0" applyFill="0" applyBorder="0" applyAlignment="0" applyProtection="0"/>
    <xf numFmtId="0" fontId="16" fillId="0" borderId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4" fontId="20" fillId="0" borderId="0" applyFill="0" applyBorder="0" applyAlignment="0" applyProtection="0"/>
    <xf numFmtId="4" fontId="20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6" fontId="20" fillId="0" borderId="0" applyFill="0" applyBorder="0" applyAlignment="0" applyProtection="0"/>
    <xf numFmtId="166" fontId="20" fillId="0" borderId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0" borderId="0"/>
    <xf numFmtId="0" fontId="15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" fontId="20" fillId="0" borderId="0" applyFill="0" applyBorder="0" applyAlignment="0" applyProtection="0"/>
    <xf numFmtId="2" fontId="20" fillId="0" borderId="0" applyFill="0" applyBorder="0" applyAlignment="0" applyProtection="0"/>
    <xf numFmtId="10" fontId="20" fillId="0" borderId="0" applyFill="0" applyBorder="0" applyAlignment="0" applyProtection="0"/>
    <xf numFmtId="10" fontId="20" fillId="0" borderId="0" applyFill="0" applyBorder="0" applyAlignment="0" applyProtection="0"/>
    <xf numFmtId="0" fontId="14" fillId="0" borderId="0"/>
    <xf numFmtId="0" fontId="16" fillId="0" borderId="0"/>
    <xf numFmtId="0" fontId="13" fillId="0" borderId="0"/>
    <xf numFmtId="0" fontId="12" fillId="0" borderId="0"/>
    <xf numFmtId="0" fontId="16" fillId="0" borderId="0"/>
    <xf numFmtId="0" fontId="11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4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8" borderId="0" applyNumberFormat="0" applyBorder="0" applyAlignment="0" applyProtection="0"/>
    <xf numFmtId="0" fontId="19" fillId="6" borderId="0" applyNumberFormat="0" applyBorder="0" applyAlignment="0" applyProtection="0"/>
    <xf numFmtId="0" fontId="19" fillId="3" borderId="0" applyNumberFormat="0" applyBorder="0" applyAlignment="0" applyProtection="0"/>
    <xf numFmtId="0" fontId="20" fillId="0" borderId="1" applyNumberFormat="0" applyFill="0" applyAlignment="0" applyProtection="0"/>
    <xf numFmtId="0" fontId="21" fillId="11" borderId="0" applyNumberFormat="0" applyBorder="0" applyAlignment="0" applyProtection="0"/>
    <xf numFmtId="0" fontId="22" fillId="12" borderId="2" applyNumberFormat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1" fillId="0" borderId="0"/>
    <xf numFmtId="0" fontId="17" fillId="4" borderId="6" applyNumberFormat="0" applyFont="0" applyAlignment="0" applyProtection="0"/>
    <xf numFmtId="0" fontId="31" fillId="0" borderId="7" applyNumberFormat="0" applyFill="0" applyAlignment="0" applyProtection="0"/>
    <xf numFmtId="0" fontId="32" fillId="6" borderId="0" applyNumberFormat="0" applyBorder="0" applyAlignment="0" applyProtection="0"/>
    <xf numFmtId="0" fontId="31" fillId="0" borderId="0" applyNumberFormat="0" applyFill="0" applyBorder="0" applyAlignment="0" applyProtection="0"/>
    <xf numFmtId="0" fontId="33" fillId="7" borderId="8" applyNumberFormat="0" applyAlignment="0" applyProtection="0"/>
    <xf numFmtId="0" fontId="34" fillId="13" borderId="8" applyNumberFormat="0" applyAlignment="0" applyProtection="0"/>
    <xf numFmtId="0" fontId="35" fillId="13" borderId="9" applyNumberFormat="0" applyAlignment="0" applyProtection="0"/>
    <xf numFmtId="0" fontId="36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6" fillId="0" borderId="0"/>
    <xf numFmtId="0" fontId="10" fillId="0" borderId="0"/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4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5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" fontId="78" fillId="0" borderId="0">
      <alignment horizontal="lef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" fontId="79" fillId="0" borderId="0"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4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4" fontId="78" fillId="19" borderId="1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176" fontId="78" fillId="20" borderId="10" applyBorder="0">
      <alignment horizontal="right"/>
      <protection locked="0"/>
    </xf>
    <xf numFmtId="0" fontId="80" fillId="0" borderId="0"/>
    <xf numFmtId="0" fontId="81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82" fillId="0" borderId="0"/>
    <xf numFmtId="0" fontId="82" fillId="0" borderId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4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4" fillId="26" borderId="0" applyNumberFormat="0" applyBorder="0" applyAlignment="0" applyProtection="0"/>
    <xf numFmtId="0" fontId="83" fillId="27" borderId="0" applyNumberFormat="0" applyBorder="0" applyAlignment="0" applyProtection="0"/>
    <xf numFmtId="0" fontId="83" fillId="28" borderId="0" applyNumberFormat="0" applyBorder="0" applyAlignment="0" applyProtection="0"/>
    <xf numFmtId="0" fontId="84" fillId="29" borderId="0" applyNumberFormat="0" applyBorder="0" applyAlignment="0" applyProtection="0"/>
    <xf numFmtId="0" fontId="83" fillId="24" borderId="0" applyNumberFormat="0" applyBorder="0" applyAlignment="0" applyProtection="0"/>
    <xf numFmtId="0" fontId="83" fillId="30" borderId="0" applyNumberFormat="0" applyBorder="0" applyAlignment="0" applyProtection="0"/>
    <xf numFmtId="0" fontId="84" fillId="25" borderId="0" applyNumberFormat="0" applyBorder="0" applyAlignment="0" applyProtection="0"/>
    <xf numFmtId="0" fontId="83" fillId="31" borderId="0" applyNumberFormat="0" applyBorder="0" applyAlignment="0" applyProtection="0"/>
    <xf numFmtId="0" fontId="83" fillId="32" borderId="0" applyNumberFormat="0" applyBorder="0" applyAlignment="0" applyProtection="0"/>
    <xf numFmtId="0" fontId="84" fillId="23" borderId="0" applyNumberFormat="0" applyBorder="0" applyAlignment="0" applyProtection="0"/>
    <xf numFmtId="0" fontId="83" fillId="20" borderId="0" applyNumberFormat="0" applyBorder="0" applyAlignment="0" applyProtection="0"/>
    <xf numFmtId="0" fontId="83" fillId="33" borderId="0" applyNumberFormat="0" applyBorder="0" applyAlignment="0" applyProtection="0"/>
    <xf numFmtId="0" fontId="84" fillId="34" borderId="0" applyNumberFormat="0" applyBorder="0" applyAlignment="0" applyProtection="0"/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177" fontId="16" fillId="0" borderId="0" applyFill="0" applyBorder="0" applyAlignment="0"/>
    <xf numFmtId="177" fontId="16" fillId="0" borderId="0" applyFill="0" applyBorder="0" applyAlignment="0"/>
    <xf numFmtId="177" fontId="16" fillId="0" borderId="0" applyFill="0" applyBorder="0" applyAlignment="0"/>
    <xf numFmtId="177" fontId="16" fillId="0" borderId="0" applyFill="0" applyBorder="0" applyAlignment="0"/>
    <xf numFmtId="1" fontId="40" fillId="0" borderId="13" applyAlignment="0">
      <alignment horizontal="left" vertical="center"/>
    </xf>
    <xf numFmtId="178" fontId="87" fillId="36" borderId="14" applyNumberFormat="0" applyFont="0" applyFill="0" applyBorder="0" applyAlignment="0">
      <alignment horizontal="center"/>
    </xf>
    <xf numFmtId="178" fontId="87" fillId="36" borderId="14" applyNumberFormat="0" applyFont="0" applyFill="0" applyBorder="0" applyAlignment="0">
      <alignment horizontal="center"/>
    </xf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9" fillId="0" borderId="0" applyNumberFormat="0" applyFill="0" applyBorder="0" applyAlignment="0" applyProtection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90" fillId="0" borderId="0" applyNumberFormat="0" applyAlignment="0">
      <alignment horizontal="left"/>
    </xf>
    <xf numFmtId="0" fontId="91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92" fillId="0" borderId="0" applyNumberFormat="0" applyAlignment="0"/>
    <xf numFmtId="0" fontId="93" fillId="0" borderId="0" applyNumberFormat="0" applyAlignment="0"/>
    <xf numFmtId="0" fontId="92" fillId="0" borderId="0" applyNumberFormat="0" applyAlignment="0"/>
    <xf numFmtId="0" fontId="93" fillId="0" borderId="0" applyNumberFormat="0" applyAlignment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5" fontId="82" fillId="0" borderId="0"/>
    <xf numFmtId="15" fontId="82" fillId="0" borderId="0"/>
    <xf numFmtId="15" fontId="82" fillId="0" borderId="0"/>
    <xf numFmtId="15" fontId="82" fillId="0" borderId="0"/>
    <xf numFmtId="0" fontId="94" fillId="37" borderId="0" applyNumberFormat="0" applyBorder="0" applyAlignment="0" applyProtection="0"/>
    <xf numFmtId="0" fontId="94" fillId="38" borderId="0" applyNumberFormat="0" applyBorder="0" applyAlignment="0" applyProtection="0"/>
    <xf numFmtId="0" fontId="94" fillId="39" borderId="0" applyNumberFormat="0" applyBorder="0" applyAlignment="0" applyProtection="0"/>
    <xf numFmtId="0" fontId="95" fillId="0" borderId="0" applyNumberFormat="0" applyAlignment="0">
      <alignment horizontal="left"/>
    </xf>
    <xf numFmtId="0" fontId="96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38" fontId="97" fillId="40" borderId="0" applyNumberFormat="0" applyBorder="0" applyAlignment="0" applyProtection="0"/>
    <xf numFmtId="0" fontId="98" fillId="0" borderId="16" applyNumberFormat="0" applyAlignment="0" applyProtection="0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79" fontId="16" fillId="42" borderId="0"/>
    <xf numFmtId="179" fontId="16" fillId="42" borderId="0"/>
    <xf numFmtId="179" fontId="16" fillId="42" borderId="0"/>
    <xf numFmtId="179" fontId="16" fillId="42" borderId="0"/>
    <xf numFmtId="179" fontId="16" fillId="43" borderId="0"/>
    <xf numFmtId="179" fontId="16" fillId="43" borderId="0"/>
    <xf numFmtId="179" fontId="16" fillId="43" borderId="0"/>
    <xf numFmtId="179" fontId="16" fillId="43" borderId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0" fontId="99" fillId="44" borderId="0" applyNumberFormat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184" fontId="16" fillId="0" borderId="0"/>
    <xf numFmtId="184" fontId="16" fillId="0" borderId="0"/>
    <xf numFmtId="184" fontId="16" fillId="0" borderId="0"/>
    <xf numFmtId="184" fontId="16" fillId="0" borderId="0"/>
    <xf numFmtId="0" fontId="16" fillId="0" borderId="0" applyNumberFormat="0" applyFill="0" applyBorder="0" applyAlignment="0" applyProtection="0"/>
    <xf numFmtId="0" fontId="100" fillId="0" borderId="0"/>
    <xf numFmtId="0" fontId="18" fillId="0" borderId="0"/>
    <xf numFmtId="0" fontId="101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7" fillId="0" borderId="0"/>
    <xf numFmtId="0" fontId="17" fillId="0" borderId="0"/>
    <xf numFmtId="43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4" borderId="6" applyNumberFormat="0" applyFont="0" applyAlignment="0" applyProtection="0"/>
    <xf numFmtId="0" fontId="17" fillId="0" borderId="0"/>
    <xf numFmtId="0" fontId="17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185" fontId="16" fillId="0" borderId="0" applyNumberFormat="0" applyFill="0" applyBorder="0" applyAlignment="0" applyProtection="0">
      <alignment horizontal="left"/>
    </xf>
    <xf numFmtId="185" fontId="16" fillId="0" borderId="0" applyNumberFormat="0" applyFill="0" applyBorder="0" applyAlignment="0" applyProtection="0">
      <alignment horizontal="left"/>
    </xf>
    <xf numFmtId="185" fontId="16" fillId="0" borderId="0" applyNumberFormat="0" applyFill="0" applyBorder="0" applyAlignment="0" applyProtection="0">
      <alignment horizontal="left"/>
    </xf>
    <xf numFmtId="185" fontId="16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/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97" fillId="13" borderId="20" applyNumberFormat="0">
      <protection locked="0"/>
    </xf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6" fillId="54" borderId="9" applyNumberFormat="0" applyProtection="0">
      <alignment horizontal="left" vertical="center" indent="1"/>
    </xf>
    <xf numFmtId="0" fontId="109" fillId="0" borderId="0"/>
    <xf numFmtId="0" fontId="109" fillId="0" borderId="0"/>
    <xf numFmtId="0" fontId="109" fillId="0" borderId="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0" fontId="111" fillId="0" borderId="0" applyNumberFormat="0" applyFill="0" applyBorder="0" applyAlignment="0" applyProtection="0"/>
    <xf numFmtId="0" fontId="112" fillId="57" borderId="0" applyNumberFormat="0" applyBorder="0" applyAlignment="0" applyProtection="0"/>
    <xf numFmtId="0" fontId="113" fillId="0" borderId="0"/>
    <xf numFmtId="40" fontId="114" fillId="0" borderId="0" applyBorder="0">
      <alignment horizontal="right"/>
    </xf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33" fillId="5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35" fillId="52" borderId="9" applyNumberFormat="0" applyAlignment="0" applyProtection="0"/>
    <xf numFmtId="0" fontId="9" fillId="0" borderId="0"/>
    <xf numFmtId="0" fontId="9" fillId="0" borderId="0"/>
    <xf numFmtId="0" fontId="119" fillId="0" borderId="0">
      <alignment horizontal="center" vertical="center"/>
    </xf>
    <xf numFmtId="0" fontId="119" fillId="58" borderId="0">
      <alignment horizontal="center" vertical="center"/>
    </xf>
    <xf numFmtId="0" fontId="119" fillId="59" borderId="0">
      <alignment horizontal="center" vertical="center"/>
    </xf>
    <xf numFmtId="0" fontId="119" fillId="60" borderId="0">
      <alignment horizontal="center" vertical="center"/>
    </xf>
    <xf numFmtId="0" fontId="120" fillId="0" borderId="0"/>
    <xf numFmtId="0" fontId="16" fillId="0" borderId="0"/>
    <xf numFmtId="0" fontId="16" fillId="61" borderId="9" applyNumberFormat="0" applyProtection="0">
      <alignment horizontal="left" vertical="center" indent="1"/>
    </xf>
    <xf numFmtId="0" fontId="16" fillId="62" borderId="9" applyNumberFormat="0" applyProtection="0">
      <alignment horizontal="left" vertical="center" indent="1"/>
    </xf>
    <xf numFmtId="0" fontId="118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 applyNumberFormat="0" applyProtection="0">
      <alignment horizontal="left" vertical="center" indent="1"/>
    </xf>
    <xf numFmtId="0" fontId="16" fillId="0" borderId="0"/>
    <xf numFmtId="0" fontId="16" fillId="0" borderId="0"/>
    <xf numFmtId="0" fontId="16" fillId="0" borderId="0"/>
    <xf numFmtId="0" fontId="40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0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" fontId="103" fillId="36" borderId="32" applyNumberFormat="0" applyProtection="0">
      <alignment vertical="center"/>
    </xf>
    <xf numFmtId="1" fontId="79" fillId="0" borderId="28">
      <alignment horizontal="left"/>
      <protection hidden="1"/>
    </xf>
    <xf numFmtId="0" fontId="17" fillId="4" borderId="24" applyNumberFormat="0" applyFont="0" applyAlignment="0" applyProtection="0"/>
    <xf numFmtId="0" fontId="97" fillId="51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20" fillId="0" borderId="1" applyNumberFormat="0" applyFill="0" applyAlignment="0" applyProtection="0"/>
    <xf numFmtId="4" fontId="97" fillId="47" borderId="32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98" fillId="0" borderId="28">
      <alignment horizontal="left" vertical="center"/>
    </xf>
    <xf numFmtId="0" fontId="20" fillId="0" borderId="1" applyNumberFormat="0" applyFill="0" applyAlignment="0" applyProtection="0"/>
    <xf numFmtId="4" fontId="102" fillId="55" borderId="26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4" fontId="79" fillId="0" borderId="27">
      <alignment horizontal="right"/>
      <protection hidden="1"/>
    </xf>
    <xf numFmtId="176" fontId="78" fillId="0" borderId="27">
      <alignment horizontal="right"/>
      <protection hidden="1"/>
    </xf>
    <xf numFmtId="0" fontId="20" fillId="0" borderId="1" applyNumberFormat="0" applyFill="0" applyAlignment="0" applyProtection="0"/>
    <xf numFmtId="4" fontId="103" fillId="41" borderId="27" applyNumberFormat="0" applyProtection="0">
      <alignment vertical="center"/>
    </xf>
    <xf numFmtId="176" fontId="78" fillId="0" borderId="27">
      <alignment horizontal="right"/>
      <protection hidden="1"/>
    </xf>
    <xf numFmtId="0" fontId="98" fillId="0" borderId="28">
      <alignment horizontal="left" vertical="center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0" fontId="8" fillId="0" borderId="0"/>
    <xf numFmtId="0" fontId="97" fillId="53" borderId="32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174" fontId="78" fillId="19" borderId="27">
      <alignment horizontal="right"/>
      <protection locked="0"/>
    </xf>
    <xf numFmtId="0" fontId="33" fillId="7" borderId="25" applyNumberFormat="0" applyAlignment="0" applyProtection="0"/>
    <xf numFmtId="0" fontId="104" fillId="7" borderId="33" applyNumberFormat="0" applyProtection="0">
      <alignment horizontal="left" vertical="top" indent="1"/>
    </xf>
    <xf numFmtId="4" fontId="97" fillId="47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85" fillId="35" borderId="29" applyNumberFormat="0" applyFont="0" applyFill="0" applyBorder="0" applyAlignment="0">
      <alignment vertical="center"/>
    </xf>
    <xf numFmtId="0" fontId="16" fillId="54" borderId="26" applyNumberFormat="0" applyProtection="0">
      <alignment horizontal="left" vertical="center" indent="1"/>
    </xf>
    <xf numFmtId="174" fontId="79" fillId="0" borderId="27">
      <alignment horizontal="right"/>
      <protection hidden="1"/>
    </xf>
    <xf numFmtId="4" fontId="102" fillId="36" borderId="26" applyNumberFormat="0" applyProtection="0">
      <alignment horizontal="left" vertical="center" indent="1"/>
    </xf>
    <xf numFmtId="9" fontId="16" fillId="0" borderId="0" applyFont="0" applyFill="0" applyBorder="0" applyAlignment="0" applyProtection="0"/>
    <xf numFmtId="4" fontId="103" fillId="41" borderId="27" applyNumberFormat="0" applyProtection="0">
      <alignment vertical="center"/>
    </xf>
    <xf numFmtId="4" fontId="97" fillId="47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175" fontId="78" fillId="0" borderId="27">
      <alignment horizontal="right"/>
      <protection hidden="1"/>
    </xf>
    <xf numFmtId="4" fontId="97" fillId="10" borderId="32" applyNumberFormat="0" applyProtection="0">
      <alignment horizontal="right" vertical="center"/>
    </xf>
    <xf numFmtId="174" fontId="79" fillId="0" borderId="27">
      <alignment horizontal="right"/>
      <protection hidden="1"/>
    </xf>
    <xf numFmtId="4" fontId="97" fillId="45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0" fontId="8" fillId="0" borderId="0"/>
    <xf numFmtId="176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97" fillId="46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0" fontId="97" fillId="51" borderId="33" applyNumberFormat="0" applyProtection="0">
      <alignment horizontal="left" vertical="top" indent="1"/>
    </xf>
    <xf numFmtId="0" fontId="8" fillId="0" borderId="0"/>
    <xf numFmtId="0" fontId="106" fillId="15" borderId="35" applyBorder="0"/>
    <xf numFmtId="0" fontId="8" fillId="0" borderId="0"/>
    <xf numFmtId="0" fontId="8" fillId="0" borderId="0"/>
    <xf numFmtId="4" fontId="102" fillId="36" borderId="26" applyNumberFormat="0" applyProtection="0">
      <alignment vertical="center"/>
    </xf>
    <xf numFmtId="0" fontId="8" fillId="0" borderId="0"/>
    <xf numFmtId="4" fontId="102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0" fontId="17" fillId="4" borderId="24" applyNumberFormat="0" applyFont="0" applyAlignment="0" applyProtection="0"/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106" fillId="15" borderId="35" applyBorder="0"/>
    <xf numFmtId="0" fontId="104" fillId="7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0" fontId="88" fillId="0" borderId="31" applyNumberFormat="0" applyFill="0" applyAlignment="0" applyProtection="0"/>
    <xf numFmtId="4" fontId="102" fillId="55" borderId="26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8" fillId="0" borderId="0"/>
    <xf numFmtId="4" fontId="102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4" fontId="107" fillId="4" borderId="33" applyNumberFormat="0" applyProtection="0">
      <alignment vertical="center"/>
    </xf>
    <xf numFmtId="4" fontId="97" fillId="46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8" fillId="0" borderId="0"/>
    <xf numFmtId="4" fontId="97" fillId="48" borderId="32" applyNumberFormat="0" applyProtection="0">
      <alignment horizontal="right" vertical="center"/>
    </xf>
    <xf numFmtId="4" fontId="107" fillId="4" borderId="33" applyNumberFormat="0" applyProtection="0">
      <alignment vertical="center"/>
    </xf>
    <xf numFmtId="4" fontId="97" fillId="9" borderId="32" applyNumberFormat="0" applyProtection="0">
      <alignment horizontal="right" vertical="center"/>
    </xf>
    <xf numFmtId="174" fontId="78" fillId="0" borderId="27">
      <alignment horizontal="right"/>
      <protection hidden="1"/>
    </xf>
    <xf numFmtId="174" fontId="79" fillId="0" borderId="27">
      <alignment horizontal="right"/>
      <protection hidden="1"/>
    </xf>
    <xf numFmtId="175" fontId="78" fillId="0" borderId="27">
      <alignment horizontal="right"/>
      <protection hidden="1"/>
    </xf>
    <xf numFmtId="4" fontId="103" fillId="41" borderId="27" applyNumberFormat="0" applyProtection="0">
      <alignment vertical="center"/>
    </xf>
    <xf numFmtId="1" fontId="79" fillId="0" borderId="28">
      <alignment horizontal="left"/>
      <protection hidden="1"/>
    </xf>
    <xf numFmtId="178" fontId="87" fillId="36" borderId="30" applyNumberFormat="0" applyFont="0" applyFill="0" applyBorder="0" applyAlignment="0">
      <alignment horizontal="center"/>
    </xf>
    <xf numFmtId="0" fontId="16" fillId="4" borderId="24" applyNumberFormat="0" applyFont="0" applyAlignment="0" applyProtection="0"/>
    <xf numFmtId="4" fontId="102" fillId="36" borderId="26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06" fillId="15" borderId="35" applyBorder="0"/>
    <xf numFmtId="4" fontId="97" fillId="48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51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4" fontId="79" fillId="0" borderId="27">
      <alignment horizontal="right"/>
      <protection hidden="1"/>
    </xf>
    <xf numFmtId="175" fontId="78" fillId="0" borderId="27">
      <alignment horizontal="right"/>
      <protection hidden="1"/>
    </xf>
    <xf numFmtId="4" fontId="97" fillId="43" borderId="32" applyNumberFormat="0" applyProtection="0">
      <alignment horizontal="right" vertical="center"/>
    </xf>
    <xf numFmtId="174" fontId="79" fillId="0" borderId="27">
      <alignment horizontal="right"/>
      <protection hidden="1"/>
    </xf>
    <xf numFmtId="0" fontId="17" fillId="4" borderId="24" applyNumberFormat="0" applyFont="0" applyAlignment="0" applyProtection="0"/>
    <xf numFmtId="0" fontId="106" fillId="15" borderId="35" applyBorder="0"/>
    <xf numFmtId="176" fontId="79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175" fontId="78" fillId="0" borderId="27">
      <alignment horizontal="right"/>
      <protection hidden="1"/>
    </xf>
    <xf numFmtId="4" fontId="107" fillId="4" borderId="33" applyNumberFormat="0" applyProtection="0">
      <alignment vertical="center"/>
    </xf>
    <xf numFmtId="0" fontId="106" fillId="15" borderId="35" applyBorder="0"/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0" fontId="20" fillId="0" borderId="1" applyNumberFormat="0" applyFill="0" applyAlignment="0" applyProtection="0"/>
    <xf numFmtId="0" fontId="106" fillId="15" borderId="35" applyBorder="0"/>
    <xf numFmtId="176" fontId="78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174" fontId="78" fillId="0" borderId="27">
      <alignment horizontal="right"/>
      <protection hidden="1"/>
    </xf>
    <xf numFmtId="4" fontId="107" fillId="4" borderId="33" applyNumberFormat="0" applyProtection="0">
      <alignment vertical="center"/>
    </xf>
    <xf numFmtId="4" fontId="97" fillId="43" borderId="32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97" fillId="17" borderId="34" applyNumberFormat="0" applyProtection="0">
      <alignment horizontal="right" vertical="center"/>
    </xf>
    <xf numFmtId="175" fontId="78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0" fontId="88" fillId="0" borderId="31" applyNumberFormat="0" applyFill="0" applyAlignment="0" applyProtection="0"/>
    <xf numFmtId="4" fontId="105" fillId="15" borderId="34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174" fontId="78" fillId="0" borderId="27">
      <alignment horizontal="right"/>
      <protection hidden="1"/>
    </xf>
    <xf numFmtId="0" fontId="88" fillId="0" borderId="31" applyNumberFormat="0" applyFill="0" applyAlignment="0" applyProtection="0"/>
    <xf numFmtId="9" fontId="16" fillId="0" borderId="0" applyFont="0" applyFill="0" applyBorder="0" applyAlignment="0" applyProtection="0"/>
    <xf numFmtId="176" fontId="78" fillId="0" borderId="27">
      <alignment horizontal="right"/>
      <protection hidden="1"/>
    </xf>
    <xf numFmtId="174" fontId="79" fillId="0" borderId="27">
      <alignment horizontal="right"/>
      <protection hidden="1"/>
    </xf>
    <xf numFmtId="0" fontId="17" fillId="4" borderId="24" applyNumberFormat="0" applyFont="0" applyAlignment="0" applyProtection="0"/>
    <xf numFmtId="4" fontId="97" fillId="51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20" fillId="0" borderId="1" applyNumberFormat="0" applyFill="0" applyAlignment="0" applyProtection="0"/>
    <xf numFmtId="174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0" fontId="17" fillId="4" borderId="24" applyNumberFormat="0" applyFont="0" applyAlignment="0" applyProtection="0"/>
    <xf numFmtId="0" fontId="16" fillId="54" borderId="26" applyNumberFormat="0" applyProtection="0">
      <alignment horizontal="left" vertical="center" indent="1"/>
    </xf>
    <xf numFmtId="174" fontId="78" fillId="19" borderId="27">
      <alignment horizontal="right"/>
      <protection locked="0"/>
    </xf>
    <xf numFmtId="176" fontId="79" fillId="0" borderId="27">
      <alignment horizontal="right"/>
      <protection hidden="1"/>
    </xf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175" fontId="78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176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175" fontId="78" fillId="0" borderId="27">
      <alignment horizontal="right"/>
      <protection hidden="1"/>
    </xf>
    <xf numFmtId="174" fontId="78" fillId="19" borderId="27">
      <alignment horizontal="right"/>
      <protection locked="0"/>
    </xf>
    <xf numFmtId="174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8" fillId="0" borderId="27">
      <alignment horizontal="right"/>
      <protection hidden="1"/>
    </xf>
    <xf numFmtId="174" fontId="79" fillId="0" borderId="27">
      <alignment horizontal="right"/>
      <protection hidden="1"/>
    </xf>
    <xf numFmtId="0" fontId="17" fillId="4" borderId="24" applyNumberFormat="0" applyFont="0" applyAlignment="0" applyProtection="0"/>
    <xf numFmtId="0" fontId="107" fillId="4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106" fillId="15" borderId="35" applyBorder="0"/>
    <xf numFmtId="176" fontId="78" fillId="20" borderId="27" applyBorder="0">
      <alignment horizontal="right"/>
      <protection locked="0"/>
    </xf>
    <xf numFmtId="4" fontId="102" fillId="36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0" fontId="97" fillId="51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6" fontId="78" fillId="0" borderId="27">
      <alignment horizontal="right"/>
      <protection hidden="1"/>
    </xf>
    <xf numFmtId="0" fontId="98" fillId="0" borderId="28">
      <alignment horizontal="left" vertical="center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0" fontId="16" fillId="54" borderId="26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175" fontId="78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20" fillId="0" borderId="23" applyNumberFormat="0" applyFill="0" applyAlignment="0" applyProtection="0"/>
    <xf numFmtId="4" fontId="97" fillId="51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176" fontId="78" fillId="20" borderId="27" applyBorder="0">
      <alignment horizontal="right"/>
      <protection locked="0"/>
    </xf>
    <xf numFmtId="174" fontId="79" fillId="0" borderId="27">
      <alignment horizontal="right"/>
      <protection hidden="1"/>
    </xf>
    <xf numFmtId="176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8" fillId="0" borderId="31" applyNumberFormat="0" applyFill="0" applyAlignment="0" applyProtection="0"/>
    <xf numFmtId="0" fontId="98" fillId="0" borderId="28">
      <alignment horizontal="left" vertical="center"/>
    </xf>
    <xf numFmtId="0" fontId="16" fillId="4" borderId="24" applyNumberFormat="0" applyFont="0" applyAlignment="0" applyProtection="0"/>
    <xf numFmtId="4" fontId="102" fillId="36" borderId="26" applyNumberFormat="0" applyProtection="0">
      <alignment vertical="center"/>
    </xf>
    <xf numFmtId="4" fontId="102" fillId="36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0" fontId="17" fillId="0" borderId="0"/>
    <xf numFmtId="1" fontId="79" fillId="0" borderId="28">
      <alignment horizontal="left"/>
      <protection hidden="1"/>
    </xf>
    <xf numFmtId="175" fontId="78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0" fontId="17" fillId="4" borderId="24" applyNumberFormat="0" applyFont="0" applyAlignment="0" applyProtection="0"/>
    <xf numFmtId="176" fontId="78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9" fontId="16" fillId="0" borderId="0" applyFont="0" applyFill="0" applyBorder="0" applyAlignment="0" applyProtection="0"/>
    <xf numFmtId="4" fontId="97" fillId="10" borderId="32" applyNumberFormat="0" applyProtection="0">
      <alignment horizontal="right" vertical="center"/>
    </xf>
    <xf numFmtId="10" fontId="97" fillId="41" borderId="27" applyNumberFormat="0" applyBorder="0" applyAlignment="0" applyProtection="0"/>
    <xf numFmtId="0" fontId="97" fillId="50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4" fontId="102" fillId="36" borderId="26" applyNumberFormat="0" applyProtection="0">
      <alignment vertical="center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97" fillId="10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98" fillId="0" borderId="28">
      <alignment horizontal="left" vertical="center"/>
    </xf>
    <xf numFmtId="0" fontId="106" fillId="15" borderId="35" applyBorder="0"/>
    <xf numFmtId="4" fontId="97" fillId="51" borderId="34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0" fontId="98" fillId="0" borderId="28">
      <alignment horizontal="left" vertical="center"/>
    </xf>
    <xf numFmtId="4" fontId="97" fillId="10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174" fontId="78" fillId="0" borderId="27">
      <alignment horizontal="right"/>
      <protection hidden="1"/>
    </xf>
    <xf numFmtId="0" fontId="20" fillId="0" borderId="23" applyNumberFormat="0" applyFill="0" applyAlignment="0" applyProtection="0"/>
    <xf numFmtId="0" fontId="16" fillId="54" borderId="26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4" fontId="103" fillId="36" borderId="32" applyNumberFormat="0" applyProtection="0">
      <alignment vertical="center"/>
    </xf>
    <xf numFmtId="0" fontId="97" fillId="2" borderId="32" applyNumberFormat="0" applyProtection="0">
      <alignment horizontal="left" vertical="center" indent="1"/>
    </xf>
    <xf numFmtId="10" fontId="97" fillId="41" borderId="27" applyNumberFormat="0" applyBorder="0" applyAlignment="0" applyProtection="0"/>
    <xf numFmtId="0" fontId="97" fillId="50" borderId="33" applyNumberFormat="0" applyProtection="0">
      <alignment horizontal="left" vertical="top" indent="1"/>
    </xf>
    <xf numFmtId="176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97" fillId="50" borderId="34" applyNumberFormat="0" applyProtection="0">
      <alignment horizontal="left" vertical="center" indent="1"/>
    </xf>
    <xf numFmtId="0" fontId="20" fillId="0" borderId="23" applyNumberFormat="0" applyFill="0" applyAlignment="0" applyProtection="0"/>
    <xf numFmtId="0" fontId="98" fillId="0" borderId="28">
      <alignment horizontal="left" vertical="center"/>
    </xf>
    <xf numFmtId="0" fontId="97" fillId="51" borderId="33" applyNumberFormat="0" applyProtection="0">
      <alignment horizontal="left" vertical="top" indent="1"/>
    </xf>
    <xf numFmtId="4" fontId="97" fillId="48" borderId="32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6" fontId="79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174" fontId="78" fillId="0" borderId="27">
      <alignment horizontal="right"/>
      <protection hidden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4" fontId="97" fillId="51" borderId="34" applyNumberFormat="0" applyProtection="0">
      <alignment horizontal="left" vertical="center" indent="1"/>
    </xf>
    <xf numFmtId="174" fontId="79" fillId="0" borderId="27">
      <alignment horizontal="right"/>
      <protection hidden="1"/>
    </xf>
    <xf numFmtId="0" fontId="20" fillId="0" borderId="1" applyNumberFormat="0" applyFill="0" applyAlignment="0" applyProtection="0"/>
    <xf numFmtId="4" fontId="97" fillId="4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174" fontId="79" fillId="0" borderId="27">
      <alignment horizontal="right"/>
      <protection hidden="1"/>
    </xf>
    <xf numFmtId="175" fontId="78" fillId="0" borderId="27">
      <alignment horizontal="right"/>
      <protection hidden="1"/>
    </xf>
    <xf numFmtId="0" fontId="97" fillId="51" borderId="33" applyNumberFormat="0" applyProtection="0">
      <alignment horizontal="left" vertical="top" indent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2" fillId="36" borderId="26" applyNumberFormat="0" applyProtection="0">
      <alignment horizontal="left" vertical="center" indent="1"/>
    </xf>
    <xf numFmtId="4" fontId="97" fillId="17" borderId="34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7" fillId="4" borderId="24" applyNumberFormat="0" applyFont="0" applyAlignment="0" applyProtection="0"/>
    <xf numFmtId="4" fontId="97" fillId="8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174" fontId="78" fillId="19" borderId="27">
      <alignment horizontal="right"/>
      <protection locked="0"/>
    </xf>
    <xf numFmtId="0" fontId="34" fillId="13" borderId="25" applyNumberFormat="0" applyAlignment="0" applyProtection="0"/>
    <xf numFmtId="174" fontId="79" fillId="0" borderId="27">
      <alignment horizontal="right"/>
      <protection hidden="1"/>
    </xf>
    <xf numFmtId="4" fontId="103" fillId="41" borderId="27" applyNumberFormat="0" applyProtection="0">
      <alignment vertical="center"/>
    </xf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0" fontId="106" fillId="15" borderId="35" applyBorder="0"/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0" fontId="20" fillId="0" borderId="23" applyNumberFormat="0" applyFill="0" applyAlignment="0" applyProtection="0"/>
    <xf numFmtId="4" fontId="102" fillId="36" borderId="26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10" fontId="97" fillId="41" borderId="27" applyNumberFormat="0" applyBorder="0" applyAlignment="0" applyProtection="0"/>
    <xf numFmtId="174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97" fillId="0" borderId="32" applyNumberFormat="0" applyProtection="0">
      <alignment horizontal="right" vertical="center"/>
    </xf>
    <xf numFmtId="0" fontId="8" fillId="0" borderId="0"/>
    <xf numFmtId="4" fontId="105" fillId="15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6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7" fillId="4" borderId="33" applyNumberFormat="0" applyProtection="0">
      <alignment vertical="center"/>
    </xf>
    <xf numFmtId="0" fontId="20" fillId="0" borderId="1" applyNumberFormat="0" applyFill="0" applyAlignment="0" applyProtection="0"/>
    <xf numFmtId="174" fontId="79" fillId="0" borderId="27">
      <alignment horizontal="right"/>
      <protection hidden="1"/>
    </xf>
    <xf numFmtId="176" fontId="79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174" fontId="78" fillId="0" borderId="27">
      <alignment horizontal="right"/>
      <protection hidden="1"/>
    </xf>
    <xf numFmtId="0" fontId="97" fillId="50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7" fillId="4" borderId="24" applyNumberFormat="0" applyFont="0" applyAlignment="0" applyProtection="0"/>
    <xf numFmtId="4" fontId="103" fillId="36" borderId="32" applyNumberFormat="0" applyProtection="0">
      <alignment vertical="center"/>
    </xf>
    <xf numFmtId="4" fontId="102" fillId="55" borderId="26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176" fontId="78" fillId="0" borderId="27">
      <alignment horizontal="right"/>
      <protection hidden="1"/>
    </xf>
    <xf numFmtId="174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7" fillId="4" borderId="33" applyNumberFormat="0" applyProtection="0">
      <alignment vertical="center"/>
    </xf>
    <xf numFmtId="175" fontId="78" fillId="0" borderId="27">
      <alignment horizontal="right"/>
      <protection hidden="1"/>
    </xf>
    <xf numFmtId="176" fontId="79" fillId="0" borderId="27">
      <alignment horizontal="right"/>
      <protection hidden="1"/>
    </xf>
    <xf numFmtId="174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0" fontId="20" fillId="0" borderId="23" applyNumberFormat="0" applyFill="0" applyAlignment="0" applyProtection="0"/>
    <xf numFmtId="174" fontId="79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174" fontId="78" fillId="0" borderId="27">
      <alignment horizontal="right"/>
      <protection hidden="1"/>
    </xf>
    <xf numFmtId="176" fontId="79" fillId="0" borderId="27">
      <alignment horizontal="right"/>
      <protection hidden="1"/>
    </xf>
    <xf numFmtId="174" fontId="78" fillId="19" borderId="27">
      <alignment horizontal="right"/>
      <protection locked="0"/>
    </xf>
    <xf numFmtId="175" fontId="78" fillId="0" borderId="27">
      <alignment horizontal="right"/>
      <protection hidden="1"/>
    </xf>
    <xf numFmtId="175" fontId="78" fillId="0" borderId="27">
      <alignment horizontal="right"/>
      <protection hidden="1"/>
    </xf>
    <xf numFmtId="176" fontId="78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" fontId="79" fillId="0" borderId="28">
      <alignment horizontal="left"/>
      <protection hidden="1"/>
    </xf>
    <xf numFmtId="176" fontId="78" fillId="20" borderId="27" applyBorder="0">
      <alignment horizontal="right"/>
      <protection locked="0"/>
    </xf>
    <xf numFmtId="4" fontId="105" fillId="15" borderId="34" applyNumberFormat="0" applyProtection="0">
      <alignment horizontal="left" vertical="center" indent="1"/>
    </xf>
    <xf numFmtId="0" fontId="20" fillId="0" borderId="1" applyNumberFormat="0" applyFill="0" applyAlignment="0" applyProtection="0"/>
    <xf numFmtId="0" fontId="35" fillId="13" borderId="26" applyNumberFormat="0" applyAlignment="0" applyProtection="0"/>
    <xf numFmtId="174" fontId="78" fillId="0" borderId="27">
      <alignment horizontal="right"/>
      <protection hidden="1"/>
    </xf>
    <xf numFmtId="174" fontId="78" fillId="0" borderId="27">
      <alignment horizontal="right"/>
      <protection hidden="1"/>
    </xf>
    <xf numFmtId="176" fontId="79" fillId="0" borderId="27">
      <alignment horizontal="right"/>
      <protection hidden="1"/>
    </xf>
    <xf numFmtId="1" fontId="79" fillId="0" borderId="28">
      <alignment horizontal="left"/>
      <protection hidden="1"/>
    </xf>
    <xf numFmtId="0" fontId="97" fillId="52" borderId="32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175" fontId="78" fillId="0" borderId="27">
      <alignment horizontal="right"/>
      <protection hidden="1"/>
    </xf>
    <xf numFmtId="1" fontId="79" fillId="0" borderId="28">
      <alignment horizontal="lef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4" fontId="78" fillId="19" borderId="27">
      <alignment horizontal="right"/>
      <protection locked="0"/>
    </xf>
    <xf numFmtId="174" fontId="78" fillId="19" borderId="27">
      <alignment horizontal="right"/>
      <protection locked="0"/>
    </xf>
    <xf numFmtId="174" fontId="78" fillId="19" borderId="27">
      <alignment horizontal="right"/>
      <protection locked="0"/>
    </xf>
    <xf numFmtId="176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0" fontId="85" fillId="35" borderId="29" applyNumberFormat="0" applyFont="0" applyFill="0" applyBorder="0" applyAlignment="0">
      <alignment vertical="center"/>
    </xf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33" fillId="7" borderId="25" applyNumberFormat="0" applyAlignment="0" applyProtection="0"/>
    <xf numFmtId="174" fontId="78" fillId="0" borderId="27">
      <alignment horizontal="right"/>
      <protection hidden="1"/>
    </xf>
    <xf numFmtId="174" fontId="78" fillId="0" borderId="27">
      <alignment horizontal="right"/>
      <protection hidden="1"/>
    </xf>
    <xf numFmtId="174" fontId="78" fillId="0" borderId="27">
      <alignment horizontal="right"/>
      <protection hidden="1"/>
    </xf>
    <xf numFmtId="174" fontId="78" fillId="0" borderId="27">
      <alignment horizontal="right"/>
      <protection hidden="1"/>
    </xf>
    <xf numFmtId="176" fontId="78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74" fontId="78" fillId="19" borderId="27">
      <alignment horizontal="right"/>
      <protection locked="0"/>
    </xf>
    <xf numFmtId="174" fontId="78" fillId="19" borderId="27">
      <alignment horizontal="right"/>
      <protection locked="0"/>
    </xf>
    <xf numFmtId="174" fontId="78" fillId="19" borderId="27">
      <alignment horizontal="right"/>
      <protection locked="0"/>
    </xf>
    <xf numFmtId="174" fontId="78" fillId="19" borderId="27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176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178" fontId="87" fillId="36" borderId="30" applyNumberFormat="0" applyFont="0" applyFill="0" applyBorder="0" applyAlignment="0">
      <alignment horizontal="center"/>
    </xf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0" fontId="17" fillId="4" borderId="24" applyNumberFormat="0" applyFont="0" applyAlignment="0" applyProtection="0"/>
    <xf numFmtId="0" fontId="17" fillId="4" borderId="24" applyNumberFormat="0" applyFont="0" applyAlignment="0" applyProtection="0"/>
    <xf numFmtId="0" fontId="17" fillId="4" borderId="24" applyNumberFormat="0" applyFont="0" applyAlignment="0" applyProtection="0"/>
    <xf numFmtId="0" fontId="17" fillId="4" borderId="24" applyNumberFormat="0" applyFont="0" applyAlignment="0" applyProtection="0"/>
    <xf numFmtId="0" fontId="17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06" fillId="15" borderId="35" applyBorder="0"/>
    <xf numFmtId="0" fontId="106" fillId="15" borderId="35" applyBorder="0"/>
    <xf numFmtId="4" fontId="107" fillId="4" borderId="33" applyNumberFormat="0" applyProtection="0">
      <alignment vertical="center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174" fontId="78" fillId="0" borderId="27">
      <alignment horizontal="right"/>
      <protection hidden="1"/>
    </xf>
    <xf numFmtId="0" fontId="106" fillId="15" borderId="35" applyBorder="0"/>
    <xf numFmtId="4" fontId="97" fillId="50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20" fillId="0" borderId="1" applyNumberFormat="0" applyFill="0" applyAlignment="0" applyProtection="0"/>
    <xf numFmtId="176" fontId="79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4" fontId="97" fillId="50" borderId="34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0" fontId="20" fillId="0" borderId="1" applyNumberFormat="0" applyFill="0" applyAlignment="0" applyProtection="0"/>
    <xf numFmtId="0" fontId="97" fillId="50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1" fontId="79" fillId="0" borderId="28">
      <alignment horizontal="left"/>
      <protection hidden="1"/>
    </xf>
    <xf numFmtId="174" fontId="78" fillId="0" borderId="27">
      <alignment horizontal="right"/>
      <protection hidden="1"/>
    </xf>
    <xf numFmtId="174" fontId="79" fillId="0" borderId="27">
      <alignment horizontal="right"/>
      <protection hidden="1"/>
    </xf>
    <xf numFmtId="0" fontId="35" fillId="13" borderId="26" applyNumberFormat="0" applyAlignment="0" applyProtection="0"/>
    <xf numFmtId="4" fontId="97" fillId="8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20" fillId="0" borderId="1" applyNumberFormat="0" applyFill="0" applyAlignment="0" applyProtection="0"/>
    <xf numFmtId="0" fontId="16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4" fontId="79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0" fontId="106" fillId="15" borderId="35" applyBorder="0"/>
    <xf numFmtId="4" fontId="97" fillId="51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0" fontId="16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107" fillId="4" borderId="33" applyNumberFormat="0" applyProtection="0">
      <alignment vertical="center"/>
    </xf>
    <xf numFmtId="0" fontId="16" fillId="54" borderId="26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174" fontId="78" fillId="19" borderId="27">
      <alignment horizontal="right"/>
      <protection locked="0"/>
    </xf>
    <xf numFmtId="4" fontId="103" fillId="36" borderId="32" applyNumberFormat="0" applyProtection="0">
      <alignment vertical="center"/>
    </xf>
    <xf numFmtId="4" fontId="97" fillId="50" borderId="34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4" fontId="97" fillId="17" borderId="34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52" borderId="32" applyNumberFormat="0" applyProtection="0">
      <alignment horizontal="left" vertical="center" indent="1"/>
    </xf>
    <xf numFmtId="1" fontId="79" fillId="0" borderId="28">
      <alignment horizontal="left"/>
      <protection hidden="1"/>
    </xf>
    <xf numFmtId="176" fontId="78" fillId="0" borderId="27">
      <alignment horizontal="right"/>
      <protection hidden="1"/>
    </xf>
    <xf numFmtId="174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104" fillId="7" borderId="33" applyNumberFormat="0" applyProtection="0">
      <alignment horizontal="left" vertical="top" indent="1"/>
    </xf>
    <xf numFmtId="4" fontId="97" fillId="46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176" fontId="78" fillId="20" borderId="27" applyBorder="0">
      <alignment horizontal="right"/>
      <protection locked="0"/>
    </xf>
    <xf numFmtId="0" fontId="98" fillId="0" borderId="28">
      <alignment horizontal="left" vertical="center"/>
    </xf>
    <xf numFmtId="0" fontId="97" fillId="2" borderId="32" applyNumberFormat="0" applyProtection="0">
      <alignment horizontal="left" vertical="center" indent="1"/>
    </xf>
    <xf numFmtId="0" fontId="106" fillId="15" borderId="35" applyBorder="0"/>
    <xf numFmtId="175" fontId="78" fillId="0" borderId="27">
      <alignment horizontal="right"/>
      <protection hidden="1"/>
    </xf>
    <xf numFmtId="0" fontId="97" fillId="51" borderId="32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176" fontId="78" fillId="20" borderId="27" applyBorder="0">
      <alignment horizontal="right"/>
      <protection locked="0"/>
    </xf>
    <xf numFmtId="0" fontId="17" fillId="4" borderId="24" applyNumberFormat="0" applyFont="0" applyAlignment="0" applyProtection="0"/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102" fillId="36" borderId="26" applyNumberFormat="0" applyProtection="0">
      <alignment horizontal="left" vertical="center" indent="1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2" borderId="33" applyNumberFormat="0" applyProtection="0">
      <alignment horizontal="left" vertical="top" indent="1"/>
    </xf>
    <xf numFmtId="0" fontId="85" fillId="35" borderId="29" applyNumberFormat="0" applyFont="0" applyFill="0" applyBorder="0" applyAlignment="0">
      <alignment vertical="center"/>
    </xf>
    <xf numFmtId="0" fontId="97" fillId="51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174" fontId="79" fillId="0" borderId="27">
      <alignment horizontal="right"/>
      <protection hidden="1"/>
    </xf>
    <xf numFmtId="174" fontId="79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0" fontId="88" fillId="0" borderId="31" applyNumberFormat="0" applyFill="0" applyAlignment="0" applyProtection="0"/>
    <xf numFmtId="9" fontId="16" fillId="0" borderId="0" applyFont="0" applyFill="0" applyBorder="0" applyAlignment="0" applyProtection="0"/>
    <xf numFmtId="176" fontId="78" fillId="20" borderId="27" applyBorder="0">
      <alignment horizontal="right"/>
      <protection locked="0"/>
    </xf>
    <xf numFmtId="0" fontId="98" fillId="0" borderId="28">
      <alignment horizontal="left" vertical="center"/>
    </xf>
    <xf numFmtId="4" fontId="102" fillId="36" borderId="26" applyNumberFormat="0" applyProtection="0">
      <alignment vertical="center"/>
    </xf>
    <xf numFmtId="176" fontId="79" fillId="0" borderId="27">
      <alignment horizontal="right"/>
      <protection hidden="1"/>
    </xf>
    <xf numFmtId="174" fontId="78" fillId="0" borderId="27">
      <alignment horizontal="right"/>
      <protection hidden="1"/>
    </xf>
    <xf numFmtId="174" fontId="78" fillId="0" borderId="27">
      <alignment horizontal="right"/>
      <protection hidden="1"/>
    </xf>
    <xf numFmtId="0" fontId="88" fillId="0" borderId="31" applyNumberFormat="0" applyFill="0" applyAlignment="0" applyProtection="0"/>
    <xf numFmtId="4" fontId="97" fillId="50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102" fillId="36" borderId="26" applyNumberFormat="0" applyProtection="0">
      <alignment vertical="center"/>
    </xf>
    <xf numFmtId="0" fontId="97" fillId="15" borderId="33" applyNumberFormat="0" applyProtection="0">
      <alignment horizontal="left" vertical="top" indent="1"/>
    </xf>
    <xf numFmtId="0" fontId="97" fillId="51" borderId="32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0" fontId="97" fillId="52" borderId="32" applyNumberFormat="0" applyProtection="0">
      <alignment horizontal="left" vertical="center" indent="1"/>
    </xf>
    <xf numFmtId="176" fontId="78" fillId="20" borderId="27" applyBorder="0">
      <alignment horizontal="right"/>
      <protection locked="0"/>
    </xf>
    <xf numFmtId="0" fontId="97" fillId="52" borderId="32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0" fontId="97" fillId="52" borderId="32" applyNumberFormat="0" applyProtection="0">
      <alignment horizontal="left" vertical="center" indent="1"/>
    </xf>
    <xf numFmtId="175" fontId="78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0" fontId="106" fillId="15" borderId="35" applyBorder="0"/>
    <xf numFmtId="4" fontId="97" fillId="5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4" fontId="97" fillId="47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176" fontId="78" fillId="20" borderId="27" applyBorder="0">
      <alignment horizontal="right"/>
      <protection locked="0"/>
    </xf>
    <xf numFmtId="10" fontId="97" fillId="41" borderId="27" applyNumberFormat="0" applyBorder="0" applyAlignment="0" applyProtection="0"/>
    <xf numFmtId="4" fontId="102" fillId="36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7" fillId="4" borderId="24" applyNumberFormat="0" applyFont="0" applyAlignment="0" applyProtection="0"/>
    <xf numFmtId="4" fontId="97" fillId="45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174" fontId="79" fillId="0" borderId="27">
      <alignment horizontal="right"/>
      <protection hidden="1"/>
    </xf>
    <xf numFmtId="0" fontId="97" fillId="52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0" fontId="85" fillId="35" borderId="29" applyNumberFormat="0" applyFont="0" applyFill="0" applyBorder="0" applyAlignment="0">
      <alignment vertical="center"/>
    </xf>
    <xf numFmtId="4" fontId="102" fillId="36" borderId="26" applyNumberFormat="0" applyProtection="0">
      <alignment vertical="center"/>
    </xf>
    <xf numFmtId="174" fontId="78" fillId="19" borderId="27">
      <alignment horizontal="right"/>
      <protection locked="0"/>
    </xf>
    <xf numFmtId="0" fontId="97" fillId="50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06" fillId="15" borderId="35" applyBorder="0"/>
    <xf numFmtId="4" fontId="107" fillId="4" borderId="33" applyNumberFormat="0" applyProtection="0">
      <alignment vertical="center"/>
    </xf>
    <xf numFmtId="0" fontId="16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0" fontId="85" fillId="35" borderId="29" applyNumberFormat="0" applyFont="0" applyFill="0" applyBorder="0" applyAlignment="0">
      <alignment vertical="center"/>
    </xf>
    <xf numFmtId="0" fontId="98" fillId="0" borderId="28">
      <alignment horizontal="left" vertical="center"/>
    </xf>
    <xf numFmtId="4" fontId="107" fillId="52" borderId="33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0" fontId="97" fillId="53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0" fontId="97" fillId="2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0" fontId="17" fillId="4" borderId="24" applyNumberFormat="0" applyFont="0" applyAlignment="0" applyProtection="0"/>
    <xf numFmtId="0" fontId="97" fillId="2" borderId="33" applyNumberFormat="0" applyProtection="0">
      <alignment horizontal="left" vertical="top" indent="1"/>
    </xf>
    <xf numFmtId="4" fontId="97" fillId="51" borderId="34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9" fontId="16" fillId="0" borderId="0" applyFont="0" applyFill="0" applyBorder="0" applyAlignment="0" applyProtection="0"/>
    <xf numFmtId="176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10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174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106" fillId="15" borderId="35" applyBorder="0"/>
    <xf numFmtId="4" fontId="103" fillId="41" borderId="27" applyNumberFormat="0" applyProtection="0">
      <alignment vertical="center"/>
    </xf>
    <xf numFmtId="10" fontId="97" fillId="41" borderId="27" applyNumberFormat="0" applyBorder="0" applyAlignment="0" applyProtection="0"/>
    <xf numFmtId="0" fontId="106" fillId="15" borderId="35" applyBorder="0"/>
    <xf numFmtId="174" fontId="78" fillId="19" borderId="27">
      <alignment horizontal="right"/>
      <protection locked="0"/>
    </xf>
    <xf numFmtId="4" fontId="97" fillId="50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88" fillId="0" borderId="31" applyNumberFormat="0" applyFill="0" applyAlignment="0" applyProtection="0"/>
    <xf numFmtId="0" fontId="20" fillId="0" borderId="1" applyNumberFormat="0" applyFill="0" applyAlignment="0" applyProtection="0"/>
    <xf numFmtId="4" fontId="97" fillId="50" borderId="32" applyNumberFormat="0" applyProtection="0">
      <alignment horizontal="right" vertical="center"/>
    </xf>
    <xf numFmtId="0" fontId="20" fillId="0" borderId="1" applyNumberFormat="0" applyFill="0" applyAlignment="0" applyProtection="0"/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175" fontId="78" fillId="0" borderId="27">
      <alignment horizontal="right"/>
      <protection hidden="1"/>
    </xf>
    <xf numFmtId="4" fontId="97" fillId="50" borderId="34" applyNumberFormat="0" applyProtection="0">
      <alignment horizontal="left" vertical="center" indent="1"/>
    </xf>
    <xf numFmtId="174" fontId="78" fillId="19" borderId="27">
      <alignment horizontal="right"/>
      <protection locked="0"/>
    </xf>
    <xf numFmtId="4" fontId="97" fillId="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97" fillId="50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6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8" fillId="0" borderId="31" applyNumberFormat="0" applyFill="0" applyAlignment="0" applyProtection="0"/>
    <xf numFmtId="10" fontId="97" fillId="41" borderId="27" applyNumberFormat="0" applyBorder="0" applyAlignment="0" applyProtection="0"/>
    <xf numFmtId="0" fontId="16" fillId="4" borderId="24" applyNumberFormat="0" applyFont="0" applyAlignment="0" applyProtection="0"/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0" fontId="20" fillId="0" borderId="1" applyNumberFormat="0" applyFill="0" applyAlignment="0" applyProtection="0"/>
    <xf numFmtId="0" fontId="107" fillId="4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174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97" fillId="51" borderId="32" applyNumberFormat="0" applyProtection="0">
      <alignment horizontal="left" vertical="center" indent="1"/>
    </xf>
    <xf numFmtId="0" fontId="34" fillId="13" borderId="25" applyNumberFormat="0" applyAlignment="0" applyProtection="0"/>
    <xf numFmtId="0" fontId="16" fillId="54" borderId="26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4" fontId="97" fillId="10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0" fontId="20" fillId="0" borderId="1" applyNumberFormat="0" applyFill="0" applyAlignment="0" applyProtection="0"/>
    <xf numFmtId="0" fontId="97" fillId="2" borderId="33" applyNumberFormat="0" applyProtection="0">
      <alignment horizontal="left" vertical="top" indent="1"/>
    </xf>
    <xf numFmtId="10" fontId="97" fillId="41" borderId="27" applyNumberFormat="0" applyBorder="0" applyAlignment="0" applyProtection="0"/>
    <xf numFmtId="0" fontId="16" fillId="4" borderId="24" applyNumberFormat="0" applyFont="0" applyAlignment="0" applyProtection="0"/>
    <xf numFmtId="4" fontId="97" fillId="17" borderId="34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107" fillId="4" borderId="33" applyNumberFormat="0" applyProtection="0">
      <alignment vertical="center"/>
    </xf>
    <xf numFmtId="0" fontId="97" fillId="50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0" fontId="97" fillId="51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20" fillId="0" borderId="1" applyNumberFormat="0" applyFill="0" applyAlignment="0" applyProtection="0"/>
    <xf numFmtId="10" fontId="97" fillId="41" borderId="27" applyNumberFormat="0" applyBorder="0" applyAlignment="0" applyProtection="0"/>
    <xf numFmtId="0" fontId="16" fillId="54" borderId="26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176" fontId="78" fillId="20" borderId="27" applyBorder="0">
      <alignment horizontal="right"/>
      <protection locked="0"/>
    </xf>
    <xf numFmtId="0" fontId="20" fillId="0" borderId="1" applyNumberFormat="0" applyFill="0" applyAlignment="0" applyProtection="0"/>
    <xf numFmtId="175" fontId="78" fillId="0" borderId="27">
      <alignment horizontal="right"/>
      <protection hidden="1"/>
    </xf>
    <xf numFmtId="0" fontId="97" fillId="2" borderId="33" applyNumberFormat="0" applyProtection="0">
      <alignment horizontal="left" vertical="top" indent="1"/>
    </xf>
    <xf numFmtId="4" fontId="97" fillId="50" borderId="32" applyNumberFormat="0" applyProtection="0">
      <alignment horizontal="right" vertical="center"/>
    </xf>
    <xf numFmtId="0" fontId="97" fillId="51" borderId="33" applyNumberFormat="0" applyProtection="0">
      <alignment horizontal="left" vertical="top" indent="1"/>
    </xf>
    <xf numFmtId="0" fontId="97" fillId="2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10" fontId="97" fillId="41" borderId="27" applyNumberFormat="0" applyBorder="0" applyAlignment="0" applyProtection="0"/>
    <xf numFmtId="0" fontId="107" fillId="4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174" fontId="78" fillId="19" borderId="27">
      <alignment horizontal="right"/>
      <protection locked="0"/>
    </xf>
    <xf numFmtId="0" fontId="97" fillId="2" borderId="32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2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174" fontId="79" fillId="0" borderId="27">
      <alignment horizontal="right"/>
      <protection hidden="1"/>
    </xf>
    <xf numFmtId="0" fontId="88" fillId="0" borderId="31" applyNumberFormat="0" applyFill="0" applyAlignment="0" applyProtection="0"/>
    <xf numFmtId="0" fontId="97" fillId="15" borderId="33" applyNumberFormat="0" applyProtection="0">
      <alignment horizontal="left" vertical="top" indent="1"/>
    </xf>
    <xf numFmtId="0" fontId="97" fillId="53" borderId="32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176" fontId="79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0" fontId="98" fillId="0" borderId="28">
      <alignment horizontal="left" vertical="center"/>
    </xf>
    <xf numFmtId="9" fontId="16" fillId="0" borderId="0" applyFont="0" applyFill="0" applyBorder="0" applyAlignment="0" applyProtection="0"/>
    <xf numFmtId="176" fontId="78" fillId="20" borderId="27" applyBorder="0">
      <alignment horizontal="right"/>
      <protection locked="0"/>
    </xf>
    <xf numFmtId="174" fontId="78" fillId="19" borderId="27">
      <alignment horizontal="right"/>
      <protection locked="0"/>
    </xf>
    <xf numFmtId="10" fontId="97" fillId="41" borderId="27" applyNumberFormat="0" applyBorder="0" applyAlignment="0" applyProtection="0"/>
    <xf numFmtId="0" fontId="104" fillId="7" borderId="33" applyNumberFormat="0" applyProtection="0">
      <alignment horizontal="left" vertical="top" indent="1"/>
    </xf>
    <xf numFmtId="4" fontId="97" fillId="10" borderId="32" applyNumberFormat="0" applyProtection="0">
      <alignment horizontal="right" vertical="center"/>
    </xf>
    <xf numFmtId="0" fontId="17" fillId="4" borderId="24" applyNumberFormat="0" applyFont="0" applyAlignment="0" applyProtection="0"/>
    <xf numFmtId="4" fontId="103" fillId="41" borderId="27" applyNumberFormat="0" applyProtection="0">
      <alignment vertical="center"/>
    </xf>
    <xf numFmtId="4" fontId="102" fillId="55" borderId="26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106" fillId="15" borderId="35" applyBorder="0"/>
    <xf numFmtId="4" fontId="107" fillId="52" borderId="33" applyNumberFormat="0" applyProtection="0">
      <alignment horizontal="left" vertical="center" indent="1"/>
    </xf>
    <xf numFmtId="4" fontId="97" fillId="47" borderId="32" applyNumberFormat="0" applyProtection="0">
      <alignment horizontal="right" vertical="center"/>
    </xf>
    <xf numFmtId="174" fontId="78" fillId="19" borderId="27">
      <alignment horizontal="right"/>
      <protection locked="0"/>
    </xf>
    <xf numFmtId="4" fontId="97" fillId="9" borderId="32" applyNumberFormat="0" applyProtection="0">
      <alignment horizontal="right" vertical="center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0" fontId="106" fillId="15" borderId="35" applyBorder="0"/>
    <xf numFmtId="0" fontId="16" fillId="54" borderId="26" applyNumberFormat="0" applyProtection="0">
      <alignment horizontal="left" vertical="center" indent="1"/>
    </xf>
    <xf numFmtId="10" fontId="97" fillId="41" borderId="27" applyNumberFormat="0" applyBorder="0" applyAlignment="0" applyProtection="0"/>
    <xf numFmtId="4" fontId="102" fillId="36" borderId="26" applyNumberFormat="0" applyProtection="0">
      <alignment vertical="center"/>
    </xf>
    <xf numFmtId="176" fontId="79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97" fillId="50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20" fillId="0" borderId="1" applyNumberFormat="0" applyFill="0" applyAlignment="0" applyProtection="0"/>
    <xf numFmtId="0" fontId="97" fillId="2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0" fontId="8" fillId="0" borderId="0"/>
    <xf numFmtId="0" fontId="8" fillId="0" borderId="0"/>
    <xf numFmtId="176" fontId="78" fillId="20" borderId="27" applyBorder="0">
      <alignment horizontal="right"/>
      <protection locked="0"/>
    </xf>
    <xf numFmtId="0" fontId="97" fillId="51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6" fillId="0" borderId="0"/>
    <xf numFmtId="4" fontId="97" fillId="48" borderId="3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7" fillId="51" borderId="33" applyNumberFormat="0" applyProtection="0">
      <alignment horizontal="left" vertical="top" indent="1"/>
    </xf>
    <xf numFmtId="174" fontId="78" fillId="19" borderId="27">
      <alignment horizontal="right"/>
      <protection locked="0"/>
    </xf>
    <xf numFmtId="1" fontId="79" fillId="0" borderId="28">
      <alignment horizontal="left"/>
      <protection hidden="1"/>
    </xf>
    <xf numFmtId="0" fontId="88" fillId="0" borderId="31" applyNumberFormat="0" applyFill="0" applyAlignment="0" applyProtection="0"/>
    <xf numFmtId="0" fontId="98" fillId="0" borderId="28">
      <alignment horizontal="left" vertical="center"/>
    </xf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1" fontId="79" fillId="0" borderId="28">
      <alignment horizontal="left"/>
      <protection hidden="1"/>
    </xf>
    <xf numFmtId="0" fontId="98" fillId="0" borderId="22" applyNumberFormat="0" applyAlignment="0" applyProtection="0">
      <alignment horizontal="left" vertical="center"/>
    </xf>
    <xf numFmtId="0" fontId="97" fillId="51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9" borderId="32" applyNumberFormat="0" applyProtection="0">
      <alignment horizontal="right" vertical="center"/>
    </xf>
    <xf numFmtId="0" fontId="17" fillId="4" borderId="24" applyNumberFormat="0" applyFont="0" applyAlignment="0" applyProtection="0"/>
    <xf numFmtId="4" fontId="97" fillId="43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17" fillId="4" borderId="24" applyNumberFormat="0" applyFont="0" applyAlignment="0" applyProtection="0"/>
    <xf numFmtId="0" fontId="97" fillId="52" borderId="3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" fontId="107" fillId="52" borderId="33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175" fontId="78" fillId="0" borderId="27">
      <alignment horizontal="right"/>
      <protection hidden="1"/>
    </xf>
    <xf numFmtId="4" fontId="97" fillId="9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0" fontId="17" fillId="4" borderId="24" applyNumberFormat="0" applyFont="0" applyAlignment="0" applyProtection="0"/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50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20" fillId="0" borderId="23" applyNumberFormat="0" applyFill="0" applyAlignment="0" applyProtection="0"/>
    <xf numFmtId="4" fontId="97" fillId="50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0" fontId="97" fillId="50" borderId="33" applyNumberFormat="0" applyProtection="0">
      <alignment horizontal="left" vertical="top" indent="1"/>
    </xf>
    <xf numFmtId="0" fontId="16" fillId="54" borderId="26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4" fontId="97" fillId="48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174" fontId="79" fillId="0" borderId="27">
      <alignment horizontal="right"/>
      <protection hidden="1"/>
    </xf>
    <xf numFmtId="175" fontId="78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174" fontId="78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174" fontId="78" fillId="0" borderId="27">
      <alignment horizontal="right"/>
      <protection hidden="1"/>
    </xf>
    <xf numFmtId="0" fontId="16" fillId="54" borderId="26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174" fontId="78" fillId="0" borderId="27">
      <alignment horizontal="right"/>
      <protection hidden="1"/>
    </xf>
    <xf numFmtId="4" fontId="102" fillId="36" borderId="26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97" fillId="48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175" fontId="78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1" fontId="79" fillId="0" borderId="28">
      <alignment horizontal="left"/>
      <protection hidden="1"/>
    </xf>
    <xf numFmtId="4" fontId="97" fillId="48" borderId="32" applyNumberFormat="0" applyProtection="0">
      <alignment horizontal="right" vertical="center"/>
    </xf>
    <xf numFmtId="174" fontId="78" fillId="19" borderId="27">
      <alignment horizontal="right"/>
      <protection locked="0"/>
    </xf>
    <xf numFmtId="4" fontId="97" fillId="46" borderId="32" applyNumberFormat="0" applyProtection="0">
      <alignment horizontal="right" vertical="center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16" fillId="54" borderId="26" applyNumberFormat="0" applyProtection="0">
      <alignment horizontal="left" vertical="center" indent="1"/>
    </xf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33" fillId="5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35" fillId="52" borderId="26" applyNumberFormat="0" applyAlignment="0" applyProtection="0"/>
    <xf numFmtId="0" fontId="16" fillId="61" borderId="26" applyNumberFormat="0" applyProtection="0">
      <alignment horizontal="left" vertical="center" indent="1"/>
    </xf>
    <xf numFmtId="0" fontId="16" fillId="62" borderId="26" applyNumberFormat="0" applyProtection="0">
      <alignment horizontal="left" vertical="center" indent="1"/>
    </xf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0" fontId="20" fillId="0" borderId="23" applyNumberFormat="0" applyFill="0" applyAlignment="0" applyProtection="0"/>
    <xf numFmtId="174" fontId="78" fillId="0" borderId="66">
      <alignment horizontal="righ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0" fontId="20" fillId="0" borderId="36" applyNumberFormat="0" applyFill="0" applyAlignment="0" applyProtection="0"/>
    <xf numFmtId="0" fontId="20" fillId="0" borderId="36" applyNumberFormat="0" applyFill="0" applyAlignment="0" applyProtection="0"/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0" fontId="7" fillId="0" borderId="0"/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0" fontId="17" fillId="4" borderId="37" applyNumberFormat="0" applyFont="0" applyAlignment="0" applyProtection="0"/>
    <xf numFmtId="174" fontId="78" fillId="0" borderId="92">
      <alignment horizontal="right"/>
      <protection hidden="1"/>
    </xf>
    <xf numFmtId="0" fontId="20" fillId="0" borderId="62" applyNumberFormat="0" applyFill="0" applyAlignment="0" applyProtection="0"/>
    <xf numFmtId="174" fontId="78" fillId="19" borderId="92">
      <alignment horizontal="right"/>
      <protection locked="0"/>
    </xf>
    <xf numFmtId="0" fontId="33" fillId="7" borderId="38" applyNumberFormat="0" applyAlignment="0" applyProtection="0"/>
    <xf numFmtId="0" fontId="34" fillId="13" borderId="38" applyNumberFormat="0" applyAlignment="0" applyProtection="0"/>
    <xf numFmtId="0" fontId="35" fillId="13" borderId="39" applyNumberFormat="0" applyAlignment="0" applyProtection="0"/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0" borderId="92">
      <alignment horizontal="right"/>
      <protection hidden="1"/>
    </xf>
    <xf numFmtId="175" fontId="78" fillId="0" borderId="92">
      <alignment horizontal="right"/>
      <protection hidden="1"/>
    </xf>
    <xf numFmtId="0" fontId="20" fillId="0" borderId="36" applyNumberFormat="0" applyFill="0" applyAlignment="0" applyProtection="0"/>
    <xf numFmtId="0" fontId="20" fillId="0" borderId="36" applyNumberFormat="0" applyFill="0" applyAlignment="0" applyProtection="0"/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6" fontId="78" fillId="20" borderId="92" applyBorder="0">
      <alignment horizontal="right"/>
      <protection locked="0"/>
    </xf>
    <xf numFmtId="174" fontId="79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0" fontId="7" fillId="0" borderId="0"/>
    <xf numFmtId="0" fontId="35" fillId="13" borderId="65" applyNumberFormat="0" applyAlignment="0" applyProtection="0"/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20" fillId="0" borderId="62" applyNumberFormat="0" applyFill="0" applyAlignment="0" applyProtection="0"/>
    <xf numFmtId="1" fontId="79" fillId="0" borderId="93">
      <alignment horizontal="left"/>
      <protection hidden="1"/>
    </xf>
    <xf numFmtId="175" fontId="78" fillId="0" borderId="92">
      <alignment horizontal="right"/>
      <protection hidden="1"/>
    </xf>
    <xf numFmtId="176" fontId="78" fillId="20" borderId="92" applyBorder="0">
      <alignment horizontal="right"/>
      <protection locked="0"/>
    </xf>
    <xf numFmtId="0" fontId="7" fillId="0" borderId="0"/>
    <xf numFmtId="174" fontId="78" fillId="19" borderId="92">
      <alignment horizontal="right"/>
      <protection locked="0"/>
    </xf>
    <xf numFmtId="0" fontId="7" fillId="0" borderId="0"/>
    <xf numFmtId="0" fontId="7" fillId="0" borderId="0"/>
    <xf numFmtId="174" fontId="78" fillId="0" borderId="92">
      <alignment horizontal="right"/>
      <protection hidden="1"/>
    </xf>
    <xf numFmtId="0" fontId="7" fillId="0" borderId="0"/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0" fontId="20" fillId="0" borderId="36" applyNumberFormat="0" applyFill="0" applyAlignment="0" applyProtection="0"/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0" fontId="7" fillId="0" borderId="0"/>
    <xf numFmtId="0" fontId="17" fillId="4" borderId="37" applyNumberFormat="0" applyFont="0" applyAlignment="0" applyProtection="0"/>
    <xf numFmtId="176" fontId="78" fillId="0" borderId="92">
      <alignment horizontal="right"/>
      <protection hidden="1"/>
    </xf>
    <xf numFmtId="0" fontId="20" fillId="0" borderId="62" applyNumberFormat="0" applyFill="0" applyAlignment="0" applyProtection="0"/>
    <xf numFmtId="174" fontId="78" fillId="19" borderId="92">
      <alignment horizontal="right"/>
      <protection locked="0"/>
    </xf>
    <xf numFmtId="0" fontId="33" fillId="7" borderId="38" applyNumberFormat="0" applyAlignment="0" applyProtection="0"/>
    <xf numFmtId="0" fontId="34" fillId="13" borderId="38" applyNumberFormat="0" applyAlignment="0" applyProtection="0"/>
    <xf numFmtId="0" fontId="35" fillId="13" borderId="39" applyNumberFormat="0" applyAlignment="0" applyProtection="0"/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0" borderId="92">
      <alignment horizontal="right"/>
      <protection hidden="1"/>
    </xf>
    <xf numFmtId="0" fontId="34" fillId="13" borderId="64" applyNumberFormat="0" applyAlignment="0" applyProtection="0"/>
    <xf numFmtId="0" fontId="7" fillId="0" borderId="0"/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4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5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" fontId="79" fillId="0" borderId="67">
      <alignment horizontal="lef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" fontId="79" fillId="0" borderId="67">
      <alignment horizontal="lef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4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4" fontId="78" fillId="19" borderId="4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76" fontId="78" fillId="20" borderId="40" applyBorder="0">
      <alignment horizontal="right"/>
      <protection locked="0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6" fontId="78" fillId="20" borderId="92" applyBorder="0">
      <alignment horizontal="right"/>
      <protection locked="0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87" fillId="36" borderId="43" applyNumberFormat="0" applyFont="0" applyFill="0" applyBorder="0" applyAlignment="0">
      <alignment horizontal="center"/>
    </xf>
    <xf numFmtId="178" fontId="87" fillId="36" borderId="43" applyNumberFormat="0" applyFont="0" applyFill="0" applyBorder="0" applyAlignment="0">
      <alignment horizont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5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174" fontId="78" fillId="0" borderId="66">
      <alignment horizontal="right"/>
      <protection hidden="1"/>
    </xf>
    <xf numFmtId="0" fontId="20" fillId="0" borderId="88" applyNumberFormat="0" applyFill="0" applyAlignment="0" applyProtection="0"/>
    <xf numFmtId="0" fontId="17" fillId="4" borderId="63" applyNumberFormat="0" applyFont="0" applyAlignment="0" applyProtection="0"/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0" fontId="7" fillId="0" borderId="0"/>
    <xf numFmtId="176" fontId="79" fillId="0" borderId="92">
      <alignment horizontal="right"/>
      <protection hidden="1"/>
    </xf>
    <xf numFmtId="1" fontId="79" fillId="0" borderId="93">
      <alignment horizontal="left"/>
      <protection hidden="1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4" fontId="78" fillId="19" borderId="92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0" fontId="17" fillId="4" borderId="37" applyNumberFormat="0" applyFont="0" applyAlignment="0" applyProtection="0"/>
    <xf numFmtId="175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4" fontId="79" fillId="0" borderId="92">
      <alignment horizontal="right"/>
      <protection hidden="1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174" fontId="79" fillId="0" borderId="92">
      <alignment horizontal="right"/>
      <protection hidden="1"/>
    </xf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0" fontId="16" fillId="54" borderId="39" applyNumberFormat="0" applyProtection="0">
      <alignment horizontal="left" vertical="center" indent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4" fontId="79" fillId="0" borderId="92">
      <alignment horizontal="right"/>
      <protection hidden="1"/>
    </xf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176" fontId="79" fillId="0" borderId="92">
      <alignment horizontal="righ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74" fontId="78" fillId="19" borderId="92">
      <alignment horizontal="right"/>
      <protection locked="0"/>
    </xf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33" fillId="5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35" fillId="52" borderId="39" applyNumberFormat="0" applyAlignment="0" applyProtection="0"/>
    <xf numFmtId="0" fontId="7" fillId="0" borderId="0"/>
    <xf numFmtId="0" fontId="7" fillId="0" borderId="0"/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174" fontId="79" fillId="0" borderId="66">
      <alignment horizontal="right"/>
      <protection hidden="1"/>
    </xf>
    <xf numFmtId="0" fontId="33" fillId="7" borderId="64" applyNumberFormat="0" applyAlignment="0" applyProtection="0"/>
    <xf numFmtId="176" fontId="78" fillId="0" borderId="92">
      <alignment horizontal="right"/>
      <protection hidden="1"/>
    </xf>
    <xf numFmtId="0" fontId="16" fillId="61" borderId="39" applyNumberFormat="0" applyProtection="0">
      <alignment horizontal="left" vertical="center" indent="1"/>
    </xf>
    <xf numFmtId="0" fontId="16" fillId="62" borderId="39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174" fontId="79" fillId="0" borderId="92">
      <alignment horizontal="right"/>
      <protection hidden="1"/>
    </xf>
    <xf numFmtId="176" fontId="79" fillId="0" borderId="92">
      <alignment horizontal="right"/>
      <protection hidden="1"/>
    </xf>
    <xf numFmtId="174" fontId="79" fillId="0" borderId="92">
      <alignment horizontal="right"/>
      <protection hidden="1"/>
    </xf>
    <xf numFmtId="0" fontId="20" fillId="0" borderId="62" applyNumberFormat="0" applyFill="0" applyAlignment="0" applyProtection="0"/>
    <xf numFmtId="0" fontId="20" fillId="0" borderId="62" applyNumberFormat="0" applyFill="0" applyAlignment="0" applyProtection="0"/>
    <xf numFmtId="175" fontId="78" fillId="0" borderId="92">
      <alignment horizontal="right"/>
      <protection hidden="1"/>
    </xf>
    <xf numFmtId="0" fontId="35" fillId="13" borderId="65" applyNumberFormat="0" applyAlignment="0" applyProtection="0"/>
    <xf numFmtId="0" fontId="34" fillId="13" borderId="64" applyNumberFormat="0" applyAlignment="0" applyProtection="0"/>
    <xf numFmtId="0" fontId="33" fillId="7" borderId="64" applyNumberFormat="0" applyAlignment="0" applyProtection="0"/>
    <xf numFmtId="0" fontId="20" fillId="0" borderId="88" applyNumberFormat="0" applyFill="0" applyAlignment="0" applyProtection="0"/>
    <xf numFmtId="0" fontId="17" fillId="4" borderId="63" applyNumberFormat="0" applyFont="0" applyAlignment="0" applyProtection="0"/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78" fillId="19" borderId="92">
      <alignment horizontal="right"/>
      <protection locked="0"/>
    </xf>
    <xf numFmtId="0" fontId="7" fillId="0" borderId="0"/>
    <xf numFmtId="0" fontId="7" fillId="0" borderId="0"/>
    <xf numFmtId="9" fontId="7" fillId="0" borderId="0" applyFont="0" applyFill="0" applyBorder="0" applyAlignment="0" applyProtection="0"/>
    <xf numFmtId="174" fontId="79" fillId="0" borderId="92">
      <alignment horizontal="right"/>
      <protection hidden="1"/>
    </xf>
    <xf numFmtId="4" fontId="103" fillId="36" borderId="58" applyNumberFormat="0" applyProtection="0">
      <alignment vertical="center"/>
    </xf>
    <xf numFmtId="1" fontId="79" fillId="0" borderId="54">
      <alignment horizontal="left"/>
      <protection hidden="1"/>
    </xf>
    <xf numFmtId="0" fontId="17" fillId="4" borderId="50" applyNumberFormat="0" applyFont="0" applyAlignment="0" applyProtection="0"/>
    <xf numFmtId="0" fontId="97" fillId="51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20" fillId="0" borderId="36" applyNumberFormat="0" applyFill="0" applyAlignment="0" applyProtection="0"/>
    <xf numFmtId="4" fontId="97" fillId="47" borderId="58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98" fillId="0" borderId="54">
      <alignment horizontal="left" vertical="center"/>
    </xf>
    <xf numFmtId="0" fontId="20" fillId="0" borderId="36" applyNumberFormat="0" applyFill="0" applyAlignment="0" applyProtection="0"/>
    <xf numFmtId="4" fontId="102" fillId="55" borderId="52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4" fontId="79" fillId="0" borderId="53">
      <alignment horizontal="right"/>
      <protection hidden="1"/>
    </xf>
    <xf numFmtId="176" fontId="78" fillId="0" borderId="53">
      <alignment horizontal="right"/>
      <protection hidden="1"/>
    </xf>
    <xf numFmtId="0" fontId="20" fillId="0" borderId="36" applyNumberFormat="0" applyFill="0" applyAlignment="0" applyProtection="0"/>
    <xf numFmtId="4" fontId="103" fillId="41" borderId="53" applyNumberFormat="0" applyProtection="0">
      <alignment vertical="center"/>
    </xf>
    <xf numFmtId="176" fontId="78" fillId="0" borderId="53">
      <alignment horizontal="right"/>
      <protection hidden="1"/>
    </xf>
    <xf numFmtId="0" fontId="98" fillId="0" borderId="54">
      <alignment horizontal="left" vertical="center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0" fontId="7" fillId="0" borderId="0"/>
    <xf numFmtId="0" fontId="97" fillId="53" borderId="58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174" fontId="78" fillId="19" borderId="53">
      <alignment horizontal="right"/>
      <protection locked="0"/>
    </xf>
    <xf numFmtId="0" fontId="33" fillId="7" borderId="51" applyNumberFormat="0" applyAlignment="0" applyProtection="0"/>
    <xf numFmtId="0" fontId="104" fillId="7" borderId="59" applyNumberFormat="0" applyProtection="0">
      <alignment horizontal="left" vertical="top" indent="1"/>
    </xf>
    <xf numFmtId="4" fontId="97" fillId="47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85" fillId="35" borderId="55" applyNumberFormat="0" applyFont="0" applyFill="0" applyBorder="0" applyAlignment="0">
      <alignment vertical="center"/>
    </xf>
    <xf numFmtId="0" fontId="16" fillId="54" borderId="52" applyNumberFormat="0" applyProtection="0">
      <alignment horizontal="left" vertical="center" indent="1"/>
    </xf>
    <xf numFmtId="174" fontId="79" fillId="0" borderId="53">
      <alignment horizontal="right"/>
      <protection hidden="1"/>
    </xf>
    <xf numFmtId="4" fontId="102" fillId="36" borderId="52" applyNumberFormat="0" applyProtection="0">
      <alignment horizontal="left" vertical="center" indent="1"/>
    </xf>
    <xf numFmtId="0" fontId="34" fillId="13" borderId="90" applyNumberFormat="0" applyAlignment="0" applyProtection="0"/>
    <xf numFmtId="4" fontId="103" fillId="41" borderId="53" applyNumberFormat="0" applyProtection="0">
      <alignment vertical="center"/>
    </xf>
    <xf numFmtId="4" fontId="97" fillId="47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175" fontId="78" fillId="0" borderId="53">
      <alignment horizontal="right"/>
      <protection hidden="1"/>
    </xf>
    <xf numFmtId="4" fontId="97" fillId="10" borderId="58" applyNumberFormat="0" applyProtection="0">
      <alignment horizontal="right" vertical="center"/>
    </xf>
    <xf numFmtId="174" fontId="79" fillId="0" borderId="53">
      <alignment horizontal="right"/>
      <protection hidden="1"/>
    </xf>
    <xf numFmtId="4" fontId="97" fillId="45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0" fontId="7" fillId="0" borderId="0"/>
    <xf numFmtId="176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97" fillId="46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0" fontId="97" fillId="51" borderId="59" applyNumberFormat="0" applyProtection="0">
      <alignment horizontal="left" vertical="top" indent="1"/>
    </xf>
    <xf numFmtId="0" fontId="7" fillId="0" borderId="0"/>
    <xf numFmtId="0" fontId="106" fillId="15" borderId="61" applyBorder="0"/>
    <xf numFmtId="0" fontId="7" fillId="0" borderId="0"/>
    <xf numFmtId="0" fontId="7" fillId="0" borderId="0"/>
    <xf numFmtId="4" fontId="102" fillId="36" borderId="52" applyNumberFormat="0" applyProtection="0">
      <alignment vertical="center"/>
    </xf>
    <xf numFmtId="0" fontId="7" fillId="0" borderId="0"/>
    <xf numFmtId="4" fontId="102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0" fontId="17" fillId="4" borderId="50" applyNumberFormat="0" applyFont="0" applyAlignment="0" applyProtection="0"/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106" fillId="15" borderId="61" applyBorder="0"/>
    <xf numFmtId="0" fontId="104" fillId="7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0" fontId="88" fillId="0" borderId="57" applyNumberFormat="0" applyFill="0" applyAlignment="0" applyProtection="0"/>
    <xf numFmtId="4" fontId="102" fillId="55" borderId="52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7" fillId="0" borderId="0"/>
    <xf numFmtId="4" fontId="102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4" fontId="107" fillId="4" borderId="59" applyNumberFormat="0" applyProtection="0">
      <alignment vertical="center"/>
    </xf>
    <xf numFmtId="4" fontId="97" fillId="46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7" fillId="0" borderId="0"/>
    <xf numFmtId="4" fontId="97" fillId="48" borderId="58" applyNumberFormat="0" applyProtection="0">
      <alignment horizontal="right" vertical="center"/>
    </xf>
    <xf numFmtId="4" fontId="107" fillId="4" borderId="59" applyNumberFormat="0" applyProtection="0">
      <alignment vertical="center"/>
    </xf>
    <xf numFmtId="4" fontId="97" fillId="9" borderId="58" applyNumberFormat="0" applyProtection="0">
      <alignment horizontal="right" vertical="center"/>
    </xf>
    <xf numFmtId="174" fontId="78" fillId="0" borderId="53">
      <alignment horizontal="right"/>
      <protection hidden="1"/>
    </xf>
    <xf numFmtId="174" fontId="79" fillId="0" borderId="53">
      <alignment horizontal="right"/>
      <protection hidden="1"/>
    </xf>
    <xf numFmtId="175" fontId="78" fillId="0" borderId="53">
      <alignment horizontal="right"/>
      <protection hidden="1"/>
    </xf>
    <xf numFmtId="4" fontId="103" fillId="41" borderId="53" applyNumberFormat="0" applyProtection="0">
      <alignment vertical="center"/>
    </xf>
    <xf numFmtId="1" fontId="79" fillId="0" borderId="54">
      <alignment horizontal="left"/>
      <protection hidden="1"/>
    </xf>
    <xf numFmtId="178" fontId="87" fillId="36" borderId="56" applyNumberFormat="0" applyFont="0" applyFill="0" applyBorder="0" applyAlignment="0">
      <alignment horizontal="center"/>
    </xf>
    <xf numFmtId="0" fontId="16" fillId="4" borderId="50" applyNumberFormat="0" applyFont="0" applyAlignment="0" applyProtection="0"/>
    <xf numFmtId="4" fontId="102" fillId="36" borderId="52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06" fillId="15" borderId="61" applyBorder="0"/>
    <xf numFmtId="4" fontId="97" fillId="48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51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4" fontId="79" fillId="0" borderId="53">
      <alignment horizontal="right"/>
      <protection hidden="1"/>
    </xf>
    <xf numFmtId="175" fontId="78" fillId="0" borderId="53">
      <alignment horizontal="right"/>
      <protection hidden="1"/>
    </xf>
    <xf numFmtId="4" fontId="97" fillId="43" borderId="58" applyNumberFormat="0" applyProtection="0">
      <alignment horizontal="right" vertical="center"/>
    </xf>
    <xf numFmtId="174" fontId="79" fillId="0" borderId="53">
      <alignment horizontal="right"/>
      <protection hidden="1"/>
    </xf>
    <xf numFmtId="0" fontId="17" fillId="4" borderId="50" applyNumberFormat="0" applyFont="0" applyAlignment="0" applyProtection="0"/>
    <xf numFmtId="0" fontId="106" fillId="15" borderId="61" applyBorder="0"/>
    <xf numFmtId="176" fontId="79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175" fontId="78" fillId="0" borderId="53">
      <alignment horizontal="right"/>
      <protection hidden="1"/>
    </xf>
    <xf numFmtId="4" fontId="107" fillId="4" borderId="59" applyNumberFormat="0" applyProtection="0">
      <alignment vertical="center"/>
    </xf>
    <xf numFmtId="0" fontId="106" fillId="15" borderId="61" applyBorder="0"/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0" fontId="20" fillId="0" borderId="36" applyNumberFormat="0" applyFill="0" applyAlignment="0" applyProtection="0"/>
    <xf numFmtId="0" fontId="106" fillId="15" borderId="61" applyBorder="0"/>
    <xf numFmtId="176" fontId="78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174" fontId="78" fillId="0" borderId="53">
      <alignment horizontal="right"/>
      <protection hidden="1"/>
    </xf>
    <xf numFmtId="4" fontId="107" fillId="4" borderId="59" applyNumberFormat="0" applyProtection="0">
      <alignment vertical="center"/>
    </xf>
    <xf numFmtId="4" fontId="97" fillId="43" borderId="58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97" fillId="17" borderId="60" applyNumberFormat="0" applyProtection="0">
      <alignment horizontal="right" vertical="center"/>
    </xf>
    <xf numFmtId="175" fontId="78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0" fontId="88" fillId="0" borderId="57" applyNumberFormat="0" applyFill="0" applyAlignment="0" applyProtection="0"/>
    <xf numFmtId="4" fontId="105" fillId="15" borderId="60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174" fontId="78" fillId="0" borderId="53">
      <alignment horizontal="right"/>
      <protection hidden="1"/>
    </xf>
    <xf numFmtId="0" fontId="88" fillId="0" borderId="57" applyNumberFormat="0" applyFill="0" applyAlignment="0" applyProtection="0"/>
    <xf numFmtId="176" fontId="78" fillId="0" borderId="53">
      <alignment horizontal="right"/>
      <protection hidden="1"/>
    </xf>
    <xf numFmtId="174" fontId="79" fillId="0" borderId="53">
      <alignment horizontal="right"/>
      <protection hidden="1"/>
    </xf>
    <xf numFmtId="0" fontId="17" fillId="4" borderId="50" applyNumberFormat="0" applyFont="0" applyAlignment="0" applyProtection="0"/>
    <xf numFmtId="4" fontId="97" fillId="51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20" fillId="0" borderId="36" applyNumberFormat="0" applyFill="0" applyAlignment="0" applyProtection="0"/>
    <xf numFmtId="174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0" fontId="17" fillId="4" borderId="50" applyNumberFormat="0" applyFont="0" applyAlignment="0" applyProtection="0"/>
    <xf numFmtId="0" fontId="16" fillId="54" borderId="52" applyNumberFormat="0" applyProtection="0">
      <alignment horizontal="left" vertical="center" indent="1"/>
    </xf>
    <xf numFmtId="174" fontId="78" fillId="19" borderId="53">
      <alignment horizontal="right"/>
      <protection locked="0"/>
    </xf>
    <xf numFmtId="176" fontId="79" fillId="0" borderId="53">
      <alignment horizontal="right"/>
      <protection hidden="1"/>
    </xf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175" fontId="78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176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175" fontId="78" fillId="0" borderId="53">
      <alignment horizontal="right"/>
      <protection hidden="1"/>
    </xf>
    <xf numFmtId="174" fontId="78" fillId="19" borderId="53">
      <alignment horizontal="right"/>
      <protection locked="0"/>
    </xf>
    <xf numFmtId="174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8" fillId="0" borderId="53">
      <alignment horizontal="right"/>
      <protection hidden="1"/>
    </xf>
    <xf numFmtId="174" fontId="79" fillId="0" borderId="53">
      <alignment horizontal="right"/>
      <protection hidden="1"/>
    </xf>
    <xf numFmtId="0" fontId="17" fillId="4" borderId="50" applyNumberFormat="0" applyFont="0" applyAlignment="0" applyProtection="0"/>
    <xf numFmtId="0" fontId="107" fillId="4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106" fillId="15" borderId="61" applyBorder="0"/>
    <xf numFmtId="176" fontId="78" fillId="20" borderId="53" applyBorder="0">
      <alignment horizontal="right"/>
      <protection locked="0"/>
    </xf>
    <xf numFmtId="4" fontId="102" fillId="36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0" fontId="97" fillId="51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6" fontId="78" fillId="0" borderId="53">
      <alignment horizontal="right"/>
      <protection hidden="1"/>
    </xf>
    <xf numFmtId="0" fontId="98" fillId="0" borderId="54">
      <alignment horizontal="left" vertical="center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0" fontId="16" fillId="54" borderId="52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175" fontId="78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20" fillId="0" borderId="49" applyNumberFormat="0" applyFill="0" applyAlignment="0" applyProtection="0"/>
    <xf numFmtId="4" fontId="97" fillId="51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176" fontId="78" fillId="20" borderId="53" applyBorder="0">
      <alignment horizontal="right"/>
      <protection locked="0"/>
    </xf>
    <xf numFmtId="174" fontId="79" fillId="0" borderId="53">
      <alignment horizontal="right"/>
      <protection hidden="1"/>
    </xf>
    <xf numFmtId="176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8" fillId="0" borderId="57" applyNumberFormat="0" applyFill="0" applyAlignment="0" applyProtection="0"/>
    <xf numFmtId="0" fontId="98" fillId="0" borderId="54">
      <alignment horizontal="left" vertical="center"/>
    </xf>
    <xf numFmtId="0" fontId="16" fillId="4" borderId="50" applyNumberFormat="0" applyFont="0" applyAlignment="0" applyProtection="0"/>
    <xf numFmtId="4" fontId="102" fillId="36" borderId="52" applyNumberFormat="0" applyProtection="0">
      <alignment vertical="center"/>
    </xf>
    <xf numFmtId="4" fontId="102" fillId="36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1" fontId="79" fillId="0" borderId="67">
      <alignment horizontal="left"/>
      <protection hidden="1"/>
    </xf>
    <xf numFmtId="1" fontId="79" fillId="0" borderId="54">
      <alignment horizontal="left"/>
      <protection hidden="1"/>
    </xf>
    <xf numFmtId="175" fontId="78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0" fontId="17" fillId="4" borderId="50" applyNumberFormat="0" applyFont="0" applyAlignment="0" applyProtection="0"/>
    <xf numFmtId="176" fontId="78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174" fontId="78" fillId="0" borderId="92">
      <alignment horizontal="right"/>
      <protection hidden="1"/>
    </xf>
    <xf numFmtId="4" fontId="97" fillId="10" borderId="58" applyNumberFormat="0" applyProtection="0">
      <alignment horizontal="right" vertical="center"/>
    </xf>
    <xf numFmtId="10" fontId="97" fillId="41" borderId="53" applyNumberFormat="0" applyBorder="0" applyAlignment="0" applyProtection="0"/>
    <xf numFmtId="0" fontId="97" fillId="50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4" fontId="102" fillId="36" borderId="52" applyNumberFormat="0" applyProtection="0">
      <alignment vertical="center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97" fillId="10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98" fillId="0" borderId="54">
      <alignment horizontal="left" vertical="center"/>
    </xf>
    <xf numFmtId="0" fontId="106" fillId="15" borderId="61" applyBorder="0"/>
    <xf numFmtId="4" fontId="97" fillId="51" borderId="60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0" fontId="98" fillId="0" borderId="54">
      <alignment horizontal="left" vertical="center"/>
    </xf>
    <xf numFmtId="4" fontId="97" fillId="10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174" fontId="78" fillId="0" borderId="53">
      <alignment horizontal="right"/>
      <protection hidden="1"/>
    </xf>
    <xf numFmtId="0" fontId="20" fillId="0" borderId="49" applyNumberFormat="0" applyFill="0" applyAlignment="0" applyProtection="0"/>
    <xf numFmtId="0" fontId="16" fillId="54" borderId="52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4" fontId="103" fillId="36" borderId="58" applyNumberFormat="0" applyProtection="0">
      <alignment vertical="center"/>
    </xf>
    <xf numFmtId="0" fontId="97" fillId="2" borderId="58" applyNumberFormat="0" applyProtection="0">
      <alignment horizontal="left" vertical="center" indent="1"/>
    </xf>
    <xf numFmtId="10" fontId="97" fillId="41" borderId="53" applyNumberFormat="0" applyBorder="0" applyAlignment="0" applyProtection="0"/>
    <xf numFmtId="0" fontId="97" fillId="50" borderId="59" applyNumberFormat="0" applyProtection="0">
      <alignment horizontal="left" vertical="top" indent="1"/>
    </xf>
    <xf numFmtId="176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97" fillId="50" borderId="60" applyNumberFormat="0" applyProtection="0">
      <alignment horizontal="left" vertical="center" indent="1"/>
    </xf>
    <xf numFmtId="0" fontId="20" fillId="0" borderId="49" applyNumberFormat="0" applyFill="0" applyAlignment="0" applyProtection="0"/>
    <xf numFmtId="0" fontId="98" fillId="0" borderId="54">
      <alignment horizontal="left" vertical="center"/>
    </xf>
    <xf numFmtId="0" fontId="97" fillId="51" borderId="59" applyNumberFormat="0" applyProtection="0">
      <alignment horizontal="left" vertical="top" indent="1"/>
    </xf>
    <xf numFmtId="4" fontId="97" fillId="48" borderId="58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6" fontId="79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174" fontId="78" fillId="0" borderId="53">
      <alignment horizontal="right"/>
      <protection hidden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4" fontId="97" fillId="51" borderId="60" applyNumberFormat="0" applyProtection="0">
      <alignment horizontal="left" vertical="center" indent="1"/>
    </xf>
    <xf numFmtId="174" fontId="79" fillId="0" borderId="53">
      <alignment horizontal="right"/>
      <protection hidden="1"/>
    </xf>
    <xf numFmtId="0" fontId="20" fillId="0" borderId="36" applyNumberFormat="0" applyFill="0" applyAlignment="0" applyProtection="0"/>
    <xf numFmtId="4" fontId="97" fillId="4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174" fontId="79" fillId="0" borderId="53">
      <alignment horizontal="right"/>
      <protection hidden="1"/>
    </xf>
    <xf numFmtId="175" fontId="78" fillId="0" borderId="53">
      <alignment horizontal="right"/>
      <protection hidden="1"/>
    </xf>
    <xf numFmtId="0" fontId="97" fillId="51" borderId="59" applyNumberFormat="0" applyProtection="0">
      <alignment horizontal="left" vertical="top" indent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2" fillId="36" borderId="52" applyNumberFormat="0" applyProtection="0">
      <alignment horizontal="left" vertical="center" indent="1"/>
    </xf>
    <xf numFmtId="4" fontId="97" fillId="17" borderId="60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7" fillId="4" borderId="50" applyNumberFormat="0" applyFont="0" applyAlignment="0" applyProtection="0"/>
    <xf numFmtId="4" fontId="97" fillId="8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174" fontId="78" fillId="19" borderId="53">
      <alignment horizontal="right"/>
      <protection locked="0"/>
    </xf>
    <xf numFmtId="0" fontId="34" fillId="13" borderId="51" applyNumberFormat="0" applyAlignment="0" applyProtection="0"/>
    <xf numFmtId="174" fontId="79" fillId="0" borderId="53">
      <alignment horizontal="right"/>
      <protection hidden="1"/>
    </xf>
    <xf numFmtId="4" fontId="103" fillId="41" borderId="53" applyNumberFormat="0" applyProtection="0">
      <alignment vertical="center"/>
    </xf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0" fontId="106" fillId="15" borderId="61" applyBorder="0"/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0" fontId="20" fillId="0" borderId="49" applyNumberFormat="0" applyFill="0" applyAlignment="0" applyProtection="0"/>
    <xf numFmtId="4" fontId="102" fillId="36" borderId="52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10" fontId="97" fillId="41" borderId="53" applyNumberFormat="0" applyBorder="0" applyAlignment="0" applyProtection="0"/>
    <xf numFmtId="174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97" fillId="0" borderId="58" applyNumberFormat="0" applyProtection="0">
      <alignment horizontal="right" vertical="center"/>
    </xf>
    <xf numFmtId="0" fontId="7" fillId="0" borderId="0"/>
    <xf numFmtId="4" fontId="105" fillId="15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6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7" fillId="4" borderId="59" applyNumberFormat="0" applyProtection="0">
      <alignment vertical="center"/>
    </xf>
    <xf numFmtId="0" fontId="20" fillId="0" borderId="36" applyNumberFormat="0" applyFill="0" applyAlignment="0" applyProtection="0"/>
    <xf numFmtId="174" fontId="79" fillId="0" borderId="53">
      <alignment horizontal="right"/>
      <protection hidden="1"/>
    </xf>
    <xf numFmtId="176" fontId="79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174" fontId="78" fillId="0" borderId="53">
      <alignment horizontal="right"/>
      <protection hidden="1"/>
    </xf>
    <xf numFmtId="0" fontId="97" fillId="50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0" fontId="17" fillId="4" borderId="50" applyNumberFormat="0" applyFont="0" applyAlignment="0" applyProtection="0"/>
    <xf numFmtId="4" fontId="103" fillId="36" borderId="58" applyNumberFormat="0" applyProtection="0">
      <alignment vertical="center"/>
    </xf>
    <xf numFmtId="4" fontId="102" fillId="55" borderId="52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176" fontId="78" fillId="0" borderId="53">
      <alignment horizontal="right"/>
      <protection hidden="1"/>
    </xf>
    <xf numFmtId="174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7" fillId="4" borderId="59" applyNumberFormat="0" applyProtection="0">
      <alignment vertical="center"/>
    </xf>
    <xf numFmtId="175" fontId="78" fillId="0" borderId="53">
      <alignment horizontal="right"/>
      <protection hidden="1"/>
    </xf>
    <xf numFmtId="176" fontId="79" fillId="0" borderId="53">
      <alignment horizontal="right"/>
      <protection hidden="1"/>
    </xf>
    <xf numFmtId="174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0" fontId="20" fillId="0" borderId="49" applyNumberFormat="0" applyFill="0" applyAlignment="0" applyProtection="0"/>
    <xf numFmtId="174" fontId="79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174" fontId="78" fillId="0" borderId="53">
      <alignment horizontal="right"/>
      <protection hidden="1"/>
    </xf>
    <xf numFmtId="176" fontId="79" fillId="0" borderId="53">
      <alignment horizontal="right"/>
      <protection hidden="1"/>
    </xf>
    <xf numFmtId="174" fontId="78" fillId="19" borderId="53">
      <alignment horizontal="right"/>
      <protection locked="0"/>
    </xf>
    <xf numFmtId="175" fontId="78" fillId="0" borderId="53">
      <alignment horizontal="right"/>
      <protection hidden="1"/>
    </xf>
    <xf numFmtId="175" fontId="78" fillId="0" borderId="53">
      <alignment horizontal="right"/>
      <protection hidden="1"/>
    </xf>
    <xf numFmtId="176" fontId="78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" fontId="79" fillId="0" borderId="54">
      <alignment horizontal="left"/>
      <protection hidden="1"/>
    </xf>
    <xf numFmtId="176" fontId="78" fillId="20" borderId="53" applyBorder="0">
      <alignment horizontal="right"/>
      <protection locked="0"/>
    </xf>
    <xf numFmtId="4" fontId="105" fillId="15" borderId="60" applyNumberFormat="0" applyProtection="0">
      <alignment horizontal="left" vertical="center" indent="1"/>
    </xf>
    <xf numFmtId="0" fontId="20" fillId="0" borderId="36" applyNumberFormat="0" applyFill="0" applyAlignment="0" applyProtection="0"/>
    <xf numFmtId="0" fontId="35" fillId="13" borderId="52" applyNumberFormat="0" applyAlignment="0" applyProtection="0"/>
    <xf numFmtId="174" fontId="78" fillId="0" borderId="53">
      <alignment horizontal="right"/>
      <protection hidden="1"/>
    </xf>
    <xf numFmtId="174" fontId="78" fillId="0" borderId="53">
      <alignment horizontal="right"/>
      <protection hidden="1"/>
    </xf>
    <xf numFmtId="176" fontId="79" fillId="0" borderId="53">
      <alignment horizontal="right"/>
      <protection hidden="1"/>
    </xf>
    <xf numFmtId="1" fontId="79" fillId="0" borderId="54">
      <alignment horizontal="left"/>
      <protection hidden="1"/>
    </xf>
    <xf numFmtId="0" fontId="97" fillId="52" borderId="58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175" fontId="78" fillId="0" borderId="53">
      <alignment horizontal="right"/>
      <protection hidden="1"/>
    </xf>
    <xf numFmtId="1" fontId="79" fillId="0" borderId="54">
      <alignment horizontal="lef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4" fontId="78" fillId="19" borderId="53">
      <alignment horizontal="right"/>
      <protection locked="0"/>
    </xf>
    <xf numFmtId="174" fontId="78" fillId="19" borderId="53">
      <alignment horizontal="right"/>
      <protection locked="0"/>
    </xf>
    <xf numFmtId="174" fontId="78" fillId="19" borderId="53">
      <alignment horizontal="right"/>
      <protection locked="0"/>
    </xf>
    <xf numFmtId="176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0" fontId="85" fillId="35" borderId="55" applyNumberFormat="0" applyFont="0" applyFill="0" applyBorder="0" applyAlignment="0">
      <alignment vertical="center"/>
    </xf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0" fontId="33" fillId="7" borderId="51" applyNumberFormat="0" applyAlignment="0" applyProtection="0"/>
    <xf numFmtId="174" fontId="78" fillId="0" borderId="53">
      <alignment horizontal="right"/>
      <protection hidden="1"/>
    </xf>
    <xf numFmtId="174" fontId="78" fillId="0" borderId="53">
      <alignment horizontal="right"/>
      <protection hidden="1"/>
    </xf>
    <xf numFmtId="174" fontId="78" fillId="0" borderId="53">
      <alignment horizontal="right"/>
      <protection hidden="1"/>
    </xf>
    <xf numFmtId="174" fontId="78" fillId="0" borderId="53">
      <alignment horizontal="right"/>
      <protection hidden="1"/>
    </xf>
    <xf numFmtId="176" fontId="78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74" fontId="78" fillId="19" borderId="53">
      <alignment horizontal="right"/>
      <protection locked="0"/>
    </xf>
    <xf numFmtId="174" fontId="78" fillId="19" borderId="53">
      <alignment horizontal="right"/>
      <protection locked="0"/>
    </xf>
    <xf numFmtId="174" fontId="78" fillId="19" borderId="53">
      <alignment horizontal="right"/>
      <protection locked="0"/>
    </xf>
    <xf numFmtId="174" fontId="78" fillId="19" borderId="53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176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178" fontId="87" fillId="36" borderId="56" applyNumberFormat="0" applyFont="0" applyFill="0" applyBorder="0" applyAlignment="0">
      <alignment horizontal="center"/>
    </xf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0" fontId="17" fillId="4" borderId="50" applyNumberFormat="0" applyFont="0" applyAlignment="0" applyProtection="0"/>
    <xf numFmtId="0" fontId="17" fillId="4" borderId="50" applyNumberFormat="0" applyFont="0" applyAlignment="0" applyProtection="0"/>
    <xf numFmtId="0" fontId="17" fillId="4" borderId="50" applyNumberFormat="0" applyFont="0" applyAlignment="0" applyProtection="0"/>
    <xf numFmtId="0" fontId="17" fillId="4" borderId="50" applyNumberFormat="0" applyFont="0" applyAlignment="0" applyProtection="0"/>
    <xf numFmtId="0" fontId="17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06" fillId="15" borderId="61" applyBorder="0"/>
    <xf numFmtId="0" fontId="106" fillId="15" borderId="61" applyBorder="0"/>
    <xf numFmtId="4" fontId="107" fillId="4" borderId="59" applyNumberFormat="0" applyProtection="0">
      <alignment vertical="center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174" fontId="78" fillId="0" borderId="53">
      <alignment horizontal="right"/>
      <protection hidden="1"/>
    </xf>
    <xf numFmtId="0" fontId="106" fillId="15" borderId="61" applyBorder="0"/>
    <xf numFmtId="4" fontId="97" fillId="50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20" fillId="0" borderId="36" applyNumberFormat="0" applyFill="0" applyAlignment="0" applyProtection="0"/>
    <xf numFmtId="176" fontId="79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4" fontId="97" fillId="50" borderId="60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0" fontId="20" fillId="0" borderId="36" applyNumberFormat="0" applyFill="0" applyAlignment="0" applyProtection="0"/>
    <xf numFmtId="0" fontId="97" fillId="50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1" fontId="79" fillId="0" borderId="54">
      <alignment horizontal="left"/>
      <protection hidden="1"/>
    </xf>
    <xf numFmtId="174" fontId="78" fillId="0" borderId="53">
      <alignment horizontal="right"/>
      <protection hidden="1"/>
    </xf>
    <xf numFmtId="174" fontId="79" fillId="0" borderId="53">
      <alignment horizontal="right"/>
      <protection hidden="1"/>
    </xf>
    <xf numFmtId="0" fontId="35" fillId="13" borderId="52" applyNumberFormat="0" applyAlignment="0" applyProtection="0"/>
    <xf numFmtId="4" fontId="97" fillId="8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20" fillId="0" borderId="36" applyNumberFormat="0" applyFill="0" applyAlignment="0" applyProtection="0"/>
    <xf numFmtId="0" fontId="16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4" fontId="79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0" fontId="106" fillId="15" borderId="61" applyBorder="0"/>
    <xf numFmtId="4" fontId="97" fillId="51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0" fontId="16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107" fillId="4" borderId="59" applyNumberFormat="0" applyProtection="0">
      <alignment vertical="center"/>
    </xf>
    <xf numFmtId="0" fontId="16" fillId="54" borderId="52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174" fontId="78" fillId="19" borderId="53">
      <alignment horizontal="right"/>
      <protection locked="0"/>
    </xf>
    <xf numFmtId="4" fontId="103" fillId="36" borderId="58" applyNumberFormat="0" applyProtection="0">
      <alignment vertical="center"/>
    </xf>
    <xf numFmtId="4" fontId="97" fillId="50" borderId="60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4" fontId="97" fillId="17" borderId="60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52" borderId="58" applyNumberFormat="0" applyProtection="0">
      <alignment horizontal="left" vertical="center" indent="1"/>
    </xf>
    <xf numFmtId="1" fontId="79" fillId="0" borderId="54">
      <alignment horizontal="left"/>
      <protection hidden="1"/>
    </xf>
    <xf numFmtId="176" fontId="78" fillId="0" borderId="53">
      <alignment horizontal="right"/>
      <protection hidden="1"/>
    </xf>
    <xf numFmtId="174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104" fillId="7" borderId="59" applyNumberFormat="0" applyProtection="0">
      <alignment horizontal="left" vertical="top" indent="1"/>
    </xf>
    <xf numFmtId="4" fontId="97" fillId="46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176" fontId="78" fillId="20" borderId="53" applyBorder="0">
      <alignment horizontal="right"/>
      <protection locked="0"/>
    </xf>
    <xf numFmtId="0" fontId="98" fillId="0" borderId="54">
      <alignment horizontal="left" vertical="center"/>
    </xf>
    <xf numFmtId="0" fontId="97" fillId="2" borderId="58" applyNumberFormat="0" applyProtection="0">
      <alignment horizontal="left" vertical="center" indent="1"/>
    </xf>
    <xf numFmtId="0" fontId="106" fillId="15" borderId="61" applyBorder="0"/>
    <xf numFmtId="175" fontId="78" fillId="0" borderId="53">
      <alignment horizontal="right"/>
      <protection hidden="1"/>
    </xf>
    <xf numFmtId="0" fontId="97" fillId="51" borderId="58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176" fontId="78" fillId="20" borderId="53" applyBorder="0">
      <alignment horizontal="right"/>
      <protection locked="0"/>
    </xf>
    <xf numFmtId="0" fontId="17" fillId="4" borderId="50" applyNumberFormat="0" applyFont="0" applyAlignment="0" applyProtection="0"/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102" fillId="36" borderId="52" applyNumberFormat="0" applyProtection="0">
      <alignment horizontal="left" vertical="center" indent="1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2" borderId="59" applyNumberFormat="0" applyProtection="0">
      <alignment horizontal="left" vertical="top" indent="1"/>
    </xf>
    <xf numFmtId="0" fontId="85" fillId="35" borderId="55" applyNumberFormat="0" applyFont="0" applyFill="0" applyBorder="0" applyAlignment="0">
      <alignment vertical="center"/>
    </xf>
    <xf numFmtId="0" fontId="97" fillId="51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174" fontId="79" fillId="0" borderId="53">
      <alignment horizontal="right"/>
      <protection hidden="1"/>
    </xf>
    <xf numFmtId="174" fontId="79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0" fontId="88" fillId="0" borderId="57" applyNumberFormat="0" applyFill="0" applyAlignment="0" applyProtection="0"/>
    <xf numFmtId="176" fontId="78" fillId="20" borderId="53" applyBorder="0">
      <alignment horizontal="right"/>
      <protection locked="0"/>
    </xf>
    <xf numFmtId="0" fontId="98" fillId="0" borderId="54">
      <alignment horizontal="left" vertical="center"/>
    </xf>
    <xf numFmtId="4" fontId="102" fillId="36" borderId="52" applyNumberFormat="0" applyProtection="0">
      <alignment vertical="center"/>
    </xf>
    <xf numFmtId="176" fontId="79" fillId="0" borderId="53">
      <alignment horizontal="right"/>
      <protection hidden="1"/>
    </xf>
    <xf numFmtId="174" fontId="78" fillId="0" borderId="53">
      <alignment horizontal="right"/>
      <protection hidden="1"/>
    </xf>
    <xf numFmtId="174" fontId="78" fillId="0" borderId="53">
      <alignment horizontal="right"/>
      <protection hidden="1"/>
    </xf>
    <xf numFmtId="0" fontId="88" fillId="0" borderId="57" applyNumberFormat="0" applyFill="0" applyAlignment="0" applyProtection="0"/>
    <xf numFmtId="4" fontId="97" fillId="50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102" fillId="36" borderId="52" applyNumberFormat="0" applyProtection="0">
      <alignment vertical="center"/>
    </xf>
    <xf numFmtId="0" fontId="97" fillId="15" borderId="59" applyNumberFormat="0" applyProtection="0">
      <alignment horizontal="left" vertical="top" indent="1"/>
    </xf>
    <xf numFmtId="0" fontId="97" fillId="51" borderId="58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0" fontId="97" fillId="52" borderId="58" applyNumberFormat="0" applyProtection="0">
      <alignment horizontal="left" vertical="center" indent="1"/>
    </xf>
    <xf numFmtId="176" fontId="78" fillId="20" borderId="53" applyBorder="0">
      <alignment horizontal="right"/>
      <protection locked="0"/>
    </xf>
    <xf numFmtId="0" fontId="97" fillId="52" borderId="58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0" fontId="97" fillId="52" borderId="58" applyNumberFormat="0" applyProtection="0">
      <alignment horizontal="left" vertical="center" indent="1"/>
    </xf>
    <xf numFmtId="175" fontId="78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0" fontId="106" fillId="15" borderId="61" applyBorder="0"/>
    <xf numFmtId="4" fontId="97" fillId="5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4" fontId="97" fillId="47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176" fontId="78" fillId="20" borderId="53" applyBorder="0">
      <alignment horizontal="right"/>
      <protection locked="0"/>
    </xf>
    <xf numFmtId="10" fontId="97" fillId="41" borderId="53" applyNumberFormat="0" applyBorder="0" applyAlignment="0" applyProtection="0"/>
    <xf numFmtId="4" fontId="102" fillId="36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7" fillId="4" borderId="50" applyNumberFormat="0" applyFont="0" applyAlignment="0" applyProtection="0"/>
    <xf numFmtId="4" fontId="97" fillId="45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174" fontId="79" fillId="0" borderId="53">
      <alignment horizontal="right"/>
      <protection hidden="1"/>
    </xf>
    <xf numFmtId="0" fontId="97" fillId="52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0" fontId="85" fillId="35" borderId="55" applyNumberFormat="0" applyFont="0" applyFill="0" applyBorder="0" applyAlignment="0">
      <alignment vertical="center"/>
    </xf>
    <xf numFmtId="4" fontId="102" fillId="36" borderId="52" applyNumberFormat="0" applyProtection="0">
      <alignment vertical="center"/>
    </xf>
    <xf numFmtId="174" fontId="78" fillId="19" borderId="53">
      <alignment horizontal="right"/>
      <protection locked="0"/>
    </xf>
    <xf numFmtId="0" fontId="97" fillId="50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06" fillId="15" borderId="61" applyBorder="0"/>
    <xf numFmtId="4" fontId="107" fillId="4" borderId="59" applyNumberFormat="0" applyProtection="0">
      <alignment vertical="center"/>
    </xf>
    <xf numFmtId="0" fontId="16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0" fontId="85" fillId="35" borderId="55" applyNumberFormat="0" applyFont="0" applyFill="0" applyBorder="0" applyAlignment="0">
      <alignment vertical="center"/>
    </xf>
    <xf numFmtId="0" fontId="98" fillId="0" borderId="54">
      <alignment horizontal="left" vertical="center"/>
    </xf>
    <xf numFmtId="4" fontId="107" fillId="52" borderId="59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0" fontId="97" fillId="53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0" fontId="97" fillId="2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0" fontId="17" fillId="4" borderId="50" applyNumberFormat="0" applyFont="0" applyAlignment="0" applyProtection="0"/>
    <xf numFmtId="0" fontId="97" fillId="2" borderId="59" applyNumberFormat="0" applyProtection="0">
      <alignment horizontal="left" vertical="top" indent="1"/>
    </xf>
    <xf numFmtId="4" fontId="97" fillId="51" borderId="60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174" fontId="78" fillId="0" borderId="92">
      <alignment horizontal="right"/>
      <protection hidden="1"/>
    </xf>
    <xf numFmtId="176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10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174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106" fillId="15" borderId="61" applyBorder="0"/>
    <xf numFmtId="4" fontId="103" fillId="41" borderId="53" applyNumberFormat="0" applyProtection="0">
      <alignment vertical="center"/>
    </xf>
    <xf numFmtId="10" fontId="97" fillId="41" borderId="53" applyNumberFormat="0" applyBorder="0" applyAlignment="0" applyProtection="0"/>
    <xf numFmtId="0" fontId="106" fillId="15" borderId="61" applyBorder="0"/>
    <xf numFmtId="174" fontId="78" fillId="19" borderId="53">
      <alignment horizontal="right"/>
      <protection locked="0"/>
    </xf>
    <xf numFmtId="4" fontId="97" fillId="50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88" fillId="0" borderId="57" applyNumberFormat="0" applyFill="0" applyAlignment="0" applyProtection="0"/>
    <xf numFmtId="0" fontId="20" fillId="0" borderId="36" applyNumberFormat="0" applyFill="0" applyAlignment="0" applyProtection="0"/>
    <xf numFmtId="4" fontId="97" fillId="50" borderId="58" applyNumberFormat="0" applyProtection="0">
      <alignment horizontal="right" vertical="center"/>
    </xf>
    <xf numFmtId="0" fontId="20" fillId="0" borderId="36" applyNumberFormat="0" applyFill="0" applyAlignment="0" applyProtection="0"/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175" fontId="78" fillId="0" borderId="53">
      <alignment horizontal="right"/>
      <protection hidden="1"/>
    </xf>
    <xf numFmtId="4" fontId="97" fillId="50" borderId="60" applyNumberFormat="0" applyProtection="0">
      <alignment horizontal="left" vertical="center" indent="1"/>
    </xf>
    <xf numFmtId="174" fontId="78" fillId="19" borderId="53">
      <alignment horizontal="right"/>
      <protection locked="0"/>
    </xf>
    <xf numFmtId="4" fontId="97" fillId="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97" fillId="50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6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8" fillId="0" borderId="57" applyNumberFormat="0" applyFill="0" applyAlignment="0" applyProtection="0"/>
    <xf numFmtId="10" fontId="97" fillId="41" borderId="53" applyNumberFormat="0" applyBorder="0" applyAlignment="0" applyProtection="0"/>
    <xf numFmtId="0" fontId="16" fillId="4" borderId="50" applyNumberFormat="0" applyFont="0" applyAlignment="0" applyProtection="0"/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0" fontId="20" fillId="0" borderId="36" applyNumberFormat="0" applyFill="0" applyAlignment="0" applyProtection="0"/>
    <xf numFmtId="0" fontId="107" fillId="4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174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97" fillId="51" borderId="58" applyNumberFormat="0" applyProtection="0">
      <alignment horizontal="left" vertical="center" indent="1"/>
    </xf>
    <xf numFmtId="0" fontId="34" fillId="13" borderId="51" applyNumberFormat="0" applyAlignment="0" applyProtection="0"/>
    <xf numFmtId="0" fontId="16" fillId="54" borderId="52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4" fontId="97" fillId="10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0" fontId="20" fillId="0" borderId="36" applyNumberFormat="0" applyFill="0" applyAlignment="0" applyProtection="0"/>
    <xf numFmtId="0" fontId="97" fillId="2" borderId="59" applyNumberFormat="0" applyProtection="0">
      <alignment horizontal="left" vertical="top" indent="1"/>
    </xf>
    <xf numFmtId="10" fontId="97" fillId="41" borderId="53" applyNumberFormat="0" applyBorder="0" applyAlignment="0" applyProtection="0"/>
    <xf numFmtId="0" fontId="16" fillId="4" borderId="50" applyNumberFormat="0" applyFont="0" applyAlignment="0" applyProtection="0"/>
    <xf numFmtId="4" fontId="97" fillId="17" borderId="60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107" fillId="4" borderId="59" applyNumberFormat="0" applyProtection="0">
      <alignment vertical="center"/>
    </xf>
    <xf numFmtId="0" fontId="97" fillId="50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0" fontId="97" fillId="51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20" fillId="0" borderId="36" applyNumberFormat="0" applyFill="0" applyAlignment="0" applyProtection="0"/>
    <xf numFmtId="10" fontId="97" fillId="41" borderId="53" applyNumberFormat="0" applyBorder="0" applyAlignment="0" applyProtection="0"/>
    <xf numFmtId="0" fontId="16" fillId="54" borderId="52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176" fontId="78" fillId="20" borderId="53" applyBorder="0">
      <alignment horizontal="right"/>
      <protection locked="0"/>
    </xf>
    <xf numFmtId="0" fontId="20" fillId="0" borderId="36" applyNumberFormat="0" applyFill="0" applyAlignment="0" applyProtection="0"/>
    <xf numFmtId="175" fontId="78" fillId="0" borderId="53">
      <alignment horizontal="right"/>
      <protection hidden="1"/>
    </xf>
    <xf numFmtId="0" fontId="97" fillId="2" borderId="59" applyNumberFormat="0" applyProtection="0">
      <alignment horizontal="left" vertical="top" indent="1"/>
    </xf>
    <xf numFmtId="4" fontId="97" fillId="50" borderId="58" applyNumberFormat="0" applyProtection="0">
      <alignment horizontal="right" vertical="center"/>
    </xf>
    <xf numFmtId="0" fontId="97" fillId="51" borderId="59" applyNumberFormat="0" applyProtection="0">
      <alignment horizontal="left" vertical="top" indent="1"/>
    </xf>
    <xf numFmtId="0" fontId="97" fillId="2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10" fontId="97" fillId="41" borderId="53" applyNumberFormat="0" applyBorder="0" applyAlignment="0" applyProtection="0"/>
    <xf numFmtId="0" fontId="107" fillId="4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174" fontId="78" fillId="19" borderId="53">
      <alignment horizontal="right"/>
      <protection locked="0"/>
    </xf>
    <xf numFmtId="0" fontId="97" fillId="2" borderId="58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2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174" fontId="79" fillId="0" borderId="53">
      <alignment horizontal="right"/>
      <protection hidden="1"/>
    </xf>
    <xf numFmtId="0" fontId="88" fillId="0" borderId="57" applyNumberFormat="0" applyFill="0" applyAlignment="0" applyProtection="0"/>
    <xf numFmtId="0" fontId="97" fillId="15" borderId="59" applyNumberFormat="0" applyProtection="0">
      <alignment horizontal="left" vertical="top" indent="1"/>
    </xf>
    <xf numFmtId="0" fontId="97" fillId="53" borderId="58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176" fontId="79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0" fontId="98" fillId="0" borderId="54">
      <alignment horizontal="left" vertical="center"/>
    </xf>
    <xf numFmtId="176" fontId="78" fillId="20" borderId="53" applyBorder="0">
      <alignment horizontal="right"/>
      <protection locked="0"/>
    </xf>
    <xf numFmtId="174" fontId="78" fillId="19" borderId="53">
      <alignment horizontal="right"/>
      <protection locked="0"/>
    </xf>
    <xf numFmtId="10" fontId="97" fillId="41" borderId="53" applyNumberFormat="0" applyBorder="0" applyAlignment="0" applyProtection="0"/>
    <xf numFmtId="0" fontId="104" fillId="7" borderId="59" applyNumberFormat="0" applyProtection="0">
      <alignment horizontal="left" vertical="top" indent="1"/>
    </xf>
    <xf numFmtId="4" fontId="97" fillId="10" borderId="58" applyNumberFormat="0" applyProtection="0">
      <alignment horizontal="right" vertical="center"/>
    </xf>
    <xf numFmtId="0" fontId="17" fillId="4" borderId="50" applyNumberFormat="0" applyFont="0" applyAlignment="0" applyProtection="0"/>
    <xf numFmtId="4" fontId="103" fillId="41" borderId="53" applyNumberFormat="0" applyProtection="0">
      <alignment vertical="center"/>
    </xf>
    <xf numFmtId="4" fontId="102" fillId="55" borderId="52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106" fillId="15" borderId="61" applyBorder="0"/>
    <xf numFmtId="4" fontId="107" fillId="52" borderId="59" applyNumberFormat="0" applyProtection="0">
      <alignment horizontal="left" vertical="center" indent="1"/>
    </xf>
    <xf numFmtId="4" fontId="97" fillId="47" borderId="58" applyNumberFormat="0" applyProtection="0">
      <alignment horizontal="right" vertical="center"/>
    </xf>
    <xf numFmtId="174" fontId="78" fillId="19" borderId="53">
      <alignment horizontal="right"/>
      <protection locked="0"/>
    </xf>
    <xf numFmtId="4" fontId="97" fillId="9" borderId="58" applyNumberFormat="0" applyProtection="0">
      <alignment horizontal="right" vertical="center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0" fontId="106" fillId="15" borderId="61" applyBorder="0"/>
    <xf numFmtId="0" fontId="16" fillId="54" borderId="52" applyNumberFormat="0" applyProtection="0">
      <alignment horizontal="left" vertical="center" indent="1"/>
    </xf>
    <xf numFmtId="10" fontId="97" fillId="41" borderId="53" applyNumberFormat="0" applyBorder="0" applyAlignment="0" applyProtection="0"/>
    <xf numFmtId="4" fontId="102" fillId="36" borderId="52" applyNumberFormat="0" applyProtection="0">
      <alignment vertical="center"/>
    </xf>
    <xf numFmtId="176" fontId="79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97" fillId="50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20" fillId="0" borderId="36" applyNumberFormat="0" applyFill="0" applyAlignment="0" applyProtection="0"/>
    <xf numFmtId="0" fontId="97" fillId="2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0" fontId="7" fillId="0" borderId="0"/>
    <xf numFmtId="0" fontId="7" fillId="0" borderId="0"/>
    <xf numFmtId="176" fontId="78" fillId="20" borderId="53" applyBorder="0">
      <alignment horizontal="right"/>
      <protection locked="0"/>
    </xf>
    <xf numFmtId="0" fontId="97" fillId="51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97" fillId="51" borderId="59" applyNumberFormat="0" applyProtection="0">
      <alignment horizontal="left" vertical="top" indent="1"/>
    </xf>
    <xf numFmtId="174" fontId="78" fillId="19" borderId="53">
      <alignment horizontal="right"/>
      <protection locked="0"/>
    </xf>
    <xf numFmtId="1" fontId="79" fillId="0" borderId="54">
      <alignment horizontal="left"/>
      <protection hidden="1"/>
    </xf>
    <xf numFmtId="0" fontId="88" fillId="0" borderId="57" applyNumberFormat="0" applyFill="0" applyAlignment="0" applyProtection="0"/>
    <xf numFmtId="0" fontId="98" fillId="0" borderId="54">
      <alignment horizontal="left" vertical="center"/>
    </xf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1" fontId="79" fillId="0" borderId="54">
      <alignment horizontal="left"/>
      <protection hidden="1"/>
    </xf>
    <xf numFmtId="176" fontId="78" fillId="0" borderId="66">
      <alignment horizontal="right"/>
      <protection hidden="1"/>
    </xf>
    <xf numFmtId="0" fontId="97" fillId="51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9" borderId="58" applyNumberFormat="0" applyProtection="0">
      <alignment horizontal="right" vertical="center"/>
    </xf>
    <xf numFmtId="0" fontId="17" fillId="4" borderId="50" applyNumberFormat="0" applyFont="0" applyAlignment="0" applyProtection="0"/>
    <xf numFmtId="4" fontId="97" fillId="43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17" fillId="4" borderId="50" applyNumberFormat="0" applyFont="0" applyAlignment="0" applyProtection="0"/>
    <xf numFmtId="0" fontId="97" fillId="52" borderId="58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" fontId="107" fillId="52" borderId="59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175" fontId="78" fillId="0" borderId="53">
      <alignment horizontal="right"/>
      <protection hidden="1"/>
    </xf>
    <xf numFmtId="4" fontId="97" fillId="9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0" fontId="17" fillId="4" borderId="50" applyNumberFormat="0" applyFont="0" applyAlignment="0" applyProtection="0"/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50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20" fillId="0" borderId="49" applyNumberFormat="0" applyFill="0" applyAlignment="0" applyProtection="0"/>
    <xf numFmtId="4" fontId="97" fillId="50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0" fontId="97" fillId="50" borderId="59" applyNumberFormat="0" applyProtection="0">
      <alignment horizontal="left" vertical="top" indent="1"/>
    </xf>
    <xf numFmtId="0" fontId="16" fillId="54" borderId="52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4" fontId="97" fillId="48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174" fontId="79" fillId="0" borderId="53">
      <alignment horizontal="right"/>
      <protection hidden="1"/>
    </xf>
    <xf numFmtId="175" fontId="78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174" fontId="78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174" fontId="78" fillId="0" borderId="53">
      <alignment horizontal="right"/>
      <protection hidden="1"/>
    </xf>
    <xf numFmtId="0" fontId="16" fillId="54" borderId="52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174" fontId="78" fillId="0" borderId="53">
      <alignment horizontal="right"/>
      <protection hidden="1"/>
    </xf>
    <xf numFmtId="4" fontId="102" fillId="36" borderId="52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97" fillId="48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175" fontId="78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1" fontId="79" fillId="0" borderId="54">
      <alignment horizontal="left"/>
      <protection hidden="1"/>
    </xf>
    <xf numFmtId="4" fontId="97" fillId="48" borderId="58" applyNumberFormat="0" applyProtection="0">
      <alignment horizontal="right" vertical="center"/>
    </xf>
    <xf numFmtId="174" fontId="78" fillId="19" borderId="53">
      <alignment horizontal="right"/>
      <protection locked="0"/>
    </xf>
    <xf numFmtId="4" fontId="97" fillId="46" borderId="58" applyNumberFormat="0" applyProtection="0">
      <alignment horizontal="right" vertical="center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16" fillId="54" borderId="52" applyNumberFormat="0" applyProtection="0">
      <alignment horizontal="left" vertical="center" indent="1"/>
    </xf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33" fillId="5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35" fillId="52" borderId="52" applyNumberFormat="0" applyAlignment="0" applyProtection="0"/>
    <xf numFmtId="0" fontId="16" fillId="61" borderId="52" applyNumberFormat="0" applyProtection="0">
      <alignment horizontal="left" vertical="center" indent="1"/>
    </xf>
    <xf numFmtId="0" fontId="16" fillId="62" borderId="52" applyNumberFormat="0" applyProtection="0">
      <alignment horizontal="left" vertical="center" indent="1"/>
    </xf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0" fontId="20" fillId="0" borderId="49" applyNumberFormat="0" applyFill="0" applyAlignment="0" applyProtection="0"/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4" fontId="78" fillId="19" borderId="66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66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76" fontId="78" fillId="20" borderId="92" applyBorder="0">
      <alignment horizontal="right"/>
      <protection locked="0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87" fillId="36" borderId="69" applyNumberFormat="0" applyFont="0" applyFill="0" applyBorder="0" applyAlignment="0">
      <alignment horizontal="center"/>
    </xf>
    <xf numFmtId="178" fontId="87" fillId="36" borderId="69" applyNumberFormat="0" applyFont="0" applyFill="0" applyBorder="0" applyAlignment="0">
      <alignment horizontal="center"/>
    </xf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4" fontId="79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0" fontId="33" fillId="7" borderId="90" applyNumberForma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0" fontId="17" fillId="4" borderId="63" applyNumberFormat="0" applyFont="0" applyAlignment="0" applyProtection="0"/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16" fillId="54" borderId="65" applyNumberFormat="0" applyProtection="0">
      <alignment horizontal="left" vertical="center" indent="1"/>
    </xf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33" fillId="5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0" fontId="35" fillId="52" borderId="65" applyNumberFormat="0" applyAlignment="0" applyProtection="0"/>
    <xf numFmtId="174" fontId="78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9" fillId="0" borderId="92">
      <alignment horizontal="right"/>
      <protection hidden="1"/>
    </xf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0" fontId="16" fillId="61" borderId="65" applyNumberFormat="0" applyProtection="0">
      <alignment horizontal="left" vertical="center" indent="1"/>
    </xf>
    <xf numFmtId="0" fontId="16" fillId="62" borderId="65" applyNumberFormat="0" applyProtection="0">
      <alignment horizontal="left" vertical="center" indent="1"/>
    </xf>
    <xf numFmtId="175" fontId="78" fillId="0" borderId="92">
      <alignment horizontal="right"/>
      <protection hidden="1"/>
    </xf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0" fontId="20" fillId="0" borderId="88" applyNumberFormat="0" applyFill="0" applyAlignment="0" applyProtection="0"/>
    <xf numFmtId="0" fontId="20" fillId="0" borderId="88" applyNumberFormat="0" applyFill="0" applyAlignment="0" applyProtection="0"/>
    <xf numFmtId="0" fontId="35" fillId="13" borderId="91" applyNumberFormat="0" applyAlignment="0" applyProtection="0"/>
    <xf numFmtId="0" fontId="34" fillId="13" borderId="90" applyNumberFormat="0" applyAlignment="0" applyProtection="0"/>
    <xf numFmtId="0" fontId="33" fillId="7" borderId="90" applyNumberFormat="0" applyAlignment="0" applyProtection="0"/>
    <xf numFmtId="0" fontId="17" fillId="4" borderId="89" applyNumberFormat="0" applyFont="0" applyAlignment="0" applyProtection="0"/>
    <xf numFmtId="176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0" fontId="17" fillId="4" borderId="89" applyNumberFormat="0" applyFont="0" applyAlignment="0" applyProtection="0"/>
    <xf numFmtId="175" fontId="78" fillId="0" borderId="92">
      <alignment horizontal="right"/>
      <protection hidden="1"/>
    </xf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174" fontId="78" fillId="0" borderId="92">
      <alignment horizontal="right"/>
      <protection hidden="1"/>
    </xf>
    <xf numFmtId="4" fontId="103" fillId="36" borderId="84" applyNumberFormat="0" applyProtection="0">
      <alignment vertical="center"/>
    </xf>
    <xf numFmtId="1" fontId="79" fillId="0" borderId="80">
      <alignment horizontal="left"/>
      <protection hidden="1"/>
    </xf>
    <xf numFmtId="0" fontId="17" fillId="4" borderId="76" applyNumberFormat="0" applyFont="0" applyAlignment="0" applyProtection="0"/>
    <xf numFmtId="0" fontId="97" fillId="51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20" fillId="0" borderId="62" applyNumberFormat="0" applyFill="0" applyAlignment="0" applyProtection="0"/>
    <xf numFmtId="4" fontId="97" fillId="47" borderId="84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98" fillId="0" borderId="80">
      <alignment horizontal="left" vertical="center"/>
    </xf>
    <xf numFmtId="0" fontId="20" fillId="0" borderId="62" applyNumberFormat="0" applyFill="0" applyAlignment="0" applyProtection="0"/>
    <xf numFmtId="4" fontId="102" fillId="55" borderId="78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4" fontId="79" fillId="0" borderId="79">
      <alignment horizontal="right"/>
      <protection hidden="1"/>
    </xf>
    <xf numFmtId="176" fontId="78" fillId="0" borderId="79">
      <alignment horizontal="right"/>
      <protection hidden="1"/>
    </xf>
    <xf numFmtId="0" fontId="20" fillId="0" borderId="62" applyNumberFormat="0" applyFill="0" applyAlignment="0" applyProtection="0"/>
    <xf numFmtId="4" fontId="103" fillId="41" borderId="79" applyNumberFormat="0" applyProtection="0">
      <alignment vertical="center"/>
    </xf>
    <xf numFmtId="176" fontId="78" fillId="0" borderId="79">
      <alignment horizontal="right"/>
      <protection hidden="1"/>
    </xf>
    <xf numFmtId="0" fontId="98" fillId="0" borderId="80">
      <alignment horizontal="left" vertical="center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174" fontId="78" fillId="0" borderId="92">
      <alignment horizontal="right"/>
      <protection hidden="1"/>
    </xf>
    <xf numFmtId="0" fontId="97" fillId="53" borderId="84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174" fontId="78" fillId="19" borderId="79">
      <alignment horizontal="right"/>
      <protection locked="0"/>
    </xf>
    <xf numFmtId="0" fontId="33" fillId="7" borderId="77" applyNumberFormat="0" applyAlignment="0" applyProtection="0"/>
    <xf numFmtId="0" fontId="104" fillId="7" borderId="85" applyNumberFormat="0" applyProtection="0">
      <alignment horizontal="left" vertical="top" indent="1"/>
    </xf>
    <xf numFmtId="4" fontId="97" fillId="47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85" fillId="35" borderId="81" applyNumberFormat="0" applyFont="0" applyFill="0" applyBorder="0" applyAlignment="0">
      <alignment vertical="center"/>
    </xf>
    <xf numFmtId="0" fontId="16" fillId="54" borderId="78" applyNumberFormat="0" applyProtection="0">
      <alignment horizontal="left" vertical="center" indent="1"/>
    </xf>
    <xf numFmtId="174" fontId="79" fillId="0" borderId="79">
      <alignment horizontal="right"/>
      <protection hidden="1"/>
    </xf>
    <xf numFmtId="4" fontId="102" fillId="36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97" fillId="47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175" fontId="78" fillId="0" borderId="79">
      <alignment horizontal="right"/>
      <protection hidden="1"/>
    </xf>
    <xf numFmtId="4" fontId="97" fillId="10" borderId="84" applyNumberFormat="0" applyProtection="0">
      <alignment horizontal="right" vertical="center"/>
    </xf>
    <xf numFmtId="174" fontId="79" fillId="0" borderId="79">
      <alignment horizontal="right"/>
      <protection hidden="1"/>
    </xf>
    <xf numFmtId="4" fontId="97" fillId="45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175" fontId="78" fillId="0" borderId="92">
      <alignment horizontal="right"/>
      <protection hidden="1"/>
    </xf>
    <xf numFmtId="176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97" fillId="46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0" fontId="97" fillId="51" borderId="85" applyNumberFormat="0" applyProtection="0">
      <alignment horizontal="left" vertical="top" indent="1"/>
    </xf>
    <xf numFmtId="176" fontId="78" fillId="0" borderId="92">
      <alignment horizontal="right"/>
      <protection hidden="1"/>
    </xf>
    <xf numFmtId="0" fontId="106" fillId="15" borderId="87" applyBorder="0"/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4" fontId="102" fillId="36" borderId="78" applyNumberFormat="0" applyProtection="0">
      <alignment vertical="center"/>
    </xf>
    <xf numFmtId="175" fontId="78" fillId="0" borderId="92">
      <alignment horizontal="right"/>
      <protection hidden="1"/>
    </xf>
    <xf numFmtId="4" fontId="102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0" fontId="17" fillId="4" borderId="76" applyNumberFormat="0" applyFont="0" applyAlignment="0" applyProtection="0"/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106" fillId="15" borderId="87" applyBorder="0"/>
    <xf numFmtId="0" fontId="104" fillId="7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0" fontId="88" fillId="0" borderId="83" applyNumberFormat="0" applyFill="0" applyAlignment="0" applyProtection="0"/>
    <xf numFmtId="4" fontId="102" fillId="55" borderId="78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175" fontId="78" fillId="0" borderId="92">
      <alignment horizontal="right"/>
      <protection hidden="1"/>
    </xf>
    <xf numFmtId="4" fontId="102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4" fontId="107" fillId="4" borderId="85" applyNumberFormat="0" applyProtection="0">
      <alignment vertical="center"/>
    </xf>
    <xf numFmtId="4" fontId="97" fillId="46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5" fontId="78" fillId="0" borderId="92">
      <alignment horizontal="right"/>
      <protection hidden="1"/>
    </xf>
    <xf numFmtId="4" fontId="97" fillId="48" borderId="84" applyNumberFormat="0" applyProtection="0">
      <alignment horizontal="right" vertical="center"/>
    </xf>
    <xf numFmtId="4" fontId="107" fillId="4" borderId="85" applyNumberFormat="0" applyProtection="0">
      <alignment vertical="center"/>
    </xf>
    <xf numFmtId="4" fontId="97" fillId="9" borderId="84" applyNumberFormat="0" applyProtection="0">
      <alignment horizontal="right" vertical="center"/>
    </xf>
    <xf numFmtId="174" fontId="78" fillId="0" borderId="79">
      <alignment horizontal="right"/>
      <protection hidden="1"/>
    </xf>
    <xf numFmtId="174" fontId="79" fillId="0" borderId="79">
      <alignment horizontal="right"/>
      <protection hidden="1"/>
    </xf>
    <xf numFmtId="175" fontId="78" fillId="0" borderId="79">
      <alignment horizontal="right"/>
      <protection hidden="1"/>
    </xf>
    <xf numFmtId="4" fontId="103" fillId="41" borderId="79" applyNumberFormat="0" applyProtection="0">
      <alignment vertical="center"/>
    </xf>
    <xf numFmtId="1" fontId="79" fillId="0" borderId="80">
      <alignment horizontal="left"/>
      <protection hidden="1"/>
    </xf>
    <xf numFmtId="178" fontId="87" fillId="36" borderId="82" applyNumberFormat="0" applyFont="0" applyFill="0" applyBorder="0" applyAlignment="0">
      <alignment horizontal="center"/>
    </xf>
    <xf numFmtId="0" fontId="16" fillId="4" borderId="76" applyNumberFormat="0" applyFont="0" applyAlignment="0" applyProtection="0"/>
    <xf numFmtId="4" fontId="102" fillId="36" borderId="78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06" fillId="15" borderId="87" applyBorder="0"/>
    <xf numFmtId="4" fontId="97" fillId="48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51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4" fontId="79" fillId="0" borderId="79">
      <alignment horizontal="right"/>
      <protection hidden="1"/>
    </xf>
    <xf numFmtId="175" fontId="78" fillId="0" borderId="79">
      <alignment horizontal="right"/>
      <protection hidden="1"/>
    </xf>
    <xf numFmtId="4" fontId="97" fillId="43" borderId="84" applyNumberFormat="0" applyProtection="0">
      <alignment horizontal="right" vertical="center"/>
    </xf>
    <xf numFmtId="174" fontId="79" fillId="0" borderId="79">
      <alignment horizontal="right"/>
      <protection hidden="1"/>
    </xf>
    <xf numFmtId="0" fontId="17" fillId="4" borderId="76" applyNumberFormat="0" applyFont="0" applyAlignment="0" applyProtection="0"/>
    <xf numFmtId="0" fontId="106" fillId="15" borderId="87" applyBorder="0"/>
    <xf numFmtId="176" fontId="79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175" fontId="78" fillId="0" borderId="79">
      <alignment horizontal="right"/>
      <protection hidden="1"/>
    </xf>
    <xf numFmtId="4" fontId="107" fillId="4" borderId="85" applyNumberFormat="0" applyProtection="0">
      <alignment vertical="center"/>
    </xf>
    <xf numFmtId="0" fontId="106" fillId="15" borderId="87" applyBorder="0"/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0" fontId="20" fillId="0" borderId="62" applyNumberFormat="0" applyFill="0" applyAlignment="0" applyProtection="0"/>
    <xf numFmtId="0" fontId="106" fillId="15" borderId="87" applyBorder="0"/>
    <xf numFmtId="176" fontId="78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174" fontId="78" fillId="0" borderId="79">
      <alignment horizontal="right"/>
      <protection hidden="1"/>
    </xf>
    <xf numFmtId="4" fontId="107" fillId="4" borderId="85" applyNumberFormat="0" applyProtection="0">
      <alignment vertical="center"/>
    </xf>
    <xf numFmtId="4" fontId="97" fillId="43" borderId="84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97" fillId="17" borderId="86" applyNumberFormat="0" applyProtection="0">
      <alignment horizontal="right" vertical="center"/>
    </xf>
    <xf numFmtId="175" fontId="78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0" fontId="88" fillId="0" borderId="83" applyNumberFormat="0" applyFill="0" applyAlignment="0" applyProtection="0"/>
    <xf numFmtId="4" fontId="105" fillId="15" borderId="86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174" fontId="78" fillId="0" borderId="79">
      <alignment horizontal="right"/>
      <protection hidden="1"/>
    </xf>
    <xf numFmtId="0" fontId="88" fillId="0" borderId="83" applyNumberFormat="0" applyFill="0" applyAlignment="0" applyProtection="0"/>
    <xf numFmtId="176" fontId="78" fillId="0" borderId="79">
      <alignment horizontal="right"/>
      <protection hidden="1"/>
    </xf>
    <xf numFmtId="174" fontId="79" fillId="0" borderId="79">
      <alignment horizontal="right"/>
      <protection hidden="1"/>
    </xf>
    <xf numFmtId="0" fontId="17" fillId="4" borderId="76" applyNumberFormat="0" applyFont="0" applyAlignment="0" applyProtection="0"/>
    <xf numFmtId="4" fontId="97" fillId="51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20" fillId="0" borderId="62" applyNumberFormat="0" applyFill="0" applyAlignment="0" applyProtection="0"/>
    <xf numFmtId="174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0" fontId="17" fillId="4" borderId="76" applyNumberFormat="0" applyFont="0" applyAlignment="0" applyProtection="0"/>
    <xf numFmtId="0" fontId="16" fillId="54" borderId="78" applyNumberFormat="0" applyProtection="0">
      <alignment horizontal="left" vertical="center" indent="1"/>
    </xf>
    <xf numFmtId="174" fontId="78" fillId="19" borderId="79">
      <alignment horizontal="right"/>
      <protection locked="0"/>
    </xf>
    <xf numFmtId="176" fontId="79" fillId="0" borderId="79">
      <alignment horizontal="right"/>
      <protection hidden="1"/>
    </xf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175" fontId="78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176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175" fontId="78" fillId="0" borderId="79">
      <alignment horizontal="right"/>
      <protection hidden="1"/>
    </xf>
    <xf numFmtId="174" fontId="78" fillId="19" borderId="79">
      <alignment horizontal="right"/>
      <protection locked="0"/>
    </xf>
    <xf numFmtId="174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8" fillId="0" borderId="79">
      <alignment horizontal="right"/>
      <protection hidden="1"/>
    </xf>
    <xf numFmtId="174" fontId="79" fillId="0" borderId="79">
      <alignment horizontal="right"/>
      <protection hidden="1"/>
    </xf>
    <xf numFmtId="0" fontId="17" fillId="4" borderId="76" applyNumberFormat="0" applyFont="0" applyAlignment="0" applyProtection="0"/>
    <xf numFmtId="0" fontId="107" fillId="4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106" fillId="15" borderId="87" applyBorder="0"/>
    <xf numFmtId="176" fontId="78" fillId="20" borderId="79" applyBorder="0">
      <alignment horizontal="right"/>
      <protection locked="0"/>
    </xf>
    <xf numFmtId="4" fontId="102" fillId="36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0" fontId="97" fillId="51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6" fontId="78" fillId="0" borderId="79">
      <alignment horizontal="right"/>
      <protection hidden="1"/>
    </xf>
    <xf numFmtId="0" fontId="98" fillId="0" borderId="80">
      <alignment horizontal="left" vertical="center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0" fontId="16" fillId="54" borderId="78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175" fontId="78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20" fillId="0" borderId="75" applyNumberFormat="0" applyFill="0" applyAlignment="0" applyProtection="0"/>
    <xf numFmtId="4" fontId="97" fillId="51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176" fontId="78" fillId="20" borderId="79" applyBorder="0">
      <alignment horizontal="right"/>
      <protection locked="0"/>
    </xf>
    <xf numFmtId="174" fontId="79" fillId="0" borderId="79">
      <alignment horizontal="right"/>
      <protection hidden="1"/>
    </xf>
    <xf numFmtId="176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8" fillId="0" borderId="83" applyNumberFormat="0" applyFill="0" applyAlignment="0" applyProtection="0"/>
    <xf numFmtId="0" fontId="98" fillId="0" borderId="80">
      <alignment horizontal="left" vertical="center"/>
    </xf>
    <xf numFmtId="0" fontId="16" fillId="4" borderId="76" applyNumberFormat="0" applyFont="0" applyAlignment="0" applyProtection="0"/>
    <xf numFmtId="4" fontId="102" fillId="36" borderId="78" applyNumberFormat="0" applyProtection="0">
      <alignment vertical="center"/>
    </xf>
    <xf numFmtId="4" fontId="102" fillId="36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176" fontId="78" fillId="20" borderId="92" applyBorder="0">
      <alignment horizontal="right"/>
      <protection locked="0"/>
    </xf>
    <xf numFmtId="1" fontId="79" fillId="0" borderId="80">
      <alignment horizontal="left"/>
      <protection hidden="1"/>
    </xf>
    <xf numFmtId="175" fontId="78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0" fontId="17" fillId="4" borderId="76" applyNumberFormat="0" applyFont="0" applyAlignment="0" applyProtection="0"/>
    <xf numFmtId="176" fontId="78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10" fontId="97" fillId="41" borderId="79" applyNumberFormat="0" applyBorder="0" applyAlignment="0" applyProtection="0"/>
    <xf numFmtId="0" fontId="97" fillId="50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4" fontId="102" fillId="36" borderId="78" applyNumberFormat="0" applyProtection="0">
      <alignment vertical="center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97" fillId="10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98" fillId="0" borderId="80">
      <alignment horizontal="left" vertical="center"/>
    </xf>
    <xf numFmtId="0" fontId="106" fillId="15" borderId="87" applyBorder="0"/>
    <xf numFmtId="4" fontId="97" fillId="51" borderId="86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0" fontId="98" fillId="0" borderId="80">
      <alignment horizontal="left" vertical="center"/>
    </xf>
    <xf numFmtId="4" fontId="97" fillId="10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174" fontId="78" fillId="0" borderId="79">
      <alignment horizontal="right"/>
      <protection hidden="1"/>
    </xf>
    <xf numFmtId="0" fontId="20" fillId="0" borderId="75" applyNumberFormat="0" applyFill="0" applyAlignment="0" applyProtection="0"/>
    <xf numFmtId="0" fontId="16" fillId="54" borderId="78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4" fontId="103" fillId="36" borderId="84" applyNumberFormat="0" applyProtection="0">
      <alignment vertical="center"/>
    </xf>
    <xf numFmtId="0" fontId="97" fillId="2" borderId="84" applyNumberFormat="0" applyProtection="0">
      <alignment horizontal="left" vertical="center" indent="1"/>
    </xf>
    <xf numFmtId="10" fontId="97" fillId="41" borderId="79" applyNumberFormat="0" applyBorder="0" applyAlignment="0" applyProtection="0"/>
    <xf numFmtId="0" fontId="97" fillId="50" borderId="85" applyNumberFormat="0" applyProtection="0">
      <alignment horizontal="left" vertical="top" indent="1"/>
    </xf>
    <xf numFmtId="176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97" fillId="50" borderId="86" applyNumberFormat="0" applyProtection="0">
      <alignment horizontal="left" vertical="center" indent="1"/>
    </xf>
    <xf numFmtId="0" fontId="20" fillId="0" borderId="75" applyNumberFormat="0" applyFill="0" applyAlignment="0" applyProtection="0"/>
    <xf numFmtId="0" fontId="98" fillId="0" borderId="80">
      <alignment horizontal="left" vertical="center"/>
    </xf>
    <xf numFmtId="0" fontId="97" fillId="51" borderId="85" applyNumberFormat="0" applyProtection="0">
      <alignment horizontal="left" vertical="top" indent="1"/>
    </xf>
    <xf numFmtId="4" fontId="97" fillId="48" borderId="84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6" fontId="79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174" fontId="78" fillId="0" borderId="79">
      <alignment horizontal="right"/>
      <protection hidden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4" fontId="97" fillId="51" borderId="86" applyNumberFormat="0" applyProtection="0">
      <alignment horizontal="left" vertical="center" indent="1"/>
    </xf>
    <xf numFmtId="174" fontId="79" fillId="0" borderId="79">
      <alignment horizontal="right"/>
      <protection hidden="1"/>
    </xf>
    <xf numFmtId="0" fontId="20" fillId="0" borderId="62" applyNumberFormat="0" applyFill="0" applyAlignment="0" applyProtection="0"/>
    <xf numFmtId="4" fontId="97" fillId="4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174" fontId="79" fillId="0" borderId="79">
      <alignment horizontal="right"/>
      <protection hidden="1"/>
    </xf>
    <xf numFmtId="175" fontId="78" fillId="0" borderId="79">
      <alignment horizontal="right"/>
      <protection hidden="1"/>
    </xf>
    <xf numFmtId="0" fontId="97" fillId="51" borderId="85" applyNumberFormat="0" applyProtection="0">
      <alignment horizontal="left" vertical="top" indent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2" fillId="36" borderId="78" applyNumberFormat="0" applyProtection="0">
      <alignment horizontal="left" vertical="center" indent="1"/>
    </xf>
    <xf numFmtId="4" fontId="97" fillId="17" borderId="86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7" fillId="4" borderId="76" applyNumberFormat="0" applyFont="0" applyAlignment="0" applyProtection="0"/>
    <xf numFmtId="4" fontId="97" fillId="8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174" fontId="78" fillId="19" borderId="79">
      <alignment horizontal="right"/>
      <protection locked="0"/>
    </xf>
    <xf numFmtId="0" fontId="34" fillId="13" borderId="77" applyNumberFormat="0" applyAlignment="0" applyProtection="0"/>
    <xf numFmtId="174" fontId="79" fillId="0" borderId="79">
      <alignment horizontal="right"/>
      <protection hidden="1"/>
    </xf>
    <xf numFmtId="4" fontId="103" fillId="41" borderId="79" applyNumberFormat="0" applyProtection="0">
      <alignment vertical="center"/>
    </xf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0" fontId="106" fillId="15" borderId="87" applyBorder="0"/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0" fontId="20" fillId="0" borderId="75" applyNumberFormat="0" applyFill="0" applyAlignment="0" applyProtection="0"/>
    <xf numFmtId="4" fontId="102" fillId="36" borderId="78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10" fontId="97" fillId="41" borderId="79" applyNumberFormat="0" applyBorder="0" applyAlignment="0" applyProtection="0"/>
    <xf numFmtId="174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6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7" fillId="4" borderId="85" applyNumberFormat="0" applyProtection="0">
      <alignment vertical="center"/>
    </xf>
    <xf numFmtId="0" fontId="20" fillId="0" borderId="62" applyNumberFormat="0" applyFill="0" applyAlignment="0" applyProtection="0"/>
    <xf numFmtId="174" fontId="79" fillId="0" borderId="79">
      <alignment horizontal="right"/>
      <protection hidden="1"/>
    </xf>
    <xf numFmtId="176" fontId="79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174" fontId="78" fillId="0" borderId="79">
      <alignment horizontal="right"/>
      <protection hidden="1"/>
    </xf>
    <xf numFmtId="0" fontId="97" fillId="50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0" fontId="17" fillId="4" borderId="76" applyNumberFormat="0" applyFont="0" applyAlignment="0" applyProtection="0"/>
    <xf numFmtId="4" fontId="103" fillId="36" borderId="84" applyNumberFormat="0" applyProtection="0">
      <alignment vertical="center"/>
    </xf>
    <xf numFmtId="4" fontId="102" fillId="55" borderId="78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176" fontId="78" fillId="0" borderId="79">
      <alignment horizontal="right"/>
      <protection hidden="1"/>
    </xf>
    <xf numFmtId="174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7" fillId="4" borderId="85" applyNumberFormat="0" applyProtection="0">
      <alignment vertical="center"/>
    </xf>
    <xf numFmtId="175" fontId="78" fillId="0" borderId="79">
      <alignment horizontal="right"/>
      <protection hidden="1"/>
    </xf>
    <xf numFmtId="176" fontId="79" fillId="0" borderId="79">
      <alignment horizontal="right"/>
      <protection hidden="1"/>
    </xf>
    <xf numFmtId="174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0" fontId="20" fillId="0" borderId="75" applyNumberFormat="0" applyFill="0" applyAlignment="0" applyProtection="0"/>
    <xf numFmtId="174" fontId="79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174" fontId="78" fillId="0" borderId="79">
      <alignment horizontal="right"/>
      <protection hidden="1"/>
    </xf>
    <xf numFmtId="176" fontId="79" fillId="0" borderId="79">
      <alignment horizontal="right"/>
      <protection hidden="1"/>
    </xf>
    <xf numFmtId="174" fontId="78" fillId="19" borderId="79">
      <alignment horizontal="right"/>
      <protection locked="0"/>
    </xf>
    <xf numFmtId="175" fontId="78" fillId="0" borderId="79">
      <alignment horizontal="right"/>
      <protection hidden="1"/>
    </xf>
    <xf numFmtId="175" fontId="78" fillId="0" borderId="79">
      <alignment horizontal="right"/>
      <protection hidden="1"/>
    </xf>
    <xf numFmtId="176" fontId="78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" fontId="79" fillId="0" borderId="80">
      <alignment horizontal="left"/>
      <protection hidden="1"/>
    </xf>
    <xf numFmtId="176" fontId="78" fillId="20" borderId="79" applyBorder="0">
      <alignment horizontal="right"/>
      <protection locked="0"/>
    </xf>
    <xf numFmtId="4" fontId="105" fillId="15" borderId="86" applyNumberFormat="0" applyProtection="0">
      <alignment horizontal="left" vertical="center" indent="1"/>
    </xf>
    <xf numFmtId="0" fontId="20" fillId="0" borderId="62" applyNumberFormat="0" applyFill="0" applyAlignment="0" applyProtection="0"/>
    <xf numFmtId="0" fontId="35" fillId="13" borderId="78" applyNumberFormat="0" applyAlignment="0" applyProtection="0"/>
    <xf numFmtId="174" fontId="78" fillId="0" borderId="79">
      <alignment horizontal="right"/>
      <protection hidden="1"/>
    </xf>
    <xf numFmtId="174" fontId="78" fillId="0" borderId="79">
      <alignment horizontal="right"/>
      <protection hidden="1"/>
    </xf>
    <xf numFmtId="176" fontId="79" fillId="0" borderId="79">
      <alignment horizontal="right"/>
      <protection hidden="1"/>
    </xf>
    <xf numFmtId="1" fontId="79" fillId="0" borderId="80">
      <alignment horizontal="left"/>
      <protection hidden="1"/>
    </xf>
    <xf numFmtId="0" fontId="97" fillId="52" borderId="84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175" fontId="78" fillId="0" borderId="79">
      <alignment horizontal="right"/>
      <protection hidden="1"/>
    </xf>
    <xf numFmtId="1" fontId="79" fillId="0" borderId="80">
      <alignment horizontal="lef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4" fontId="78" fillId="19" borderId="79">
      <alignment horizontal="right"/>
      <protection locked="0"/>
    </xf>
    <xf numFmtId="174" fontId="78" fillId="19" borderId="79">
      <alignment horizontal="right"/>
      <protection locked="0"/>
    </xf>
    <xf numFmtId="174" fontId="78" fillId="19" borderId="79">
      <alignment horizontal="right"/>
      <protection locked="0"/>
    </xf>
    <xf numFmtId="176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0" fontId="85" fillId="35" borderId="81" applyNumberFormat="0" applyFont="0" applyFill="0" applyBorder="0" applyAlignment="0">
      <alignment vertical="center"/>
    </xf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0" fontId="33" fillId="7" borderId="77" applyNumberFormat="0" applyAlignment="0" applyProtection="0"/>
    <xf numFmtId="174" fontId="78" fillId="0" borderId="79">
      <alignment horizontal="right"/>
      <protection hidden="1"/>
    </xf>
    <xf numFmtId="174" fontId="78" fillId="0" borderId="79">
      <alignment horizontal="right"/>
      <protection hidden="1"/>
    </xf>
    <xf numFmtId="174" fontId="78" fillId="0" borderId="79">
      <alignment horizontal="right"/>
      <protection hidden="1"/>
    </xf>
    <xf numFmtId="174" fontId="78" fillId="0" borderId="79">
      <alignment horizontal="right"/>
      <protection hidden="1"/>
    </xf>
    <xf numFmtId="176" fontId="78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74" fontId="78" fillId="19" borderId="79">
      <alignment horizontal="right"/>
      <protection locked="0"/>
    </xf>
    <xf numFmtId="174" fontId="78" fillId="19" borderId="79">
      <alignment horizontal="right"/>
      <protection locked="0"/>
    </xf>
    <xf numFmtId="174" fontId="78" fillId="19" borderId="79">
      <alignment horizontal="right"/>
      <protection locked="0"/>
    </xf>
    <xf numFmtId="174" fontId="78" fillId="19" borderId="79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176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178" fontId="87" fillId="36" borderId="82" applyNumberFormat="0" applyFont="0" applyFill="0" applyBorder="0" applyAlignment="0">
      <alignment horizontal="center"/>
    </xf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0" fontId="17" fillId="4" borderId="76" applyNumberFormat="0" applyFont="0" applyAlignment="0" applyProtection="0"/>
    <xf numFmtId="0" fontId="17" fillId="4" borderId="76" applyNumberFormat="0" applyFont="0" applyAlignment="0" applyProtection="0"/>
    <xf numFmtId="0" fontId="17" fillId="4" borderId="76" applyNumberFormat="0" applyFont="0" applyAlignment="0" applyProtection="0"/>
    <xf numFmtId="0" fontId="17" fillId="4" borderId="76" applyNumberFormat="0" applyFont="0" applyAlignment="0" applyProtection="0"/>
    <xf numFmtId="0" fontId="17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06" fillId="15" borderId="87" applyBorder="0"/>
    <xf numFmtId="0" fontId="106" fillId="15" borderId="87" applyBorder="0"/>
    <xf numFmtId="4" fontId="107" fillId="4" borderId="85" applyNumberFormat="0" applyProtection="0">
      <alignment vertical="center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174" fontId="78" fillId="0" borderId="79">
      <alignment horizontal="right"/>
      <protection hidden="1"/>
    </xf>
    <xf numFmtId="0" fontId="106" fillId="15" borderId="87" applyBorder="0"/>
    <xf numFmtId="4" fontId="97" fillId="50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20" fillId="0" borderId="62" applyNumberFormat="0" applyFill="0" applyAlignment="0" applyProtection="0"/>
    <xf numFmtId="176" fontId="79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4" fontId="97" fillId="50" borderId="86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0" fontId="20" fillId="0" borderId="62" applyNumberFormat="0" applyFill="0" applyAlignment="0" applyProtection="0"/>
    <xf numFmtId="0" fontId="97" fillId="50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1" fontId="79" fillId="0" borderId="80">
      <alignment horizontal="left"/>
      <protection hidden="1"/>
    </xf>
    <xf numFmtId="174" fontId="78" fillId="0" borderId="79">
      <alignment horizontal="right"/>
      <protection hidden="1"/>
    </xf>
    <xf numFmtId="174" fontId="79" fillId="0" borderId="79">
      <alignment horizontal="right"/>
      <protection hidden="1"/>
    </xf>
    <xf numFmtId="0" fontId="35" fillId="13" borderId="78" applyNumberFormat="0" applyAlignment="0" applyProtection="0"/>
    <xf numFmtId="4" fontId="97" fillId="8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20" fillId="0" borderId="62" applyNumberFormat="0" applyFill="0" applyAlignment="0" applyProtection="0"/>
    <xf numFmtId="0" fontId="16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4" fontId="79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0" fontId="106" fillId="15" borderId="87" applyBorder="0"/>
    <xf numFmtId="4" fontId="97" fillId="51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0" fontId="16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107" fillId="4" borderId="85" applyNumberFormat="0" applyProtection="0">
      <alignment vertical="center"/>
    </xf>
    <xf numFmtId="0" fontId="16" fillId="54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174" fontId="78" fillId="19" borderId="79">
      <alignment horizontal="right"/>
      <protection locked="0"/>
    </xf>
    <xf numFmtId="4" fontId="103" fillId="36" borderId="84" applyNumberFormat="0" applyProtection="0">
      <alignment vertical="center"/>
    </xf>
    <xf numFmtId="4" fontId="97" fillId="50" borderId="86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4" fontId="97" fillId="17" borderId="86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52" borderId="84" applyNumberFormat="0" applyProtection="0">
      <alignment horizontal="left" vertical="center" indent="1"/>
    </xf>
    <xf numFmtId="1" fontId="79" fillId="0" borderId="80">
      <alignment horizontal="left"/>
      <protection hidden="1"/>
    </xf>
    <xf numFmtId="176" fontId="78" fillId="0" borderId="79">
      <alignment horizontal="right"/>
      <protection hidden="1"/>
    </xf>
    <xf numFmtId="174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104" fillId="7" borderId="85" applyNumberFormat="0" applyProtection="0">
      <alignment horizontal="left" vertical="top" indent="1"/>
    </xf>
    <xf numFmtId="4" fontId="97" fillId="46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176" fontId="78" fillId="20" borderId="79" applyBorder="0">
      <alignment horizontal="right"/>
      <protection locked="0"/>
    </xf>
    <xf numFmtId="0" fontId="98" fillId="0" borderId="80">
      <alignment horizontal="left" vertical="center"/>
    </xf>
    <xf numFmtId="0" fontId="97" fillId="2" borderId="84" applyNumberFormat="0" applyProtection="0">
      <alignment horizontal="left" vertical="center" indent="1"/>
    </xf>
    <xf numFmtId="0" fontId="106" fillId="15" borderId="87" applyBorder="0"/>
    <xf numFmtId="175" fontId="78" fillId="0" borderId="79">
      <alignment horizontal="right"/>
      <protection hidden="1"/>
    </xf>
    <xf numFmtId="0" fontId="97" fillId="51" borderId="84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176" fontId="78" fillId="20" borderId="79" applyBorder="0">
      <alignment horizontal="right"/>
      <protection locked="0"/>
    </xf>
    <xf numFmtId="0" fontId="17" fillId="4" borderId="76" applyNumberFormat="0" applyFont="0" applyAlignment="0" applyProtection="0"/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102" fillId="36" borderId="78" applyNumberFormat="0" applyProtection="0">
      <alignment horizontal="left" vertical="center" indent="1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2" borderId="85" applyNumberFormat="0" applyProtection="0">
      <alignment horizontal="left" vertical="top" indent="1"/>
    </xf>
    <xf numFmtId="0" fontId="85" fillId="35" borderId="81" applyNumberFormat="0" applyFont="0" applyFill="0" applyBorder="0" applyAlignment="0">
      <alignment vertical="center"/>
    </xf>
    <xf numFmtId="0" fontId="97" fillId="51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174" fontId="79" fillId="0" borderId="79">
      <alignment horizontal="right"/>
      <protection hidden="1"/>
    </xf>
    <xf numFmtId="174" fontId="79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0" fontId="88" fillId="0" borderId="83" applyNumberFormat="0" applyFill="0" applyAlignment="0" applyProtection="0"/>
    <xf numFmtId="176" fontId="78" fillId="20" borderId="79" applyBorder="0">
      <alignment horizontal="right"/>
      <protection locked="0"/>
    </xf>
    <xf numFmtId="0" fontId="98" fillId="0" borderId="80">
      <alignment horizontal="left" vertical="center"/>
    </xf>
    <xf numFmtId="4" fontId="102" fillId="36" borderId="78" applyNumberFormat="0" applyProtection="0">
      <alignment vertical="center"/>
    </xf>
    <xf numFmtId="176" fontId="79" fillId="0" borderId="79">
      <alignment horizontal="right"/>
      <protection hidden="1"/>
    </xf>
    <xf numFmtId="174" fontId="78" fillId="0" borderId="79">
      <alignment horizontal="right"/>
      <protection hidden="1"/>
    </xf>
    <xf numFmtId="174" fontId="78" fillId="0" borderId="79">
      <alignment horizontal="right"/>
      <protection hidden="1"/>
    </xf>
    <xf numFmtId="0" fontId="88" fillId="0" borderId="83" applyNumberFormat="0" applyFill="0" applyAlignment="0" applyProtection="0"/>
    <xf numFmtId="4" fontId="97" fillId="50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102" fillId="36" borderId="78" applyNumberFormat="0" applyProtection="0">
      <alignment vertical="center"/>
    </xf>
    <xf numFmtId="0" fontId="97" fillId="15" borderId="85" applyNumberFormat="0" applyProtection="0">
      <alignment horizontal="left" vertical="top" indent="1"/>
    </xf>
    <xf numFmtId="0" fontId="97" fillId="51" borderId="84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0" fontId="97" fillId="52" borderId="84" applyNumberFormat="0" applyProtection="0">
      <alignment horizontal="left" vertical="center" indent="1"/>
    </xf>
    <xf numFmtId="176" fontId="78" fillId="20" borderId="79" applyBorder="0">
      <alignment horizontal="right"/>
      <protection locked="0"/>
    </xf>
    <xf numFmtId="0" fontId="97" fillId="52" borderId="84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0" fontId="97" fillId="52" borderId="84" applyNumberFormat="0" applyProtection="0">
      <alignment horizontal="left" vertical="center" indent="1"/>
    </xf>
    <xf numFmtId="175" fontId="78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0" fontId="106" fillId="15" borderId="87" applyBorder="0"/>
    <xf numFmtId="4" fontId="97" fillId="5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4" fontId="97" fillId="47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176" fontId="78" fillId="20" borderId="79" applyBorder="0">
      <alignment horizontal="right"/>
      <protection locked="0"/>
    </xf>
    <xf numFmtId="10" fontId="97" fillId="41" borderId="79" applyNumberFormat="0" applyBorder="0" applyAlignment="0" applyProtection="0"/>
    <xf numFmtId="4" fontId="102" fillId="36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7" fillId="4" borderId="76" applyNumberFormat="0" applyFont="0" applyAlignment="0" applyProtection="0"/>
    <xf numFmtId="4" fontId="97" fillId="45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174" fontId="79" fillId="0" borderId="79">
      <alignment horizontal="right"/>
      <protection hidden="1"/>
    </xf>
    <xf numFmtId="0" fontId="97" fillId="52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0" fontId="85" fillId="35" borderId="81" applyNumberFormat="0" applyFont="0" applyFill="0" applyBorder="0" applyAlignment="0">
      <alignment vertical="center"/>
    </xf>
    <xf numFmtId="4" fontId="102" fillId="36" borderId="78" applyNumberFormat="0" applyProtection="0">
      <alignment vertical="center"/>
    </xf>
    <xf numFmtId="174" fontId="78" fillId="19" borderId="79">
      <alignment horizontal="right"/>
      <protection locked="0"/>
    </xf>
    <xf numFmtId="0" fontId="97" fillId="50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06" fillId="15" borderId="87" applyBorder="0"/>
    <xf numFmtId="4" fontId="107" fillId="4" borderId="85" applyNumberFormat="0" applyProtection="0">
      <alignment vertical="center"/>
    </xf>
    <xf numFmtId="0" fontId="16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0" fontId="85" fillId="35" borderId="81" applyNumberFormat="0" applyFont="0" applyFill="0" applyBorder="0" applyAlignment="0">
      <alignment vertical="center"/>
    </xf>
    <xf numFmtId="0" fontId="98" fillId="0" borderId="80">
      <alignment horizontal="left" vertical="center"/>
    </xf>
    <xf numFmtId="4" fontId="107" fillId="52" borderId="85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0" fontId="97" fillId="53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0" fontId="97" fillId="2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0" fontId="17" fillId="4" borderId="76" applyNumberFormat="0" applyFont="0" applyAlignment="0" applyProtection="0"/>
    <xf numFmtId="0" fontId="97" fillId="2" borderId="85" applyNumberFormat="0" applyProtection="0">
      <alignment horizontal="left" vertical="top" indent="1"/>
    </xf>
    <xf numFmtId="4" fontId="97" fillId="51" borderId="86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176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10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174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106" fillId="15" borderId="87" applyBorder="0"/>
    <xf numFmtId="4" fontId="103" fillId="41" borderId="79" applyNumberFormat="0" applyProtection="0">
      <alignment vertical="center"/>
    </xf>
    <xf numFmtId="10" fontId="97" fillId="41" borderId="79" applyNumberFormat="0" applyBorder="0" applyAlignment="0" applyProtection="0"/>
    <xf numFmtId="0" fontId="106" fillId="15" borderId="87" applyBorder="0"/>
    <xf numFmtId="174" fontId="78" fillId="19" borderId="79">
      <alignment horizontal="right"/>
      <protection locked="0"/>
    </xf>
    <xf numFmtId="4" fontId="97" fillId="50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88" fillId="0" borderId="83" applyNumberFormat="0" applyFill="0" applyAlignment="0" applyProtection="0"/>
    <xf numFmtId="0" fontId="20" fillId="0" borderId="62" applyNumberFormat="0" applyFill="0" applyAlignment="0" applyProtection="0"/>
    <xf numFmtId="4" fontId="97" fillId="50" borderId="84" applyNumberFormat="0" applyProtection="0">
      <alignment horizontal="right" vertical="center"/>
    </xf>
    <xf numFmtId="0" fontId="20" fillId="0" borderId="62" applyNumberFormat="0" applyFill="0" applyAlignment="0" applyProtection="0"/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175" fontId="78" fillId="0" borderId="79">
      <alignment horizontal="right"/>
      <protection hidden="1"/>
    </xf>
    <xf numFmtId="4" fontId="97" fillId="50" borderId="86" applyNumberFormat="0" applyProtection="0">
      <alignment horizontal="left" vertical="center" indent="1"/>
    </xf>
    <xf numFmtId="174" fontId="78" fillId="19" borderId="79">
      <alignment horizontal="right"/>
      <protection locked="0"/>
    </xf>
    <xf numFmtId="4" fontId="97" fillId="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97" fillId="50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6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8" fillId="0" borderId="83" applyNumberFormat="0" applyFill="0" applyAlignment="0" applyProtection="0"/>
    <xf numFmtId="10" fontId="97" fillId="41" borderId="79" applyNumberFormat="0" applyBorder="0" applyAlignment="0" applyProtection="0"/>
    <xf numFmtId="0" fontId="16" fillId="4" borderId="76" applyNumberFormat="0" applyFont="0" applyAlignment="0" applyProtection="0"/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0" fontId="20" fillId="0" borderId="62" applyNumberFormat="0" applyFill="0" applyAlignment="0" applyProtection="0"/>
    <xf numFmtId="0" fontId="107" fillId="4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4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97" fillId="51" borderId="84" applyNumberFormat="0" applyProtection="0">
      <alignment horizontal="left" vertical="center" indent="1"/>
    </xf>
    <xf numFmtId="0" fontId="34" fillId="13" borderId="77" applyNumberFormat="0" applyAlignment="0" applyProtection="0"/>
    <xf numFmtId="0" fontId="16" fillId="54" borderId="78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4" fontId="97" fillId="10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0" fontId="20" fillId="0" borderId="62" applyNumberFormat="0" applyFill="0" applyAlignment="0" applyProtection="0"/>
    <xf numFmtId="0" fontId="97" fillId="2" borderId="85" applyNumberFormat="0" applyProtection="0">
      <alignment horizontal="left" vertical="top" indent="1"/>
    </xf>
    <xf numFmtId="10" fontId="97" fillId="41" borderId="79" applyNumberFormat="0" applyBorder="0" applyAlignment="0" applyProtection="0"/>
    <xf numFmtId="0" fontId="16" fillId="4" borderId="76" applyNumberFormat="0" applyFont="0" applyAlignment="0" applyProtection="0"/>
    <xf numFmtId="4" fontId="97" fillId="17" borderId="86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107" fillId="4" borderId="85" applyNumberFormat="0" applyProtection="0">
      <alignment vertical="center"/>
    </xf>
    <xf numFmtId="0" fontId="97" fillId="50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0" fontId="97" fillId="51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20" fillId="0" borderId="62" applyNumberFormat="0" applyFill="0" applyAlignment="0" applyProtection="0"/>
    <xf numFmtId="10" fontId="97" fillId="41" borderId="79" applyNumberFormat="0" applyBorder="0" applyAlignment="0" applyProtection="0"/>
    <xf numFmtId="0" fontId="16" fillId="54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176" fontId="78" fillId="20" borderId="79" applyBorder="0">
      <alignment horizontal="right"/>
      <protection locked="0"/>
    </xf>
    <xf numFmtId="0" fontId="20" fillId="0" borderId="62" applyNumberFormat="0" applyFill="0" applyAlignment="0" applyProtection="0"/>
    <xf numFmtId="175" fontId="78" fillId="0" borderId="79">
      <alignment horizontal="right"/>
      <protection hidden="1"/>
    </xf>
    <xf numFmtId="0" fontId="97" fillId="2" borderId="85" applyNumberFormat="0" applyProtection="0">
      <alignment horizontal="left" vertical="top" indent="1"/>
    </xf>
    <xf numFmtId="4" fontId="97" fillId="50" borderId="84" applyNumberFormat="0" applyProtection="0">
      <alignment horizontal="right" vertical="center"/>
    </xf>
    <xf numFmtId="0" fontId="97" fillId="51" borderId="85" applyNumberFormat="0" applyProtection="0">
      <alignment horizontal="left" vertical="top" indent="1"/>
    </xf>
    <xf numFmtId="0" fontId="97" fillId="2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10" fontId="97" fillId="41" borderId="79" applyNumberFormat="0" applyBorder="0" applyAlignment="0" applyProtection="0"/>
    <xf numFmtId="0" fontId="107" fillId="4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174" fontId="78" fillId="19" borderId="79">
      <alignment horizontal="right"/>
      <protection locked="0"/>
    </xf>
    <xf numFmtId="0" fontId="97" fillId="2" borderId="84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2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174" fontId="79" fillId="0" borderId="79">
      <alignment horizontal="right"/>
      <protection hidden="1"/>
    </xf>
    <xf numFmtId="0" fontId="88" fillId="0" borderId="83" applyNumberFormat="0" applyFill="0" applyAlignment="0" applyProtection="0"/>
    <xf numFmtId="0" fontId="97" fillId="15" borderId="85" applyNumberFormat="0" applyProtection="0">
      <alignment horizontal="left" vertical="top" indent="1"/>
    </xf>
    <xf numFmtId="0" fontId="97" fillId="53" borderId="84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176" fontId="79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0" fontId="98" fillId="0" borderId="80">
      <alignment horizontal="left" vertical="center"/>
    </xf>
    <xf numFmtId="176" fontId="78" fillId="20" borderId="79" applyBorder="0">
      <alignment horizontal="right"/>
      <protection locked="0"/>
    </xf>
    <xf numFmtId="174" fontId="78" fillId="19" borderId="79">
      <alignment horizontal="right"/>
      <protection locked="0"/>
    </xf>
    <xf numFmtId="10" fontId="97" fillId="41" borderId="79" applyNumberFormat="0" applyBorder="0" applyAlignment="0" applyProtection="0"/>
    <xf numFmtId="0" fontId="104" fillId="7" borderId="85" applyNumberFormat="0" applyProtection="0">
      <alignment horizontal="left" vertical="top" indent="1"/>
    </xf>
    <xf numFmtId="4" fontId="97" fillId="10" borderId="84" applyNumberFormat="0" applyProtection="0">
      <alignment horizontal="right" vertical="center"/>
    </xf>
    <xf numFmtId="0" fontId="17" fillId="4" borderId="76" applyNumberFormat="0" applyFont="0" applyAlignment="0" applyProtection="0"/>
    <xf numFmtId="4" fontId="103" fillId="41" borderId="79" applyNumberFormat="0" applyProtection="0">
      <alignment vertical="center"/>
    </xf>
    <xf numFmtId="4" fontId="102" fillId="55" borderId="78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106" fillId="15" borderId="87" applyBorder="0"/>
    <xf numFmtId="4" fontId="107" fillId="52" borderId="85" applyNumberFormat="0" applyProtection="0">
      <alignment horizontal="left" vertical="center" indent="1"/>
    </xf>
    <xf numFmtId="4" fontId="97" fillId="47" borderId="84" applyNumberFormat="0" applyProtection="0">
      <alignment horizontal="right" vertical="center"/>
    </xf>
    <xf numFmtId="174" fontId="78" fillId="19" borderId="79">
      <alignment horizontal="right"/>
      <protection locked="0"/>
    </xf>
    <xf numFmtId="4" fontId="97" fillId="9" borderId="84" applyNumberFormat="0" applyProtection="0">
      <alignment horizontal="right" vertical="center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0" fontId="106" fillId="15" borderId="87" applyBorder="0"/>
    <xf numFmtId="0" fontId="16" fillId="54" borderId="78" applyNumberFormat="0" applyProtection="0">
      <alignment horizontal="left" vertical="center" indent="1"/>
    </xf>
    <xf numFmtId="10" fontId="97" fillId="41" borderId="79" applyNumberFormat="0" applyBorder="0" applyAlignment="0" applyProtection="0"/>
    <xf numFmtId="4" fontId="102" fillId="36" borderId="78" applyNumberFormat="0" applyProtection="0">
      <alignment vertical="center"/>
    </xf>
    <xf numFmtId="176" fontId="79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97" fillId="50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20" fillId="0" borderId="62" applyNumberFormat="0" applyFill="0" applyAlignment="0" applyProtection="0"/>
    <xf numFmtId="0" fontId="97" fillId="2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174" fontId="78" fillId="0" borderId="92">
      <alignment horizontal="right"/>
      <protection hidden="1"/>
    </xf>
    <xf numFmtId="176" fontId="78" fillId="20" borderId="79" applyBorder="0">
      <alignment horizontal="right"/>
      <protection locked="0"/>
    </xf>
    <xf numFmtId="0" fontId="97" fillId="51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174" fontId="78" fillId="0" borderId="92">
      <alignment horizontal="right"/>
      <protection hidden="1"/>
    </xf>
    <xf numFmtId="4" fontId="97" fillId="48" borderId="84" applyNumberFormat="0" applyProtection="0">
      <alignment horizontal="right" vertical="center"/>
    </xf>
    <xf numFmtId="174" fontId="78" fillId="0" borderId="92">
      <alignment horizontal="right"/>
      <protection hidden="1"/>
    </xf>
    <xf numFmtId="0" fontId="35" fillId="13" borderId="91" applyNumberFormat="0" applyAlignment="0" applyProtection="0"/>
    <xf numFmtId="0" fontId="97" fillId="51" borderId="85" applyNumberFormat="0" applyProtection="0">
      <alignment horizontal="left" vertical="top" indent="1"/>
    </xf>
    <xf numFmtId="174" fontId="78" fillId="19" borderId="79">
      <alignment horizontal="right"/>
      <protection locked="0"/>
    </xf>
    <xf numFmtId="1" fontId="79" fillId="0" borderId="80">
      <alignment horizontal="left"/>
      <protection hidden="1"/>
    </xf>
    <xf numFmtId="0" fontId="88" fillId="0" borderId="83" applyNumberFormat="0" applyFill="0" applyAlignment="0" applyProtection="0"/>
    <xf numFmtId="0" fontId="98" fillId="0" borderId="80">
      <alignment horizontal="left" vertical="center"/>
    </xf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1" fontId="79" fillId="0" borderId="80">
      <alignment horizontal="left"/>
      <protection hidden="1"/>
    </xf>
    <xf numFmtId="176" fontId="79" fillId="0" borderId="92">
      <alignment horizontal="right"/>
      <protection hidden="1"/>
    </xf>
    <xf numFmtId="0" fontId="97" fillId="51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9" borderId="84" applyNumberFormat="0" applyProtection="0">
      <alignment horizontal="right" vertical="center"/>
    </xf>
    <xf numFmtId="0" fontId="17" fillId="4" borderId="76" applyNumberFormat="0" applyFont="0" applyAlignment="0" applyProtection="0"/>
    <xf numFmtId="4" fontId="97" fillId="43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17" fillId="4" borderId="76" applyNumberFormat="0" applyFont="0" applyAlignment="0" applyProtection="0"/>
    <xf numFmtId="0" fontId="97" fillId="52" borderId="84" applyNumberFormat="0" applyProtection="0">
      <alignment horizontal="left" vertical="center" indent="1"/>
    </xf>
    <xf numFmtId="0" fontId="20" fillId="0" borderId="88" applyNumberFormat="0" applyFill="0" applyAlignment="0" applyProtection="0"/>
    <xf numFmtId="176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175" fontId="78" fillId="0" borderId="92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175" fontId="78" fillId="0" borderId="79">
      <alignment horizontal="right"/>
      <protection hidden="1"/>
    </xf>
    <xf numFmtId="4" fontId="97" fillId="9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0" fontId="17" fillId="4" borderId="76" applyNumberFormat="0" applyFont="0" applyAlignment="0" applyProtection="0"/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50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20" fillId="0" borderId="75" applyNumberFormat="0" applyFill="0" applyAlignment="0" applyProtection="0"/>
    <xf numFmtId="4" fontId="97" fillId="50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0" fontId="97" fillId="50" borderId="85" applyNumberFormat="0" applyProtection="0">
      <alignment horizontal="left" vertical="top" indent="1"/>
    </xf>
    <xf numFmtId="0" fontId="16" fillId="54" borderId="78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4" fontId="97" fillId="48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174" fontId="79" fillId="0" borderId="79">
      <alignment horizontal="right"/>
      <protection hidden="1"/>
    </xf>
    <xf numFmtId="175" fontId="78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174" fontId="78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174" fontId="78" fillId="0" borderId="79">
      <alignment horizontal="right"/>
      <protection hidden="1"/>
    </xf>
    <xf numFmtId="0" fontId="16" fillId="54" borderId="78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174" fontId="78" fillId="0" borderId="79">
      <alignment horizontal="right"/>
      <protection hidden="1"/>
    </xf>
    <xf numFmtId="4" fontId="102" fillId="36" borderId="78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97" fillId="48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175" fontId="78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1" fontId="79" fillId="0" borderId="80">
      <alignment horizontal="left"/>
      <protection hidden="1"/>
    </xf>
    <xf numFmtId="4" fontId="97" fillId="48" borderId="84" applyNumberFormat="0" applyProtection="0">
      <alignment horizontal="right" vertical="center"/>
    </xf>
    <xf numFmtId="174" fontId="78" fillId="19" borderId="79">
      <alignment horizontal="right"/>
      <protection locked="0"/>
    </xf>
    <xf numFmtId="4" fontId="97" fillId="46" borderId="84" applyNumberFormat="0" applyProtection="0">
      <alignment horizontal="right" vertical="center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16" fillId="54" borderId="78" applyNumberFormat="0" applyProtection="0">
      <alignment horizontal="left" vertical="center" indent="1"/>
    </xf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33" fillId="5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35" fillId="52" borderId="78" applyNumberFormat="0" applyAlignment="0" applyProtection="0"/>
    <xf numFmtId="0" fontId="16" fillId="61" borderId="78" applyNumberFormat="0" applyProtection="0">
      <alignment horizontal="left" vertical="center" indent="1"/>
    </xf>
    <xf numFmtId="0" fontId="16" fillId="62" borderId="78" applyNumberFormat="0" applyProtection="0">
      <alignment horizontal="left" vertical="center" indent="1"/>
    </xf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0" fontId="20" fillId="0" borderId="75" applyNumberFormat="0" applyFill="0" applyAlignment="0" applyProtection="0"/>
    <xf numFmtId="176" fontId="78" fillId="20" borderId="92" applyBorder="0">
      <alignment horizontal="right"/>
      <protection locked="0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178" fontId="87" fillId="36" borderId="95" applyNumberFormat="0" applyFont="0" applyFill="0" applyBorder="0" applyAlignment="0">
      <alignment horizontal="center"/>
    </xf>
    <xf numFmtId="178" fontId="87" fillId="36" borderId="95" applyNumberFormat="0" applyFont="0" applyFill="0" applyBorder="0" applyAlignment="0">
      <alignment horizontal="center"/>
    </xf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0" fontId="17" fillId="4" borderId="89" applyNumberFormat="0" applyFont="0" applyAlignment="0" applyProtection="0"/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16" fillId="54" borderId="91" applyNumberFormat="0" applyProtection="0">
      <alignment horizontal="left" vertical="center" indent="1"/>
    </xf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33" fillId="5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35" fillId="52" borderId="91" applyNumberFormat="0" applyAlignment="0" applyProtection="0"/>
    <xf numFmtId="0" fontId="16" fillId="61" borderId="91" applyNumberFormat="0" applyProtection="0">
      <alignment horizontal="left" vertical="center" indent="1"/>
    </xf>
    <xf numFmtId="0" fontId="16" fillId="62" borderId="91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1" fontId="79" fillId="0" borderId="106">
      <alignment horizontal="left"/>
      <protection hidden="1"/>
    </xf>
    <xf numFmtId="0" fontId="17" fillId="4" borderId="102" applyNumberFormat="0" applyFont="0" applyAlignment="0" applyProtection="0"/>
    <xf numFmtId="0" fontId="97" fillId="51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20" fillId="0" borderId="88" applyNumberFormat="0" applyFill="0" applyAlignment="0" applyProtection="0"/>
    <xf numFmtId="4" fontId="97" fillId="47" borderId="110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98" fillId="0" borderId="106">
      <alignment horizontal="left" vertical="center"/>
    </xf>
    <xf numFmtId="0" fontId="20" fillId="0" borderId="88" applyNumberFormat="0" applyFill="0" applyAlignment="0" applyProtection="0"/>
    <xf numFmtId="4" fontId="102" fillId="55" borderId="104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176" fontId="78" fillId="0" borderId="105">
      <alignment horizontal="right"/>
      <protection hidden="1"/>
    </xf>
    <xf numFmtId="0" fontId="20" fillId="0" borderId="88" applyNumberFormat="0" applyFill="0" applyAlignment="0" applyProtection="0"/>
    <xf numFmtId="4" fontId="103" fillId="41" borderId="105" applyNumberFormat="0" applyProtection="0">
      <alignment vertical="center"/>
    </xf>
    <xf numFmtId="176" fontId="78" fillId="0" borderId="105">
      <alignment horizontal="right"/>
      <protection hidden="1"/>
    </xf>
    <xf numFmtId="0" fontId="98" fillId="0" borderId="106">
      <alignment horizontal="left" vertical="center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174" fontId="78" fillId="19" borderId="105">
      <alignment horizontal="right"/>
      <protection locked="0"/>
    </xf>
    <xf numFmtId="0" fontId="33" fillId="7" borderId="103" applyNumberFormat="0" applyAlignment="0" applyProtection="0"/>
    <xf numFmtId="0" fontId="104" fillId="7" borderId="111" applyNumberFormat="0" applyProtection="0">
      <alignment horizontal="left" vertical="top" indent="1"/>
    </xf>
    <xf numFmtId="4" fontId="97" fillId="47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85" fillId="35" borderId="107" applyNumberFormat="0" applyFont="0" applyFill="0" applyBorder="0" applyAlignment="0">
      <alignment vertical="center"/>
    </xf>
    <xf numFmtId="0" fontId="16" fillId="54" borderId="104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4" fontId="102" fillId="36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97" fillId="47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175" fontId="78" fillId="0" borderId="105">
      <alignment horizontal="right"/>
      <protection hidden="1"/>
    </xf>
    <xf numFmtId="4" fontId="97" fillId="10" borderId="110" applyNumberFormat="0" applyProtection="0">
      <alignment horizontal="right" vertical="center"/>
    </xf>
    <xf numFmtId="174" fontId="79" fillId="0" borderId="105">
      <alignment horizontal="right"/>
      <protection hidden="1"/>
    </xf>
    <xf numFmtId="4" fontId="97" fillId="45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97" fillId="46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0" fontId="97" fillId="51" borderId="111" applyNumberFormat="0" applyProtection="0">
      <alignment horizontal="left" vertical="top" indent="1"/>
    </xf>
    <xf numFmtId="0" fontId="106" fillId="15" borderId="113" applyBorder="0"/>
    <xf numFmtId="4" fontId="102" fillId="36" borderId="104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0" fontId="17" fillId="4" borderId="102" applyNumberFormat="0" applyFont="0" applyAlignment="0" applyProtection="0"/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106" fillId="15" borderId="113" applyBorder="0"/>
    <xf numFmtId="0" fontId="104" fillId="7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0" fontId="88" fillId="0" borderId="109" applyNumberFormat="0" applyFill="0" applyAlignment="0" applyProtection="0"/>
    <xf numFmtId="4" fontId="102" fillId="55" borderId="104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4" fontId="107" fillId="4" borderId="111" applyNumberFormat="0" applyProtection="0">
      <alignment vertical="center"/>
    </xf>
    <xf numFmtId="4" fontId="97" fillId="46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107" fillId="4" borderId="111" applyNumberFormat="0" applyProtection="0">
      <alignment vertical="center"/>
    </xf>
    <xf numFmtId="4" fontId="97" fillId="9" borderId="110" applyNumberFormat="0" applyProtection="0">
      <alignment horizontal="right" vertical="center"/>
    </xf>
    <xf numFmtId="174" fontId="78" fillId="0" borderId="105">
      <alignment horizontal="right"/>
      <protection hidden="1"/>
    </xf>
    <xf numFmtId="174" fontId="79" fillId="0" borderId="105">
      <alignment horizontal="right"/>
      <protection hidden="1"/>
    </xf>
    <xf numFmtId="175" fontId="78" fillId="0" borderId="105">
      <alignment horizontal="right"/>
      <protection hidden="1"/>
    </xf>
    <xf numFmtId="4" fontId="103" fillId="41" borderId="105" applyNumberFormat="0" applyProtection="0">
      <alignment vertical="center"/>
    </xf>
    <xf numFmtId="1" fontId="79" fillId="0" borderId="106">
      <alignment horizontal="left"/>
      <protection hidden="1"/>
    </xf>
    <xf numFmtId="178" fontId="87" fillId="36" borderId="108" applyNumberFormat="0" applyFont="0" applyFill="0" applyBorder="0" applyAlignment="0">
      <alignment horizontal="center"/>
    </xf>
    <xf numFmtId="0" fontId="16" fillId="4" borderId="102" applyNumberFormat="0" applyFont="0" applyAlignment="0" applyProtection="0"/>
    <xf numFmtId="4" fontId="102" fillId="36" borderId="104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06" fillId="15" borderId="113" applyBorder="0"/>
    <xf numFmtId="4" fontId="97" fillId="48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175" fontId="78" fillId="0" borderId="105">
      <alignment horizontal="right"/>
      <protection hidden="1"/>
    </xf>
    <xf numFmtId="4" fontId="97" fillId="43" borderId="110" applyNumberFormat="0" applyProtection="0">
      <alignment horizontal="right" vertical="center"/>
    </xf>
    <xf numFmtId="174" fontId="79" fillId="0" borderId="105">
      <alignment horizontal="right"/>
      <protection hidden="1"/>
    </xf>
    <xf numFmtId="0" fontId="17" fillId="4" borderId="102" applyNumberFormat="0" applyFont="0" applyAlignment="0" applyProtection="0"/>
    <xf numFmtId="0" fontId="106" fillId="15" borderId="113" applyBorder="0"/>
    <xf numFmtId="176" fontId="79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175" fontId="78" fillId="0" borderId="105">
      <alignment horizontal="right"/>
      <protection hidden="1"/>
    </xf>
    <xf numFmtId="4" fontId="107" fillId="4" borderId="111" applyNumberFormat="0" applyProtection="0">
      <alignment vertical="center"/>
    </xf>
    <xf numFmtId="0" fontId="106" fillId="15" borderId="113" applyBorder="0"/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0" fontId="20" fillId="0" borderId="88" applyNumberFormat="0" applyFill="0" applyAlignment="0" applyProtection="0"/>
    <xf numFmtId="0" fontId="106" fillId="15" borderId="113" applyBorder="0"/>
    <xf numFmtId="176" fontId="78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174" fontId="78" fillId="0" borderId="105">
      <alignment horizontal="right"/>
      <protection hidden="1"/>
    </xf>
    <xf numFmtId="4" fontId="107" fillId="4" borderId="111" applyNumberFormat="0" applyProtection="0">
      <alignment vertical="center"/>
    </xf>
    <xf numFmtId="4" fontId="97" fillId="43" borderId="110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97" fillId="17" borderId="112" applyNumberFormat="0" applyProtection="0">
      <alignment horizontal="right" vertical="center"/>
    </xf>
    <xf numFmtId="175" fontId="78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0" fontId="88" fillId="0" borderId="109" applyNumberFormat="0" applyFill="0" applyAlignment="0" applyProtection="0"/>
    <xf numFmtId="4" fontId="105" fillId="15" borderId="112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0" fontId="88" fillId="0" borderId="109" applyNumberFormat="0" applyFill="0" applyAlignment="0" applyProtection="0"/>
    <xf numFmtId="176" fontId="78" fillId="0" borderId="105">
      <alignment horizontal="right"/>
      <protection hidden="1"/>
    </xf>
    <xf numFmtId="174" fontId="79" fillId="0" borderId="105">
      <alignment horizontal="right"/>
      <protection hidden="1"/>
    </xf>
    <xf numFmtId="0" fontId="17" fillId="4" borderId="102" applyNumberFormat="0" applyFont="0" applyAlignment="0" applyProtection="0"/>
    <xf numFmtId="4" fontId="97" fillId="51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20" fillId="0" borderId="88" applyNumberFormat="0" applyFill="0" applyAlignment="0" applyProtection="0"/>
    <xf numFmtId="174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0" fontId="17" fillId="4" borderId="102" applyNumberFormat="0" applyFont="0" applyAlignment="0" applyProtection="0"/>
    <xf numFmtId="0" fontId="16" fillId="54" borderId="104" applyNumberFormat="0" applyProtection="0">
      <alignment horizontal="left" vertical="center" indent="1"/>
    </xf>
    <xf numFmtId="174" fontId="78" fillId="19" borderId="105">
      <alignment horizontal="right"/>
      <protection locked="0"/>
    </xf>
    <xf numFmtId="176" fontId="79" fillId="0" borderId="105">
      <alignment horizontal="right"/>
      <protection hidden="1"/>
    </xf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175" fontId="78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176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175" fontId="78" fillId="0" borderId="105">
      <alignment horizontal="right"/>
      <protection hidden="1"/>
    </xf>
    <xf numFmtId="174" fontId="78" fillId="19" borderId="105">
      <alignment horizontal="right"/>
      <protection locked="0"/>
    </xf>
    <xf numFmtId="174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8" fillId="0" borderId="105">
      <alignment horizontal="right"/>
      <protection hidden="1"/>
    </xf>
    <xf numFmtId="174" fontId="79" fillId="0" borderId="105">
      <alignment horizontal="right"/>
      <protection hidden="1"/>
    </xf>
    <xf numFmtId="0" fontId="17" fillId="4" borderId="102" applyNumberFormat="0" applyFont="0" applyAlignment="0" applyProtection="0"/>
    <xf numFmtId="0" fontId="107" fillId="4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106" fillId="15" borderId="113" applyBorder="0"/>
    <xf numFmtId="176" fontId="78" fillId="20" borderId="105" applyBorder="0">
      <alignment horizontal="right"/>
      <protection locked="0"/>
    </xf>
    <xf numFmtId="4" fontId="102" fillId="36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0" fontId="97" fillId="51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6" fontId="78" fillId="0" borderId="105">
      <alignment horizontal="right"/>
      <protection hidden="1"/>
    </xf>
    <xf numFmtId="0" fontId="98" fillId="0" borderId="106">
      <alignment horizontal="left" vertical="center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0" fontId="16" fillId="54" borderId="104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175" fontId="78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20" fillId="0" borderId="101" applyNumberFormat="0" applyFill="0" applyAlignment="0" applyProtection="0"/>
    <xf numFmtId="4" fontId="97" fillId="51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176" fontId="78" fillId="20" borderId="105" applyBorder="0">
      <alignment horizontal="right"/>
      <protection locked="0"/>
    </xf>
    <xf numFmtId="174" fontId="79" fillId="0" borderId="105">
      <alignment horizontal="right"/>
      <protection hidden="1"/>
    </xf>
    <xf numFmtId="176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0" fontId="16" fillId="4" borderId="102" applyNumberFormat="0" applyFont="0" applyAlignment="0" applyProtection="0"/>
    <xf numFmtId="4" fontId="102" fillId="36" borderId="104" applyNumberFormat="0" applyProtection="0">
      <alignment vertical="center"/>
    </xf>
    <xf numFmtId="4" fontId="102" fillId="36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1" fontId="79" fillId="0" borderId="106">
      <alignment horizontal="left"/>
      <protection hidden="1"/>
    </xf>
    <xf numFmtId="175" fontId="78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0" fontId="17" fillId="4" borderId="102" applyNumberFormat="0" applyFont="0" applyAlignment="0" applyProtection="0"/>
    <xf numFmtId="176" fontId="78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10" fontId="97" fillId="41" borderId="105" applyNumberFormat="0" applyBorder="0" applyAlignment="0" applyProtection="0"/>
    <xf numFmtId="0" fontId="97" fillId="50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4" fontId="102" fillId="36" borderId="104" applyNumberFormat="0" applyProtection="0">
      <alignment vertical="center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97" fillId="10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98" fillId="0" borderId="106">
      <alignment horizontal="left" vertical="center"/>
    </xf>
    <xf numFmtId="0" fontId="106" fillId="15" borderId="113" applyBorder="0"/>
    <xf numFmtId="4" fontId="97" fillId="51" borderId="112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0" fontId="98" fillId="0" borderId="106">
      <alignment horizontal="left" vertical="center"/>
    </xf>
    <xf numFmtId="4" fontId="97" fillId="10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174" fontId="78" fillId="0" borderId="105">
      <alignment horizontal="right"/>
      <protection hidden="1"/>
    </xf>
    <xf numFmtId="0" fontId="20" fillId="0" borderId="101" applyNumberFormat="0" applyFill="0" applyAlignment="0" applyProtection="0"/>
    <xf numFmtId="0" fontId="16" fillId="54" borderId="104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4" fontId="103" fillId="36" borderId="110" applyNumberFormat="0" applyProtection="0">
      <alignment vertical="center"/>
    </xf>
    <xf numFmtId="0" fontId="97" fillId="2" borderId="110" applyNumberFormat="0" applyProtection="0">
      <alignment horizontal="left" vertical="center" indent="1"/>
    </xf>
    <xf numFmtId="10" fontId="97" fillId="41" borderId="105" applyNumberFormat="0" applyBorder="0" applyAlignment="0" applyProtection="0"/>
    <xf numFmtId="0" fontId="97" fillId="50" borderId="111" applyNumberFormat="0" applyProtection="0">
      <alignment horizontal="left" vertical="top" indent="1"/>
    </xf>
    <xf numFmtId="176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97" fillId="50" borderId="112" applyNumberFormat="0" applyProtection="0">
      <alignment horizontal="left" vertical="center" indent="1"/>
    </xf>
    <xf numFmtId="0" fontId="20" fillId="0" borderId="101" applyNumberFormat="0" applyFill="0" applyAlignment="0" applyProtection="0"/>
    <xf numFmtId="0" fontId="98" fillId="0" borderId="106">
      <alignment horizontal="left" vertical="center"/>
    </xf>
    <xf numFmtId="0" fontId="97" fillId="51" borderId="111" applyNumberFormat="0" applyProtection="0">
      <alignment horizontal="left" vertical="top" indent="1"/>
    </xf>
    <xf numFmtId="4" fontId="97" fillId="48" borderId="110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6" fontId="79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4" fontId="97" fillId="51" borderId="112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0" fontId="20" fillId="0" borderId="88" applyNumberFormat="0" applyFill="0" applyAlignment="0" applyProtection="0"/>
    <xf numFmtId="4" fontId="97" fillId="4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174" fontId="79" fillId="0" borderId="105">
      <alignment horizontal="right"/>
      <protection hidden="1"/>
    </xf>
    <xf numFmtId="175" fontId="78" fillId="0" borderId="105">
      <alignment horizontal="right"/>
      <protection hidden="1"/>
    </xf>
    <xf numFmtId="0" fontId="97" fillId="51" borderId="111" applyNumberFormat="0" applyProtection="0">
      <alignment horizontal="left" vertical="top" indent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2" fillId="36" borderId="104" applyNumberFormat="0" applyProtection="0">
      <alignment horizontal="left" vertical="center" indent="1"/>
    </xf>
    <xf numFmtId="4" fontId="97" fillId="17" borderId="112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7" fillId="4" borderId="102" applyNumberFormat="0" applyFont="0" applyAlignment="0" applyProtection="0"/>
    <xf numFmtId="4" fontId="97" fillId="8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174" fontId="78" fillId="19" borderId="105">
      <alignment horizontal="right"/>
      <protection locked="0"/>
    </xf>
    <xf numFmtId="0" fontId="34" fillId="13" borderId="103" applyNumberFormat="0" applyAlignment="0" applyProtection="0"/>
    <xf numFmtId="174" fontId="79" fillId="0" borderId="105">
      <alignment horizontal="right"/>
      <protection hidden="1"/>
    </xf>
    <xf numFmtId="4" fontId="103" fillId="41" borderId="105" applyNumberFormat="0" applyProtection="0">
      <alignment vertical="center"/>
    </xf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0" fontId="106" fillId="15" borderId="113" applyBorder="0"/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0" fontId="20" fillId="0" borderId="101" applyNumberFormat="0" applyFill="0" applyAlignment="0" applyProtection="0"/>
    <xf numFmtId="4" fontId="102" fillId="36" borderId="104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10" fontId="97" fillId="41" borderId="105" applyNumberFormat="0" applyBorder="0" applyAlignment="0" applyProtection="0"/>
    <xf numFmtId="174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6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7" fillId="4" borderId="111" applyNumberFormat="0" applyProtection="0">
      <alignment vertical="center"/>
    </xf>
    <xf numFmtId="0" fontId="20" fillId="0" borderId="88" applyNumberFormat="0" applyFill="0" applyAlignment="0" applyProtection="0"/>
    <xf numFmtId="174" fontId="79" fillId="0" borderId="105">
      <alignment horizontal="right"/>
      <protection hidden="1"/>
    </xf>
    <xf numFmtId="176" fontId="79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0" fontId="97" fillId="50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0" fontId="17" fillId="4" borderId="102" applyNumberFormat="0" applyFont="0" applyAlignment="0" applyProtection="0"/>
    <xf numFmtId="4" fontId="103" fillId="36" borderId="110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176" fontId="78" fillId="0" borderId="105">
      <alignment horizontal="right"/>
      <protection hidden="1"/>
    </xf>
    <xf numFmtId="174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7" fillId="4" borderId="111" applyNumberFormat="0" applyProtection="0">
      <alignment vertical="center"/>
    </xf>
    <xf numFmtId="175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4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0" fontId="20" fillId="0" borderId="101" applyNumberFormat="0" applyFill="0" applyAlignment="0" applyProtection="0"/>
    <xf numFmtId="174" fontId="79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4" fontId="78" fillId="19" borderId="105">
      <alignment horizontal="right"/>
      <protection locked="0"/>
    </xf>
    <xf numFmtId="175" fontId="78" fillId="0" borderId="105">
      <alignment horizontal="right"/>
      <protection hidden="1"/>
    </xf>
    <xf numFmtId="175" fontId="78" fillId="0" borderId="105">
      <alignment horizontal="right"/>
      <protection hidden="1"/>
    </xf>
    <xf numFmtId="176" fontId="78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" fontId="79" fillId="0" borderId="106">
      <alignment horizontal="left"/>
      <protection hidden="1"/>
    </xf>
    <xf numFmtId="176" fontId="78" fillId="20" borderId="105" applyBorder="0">
      <alignment horizontal="right"/>
      <protection locked="0"/>
    </xf>
    <xf numFmtId="4" fontId="105" fillId="15" borderId="112" applyNumberFormat="0" applyProtection="0">
      <alignment horizontal="left" vertical="center" indent="1"/>
    </xf>
    <xf numFmtId="0" fontId="20" fillId="0" borderId="88" applyNumberFormat="0" applyFill="0" applyAlignment="0" applyProtection="0"/>
    <xf numFmtId="0" fontId="35" fillId="13" borderId="104" applyNumberFormat="0" applyAlignment="0" applyProtection="0"/>
    <xf numFmtId="174" fontId="78" fillId="0" borderId="105">
      <alignment horizontal="right"/>
      <protection hidden="1"/>
    </xf>
    <xf numFmtId="174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" fontId="79" fillId="0" borderId="106">
      <alignment horizontal="left"/>
      <protection hidden="1"/>
    </xf>
    <xf numFmtId="0" fontId="97" fillId="52" borderId="110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175" fontId="78" fillId="0" borderId="105">
      <alignment horizontal="right"/>
      <protection hidden="1"/>
    </xf>
    <xf numFmtId="1" fontId="79" fillId="0" borderId="106">
      <alignment horizontal="lef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4" fontId="78" fillId="19" borderId="105">
      <alignment horizontal="right"/>
      <protection locked="0"/>
    </xf>
    <xf numFmtId="174" fontId="78" fillId="19" borderId="105">
      <alignment horizontal="right"/>
      <protection locked="0"/>
    </xf>
    <xf numFmtId="174" fontId="78" fillId="19" borderId="105">
      <alignment horizontal="right"/>
      <protection locked="0"/>
    </xf>
    <xf numFmtId="176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0" fontId="85" fillId="35" borderId="107" applyNumberFormat="0" applyFont="0" applyFill="0" applyBorder="0" applyAlignment="0">
      <alignment vertical="center"/>
    </xf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33" fillId="7" borderId="103" applyNumberFormat="0" applyAlignment="0" applyProtection="0"/>
    <xf numFmtId="174" fontId="78" fillId="0" borderId="105">
      <alignment horizontal="right"/>
      <protection hidden="1"/>
    </xf>
    <xf numFmtId="174" fontId="78" fillId="0" borderId="105">
      <alignment horizontal="right"/>
      <protection hidden="1"/>
    </xf>
    <xf numFmtId="174" fontId="78" fillId="0" borderId="105">
      <alignment horizontal="right"/>
      <protection hidden="1"/>
    </xf>
    <xf numFmtId="174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74" fontId="78" fillId="19" borderId="105">
      <alignment horizontal="right"/>
      <protection locked="0"/>
    </xf>
    <xf numFmtId="174" fontId="78" fillId="19" borderId="105">
      <alignment horizontal="right"/>
      <protection locked="0"/>
    </xf>
    <xf numFmtId="174" fontId="78" fillId="19" borderId="105">
      <alignment horizontal="right"/>
      <protection locked="0"/>
    </xf>
    <xf numFmtId="174" fontId="78" fillId="19" borderId="105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176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178" fontId="87" fillId="36" borderId="108" applyNumberFormat="0" applyFont="0" applyFill="0" applyBorder="0" applyAlignment="0">
      <alignment horizontal="center"/>
    </xf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0" fontId="17" fillId="4" borderId="102" applyNumberFormat="0" applyFont="0" applyAlignment="0" applyProtection="0"/>
    <xf numFmtId="0" fontId="17" fillId="4" borderId="102" applyNumberFormat="0" applyFont="0" applyAlignment="0" applyProtection="0"/>
    <xf numFmtId="0" fontId="17" fillId="4" borderId="102" applyNumberFormat="0" applyFont="0" applyAlignment="0" applyProtection="0"/>
    <xf numFmtId="0" fontId="17" fillId="4" borderId="102" applyNumberFormat="0" applyFont="0" applyAlignment="0" applyProtection="0"/>
    <xf numFmtId="0" fontId="17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06" fillId="15" borderId="113" applyBorder="0"/>
    <xf numFmtId="0" fontId="106" fillId="15" borderId="113" applyBorder="0"/>
    <xf numFmtId="4" fontId="107" fillId="4" borderId="111" applyNumberFormat="0" applyProtection="0">
      <alignment vertical="center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0" fontId="106" fillId="15" borderId="113" applyBorder="0"/>
    <xf numFmtId="4" fontId="97" fillId="50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20" fillId="0" borderId="88" applyNumberFormat="0" applyFill="0" applyAlignment="0" applyProtection="0"/>
    <xf numFmtId="176" fontId="79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4" fontId="97" fillId="50" borderId="112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0" fontId="20" fillId="0" borderId="88" applyNumberFormat="0" applyFill="0" applyAlignment="0" applyProtection="0"/>
    <xf numFmtId="0" fontId="97" fillId="50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1" fontId="79" fillId="0" borderId="106">
      <alignment horizontal="left"/>
      <protection hidden="1"/>
    </xf>
    <xf numFmtId="174" fontId="78" fillId="0" borderId="105">
      <alignment horizontal="right"/>
      <protection hidden="1"/>
    </xf>
    <xf numFmtId="174" fontId="79" fillId="0" borderId="105">
      <alignment horizontal="right"/>
      <protection hidden="1"/>
    </xf>
    <xf numFmtId="0" fontId="35" fillId="13" borderId="104" applyNumberFormat="0" applyAlignment="0" applyProtection="0"/>
    <xf numFmtId="4" fontId="97" fillId="8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20" fillId="0" borderId="88" applyNumberFormat="0" applyFill="0" applyAlignment="0" applyProtection="0"/>
    <xf numFmtId="0" fontId="16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4" fontId="79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0" fontId="106" fillId="15" borderId="113" applyBorder="0"/>
    <xf numFmtId="4" fontId="97" fillId="51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0" fontId="16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107" fillId="4" borderId="111" applyNumberFormat="0" applyProtection="0">
      <alignment vertical="center"/>
    </xf>
    <xf numFmtId="0" fontId="16" fillId="54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174" fontId="78" fillId="19" borderId="105">
      <alignment horizontal="right"/>
      <protection locked="0"/>
    </xf>
    <xf numFmtId="4" fontId="103" fillId="36" borderId="110" applyNumberFormat="0" applyProtection="0">
      <alignment vertical="center"/>
    </xf>
    <xf numFmtId="4" fontId="97" fillId="50" borderId="112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4" fontId="97" fillId="17" borderId="112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52" borderId="110" applyNumberFormat="0" applyProtection="0">
      <alignment horizontal="left" vertical="center" indent="1"/>
    </xf>
    <xf numFmtId="1" fontId="79" fillId="0" borderId="106">
      <alignment horizontal="left"/>
      <protection hidden="1"/>
    </xf>
    <xf numFmtId="176" fontId="78" fillId="0" borderId="105">
      <alignment horizontal="right"/>
      <protection hidden="1"/>
    </xf>
    <xf numFmtId="174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104" fillId="7" borderId="111" applyNumberFormat="0" applyProtection="0">
      <alignment horizontal="left" vertical="top" indent="1"/>
    </xf>
    <xf numFmtId="4" fontId="97" fillId="46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176" fontId="78" fillId="20" borderId="105" applyBorder="0">
      <alignment horizontal="right"/>
      <protection locked="0"/>
    </xf>
    <xf numFmtId="0" fontId="98" fillId="0" borderId="106">
      <alignment horizontal="left" vertical="center"/>
    </xf>
    <xf numFmtId="0" fontId="97" fillId="2" borderId="110" applyNumberFormat="0" applyProtection="0">
      <alignment horizontal="left" vertical="center" indent="1"/>
    </xf>
    <xf numFmtId="0" fontId="106" fillId="15" borderId="113" applyBorder="0"/>
    <xf numFmtId="175" fontId="78" fillId="0" borderId="105">
      <alignment horizontal="right"/>
      <protection hidden="1"/>
    </xf>
    <xf numFmtId="0" fontId="97" fillId="51" borderId="110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176" fontId="78" fillId="20" borderId="105" applyBorder="0">
      <alignment horizontal="right"/>
      <protection locked="0"/>
    </xf>
    <xf numFmtId="0" fontId="17" fillId="4" borderId="102" applyNumberFormat="0" applyFont="0" applyAlignment="0" applyProtection="0"/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102" fillId="36" borderId="104" applyNumberFormat="0" applyProtection="0">
      <alignment horizontal="left" vertical="center" indent="1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2" borderId="111" applyNumberFormat="0" applyProtection="0">
      <alignment horizontal="left" vertical="top" indent="1"/>
    </xf>
    <xf numFmtId="0" fontId="85" fillId="35" borderId="107" applyNumberFormat="0" applyFont="0" applyFill="0" applyBorder="0" applyAlignment="0">
      <alignment vertical="center"/>
    </xf>
    <xf numFmtId="0" fontId="97" fillId="51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174" fontId="79" fillId="0" borderId="105">
      <alignment horizontal="right"/>
      <protection hidden="1"/>
    </xf>
    <xf numFmtId="174" fontId="79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0" fontId="88" fillId="0" borderId="109" applyNumberFormat="0" applyFill="0" applyAlignment="0" applyProtection="0"/>
    <xf numFmtId="176" fontId="78" fillId="20" borderId="105" applyBorder="0">
      <alignment horizontal="right"/>
      <protection locked="0"/>
    </xf>
    <xf numFmtId="0" fontId="98" fillId="0" borderId="106">
      <alignment horizontal="left" vertical="center"/>
    </xf>
    <xf numFmtId="4" fontId="102" fillId="36" borderId="104" applyNumberFormat="0" applyProtection="0">
      <alignment vertical="center"/>
    </xf>
    <xf numFmtId="176" fontId="79" fillId="0" borderId="105">
      <alignment horizontal="right"/>
      <protection hidden="1"/>
    </xf>
    <xf numFmtId="174" fontId="78" fillId="0" borderId="105">
      <alignment horizontal="right"/>
      <protection hidden="1"/>
    </xf>
    <xf numFmtId="174" fontId="78" fillId="0" borderId="105">
      <alignment horizontal="right"/>
      <protection hidden="1"/>
    </xf>
    <xf numFmtId="0" fontId="88" fillId="0" borderId="109" applyNumberFormat="0" applyFill="0" applyAlignment="0" applyProtection="0"/>
    <xf numFmtId="4" fontId="97" fillId="50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102" fillId="36" borderId="104" applyNumberFormat="0" applyProtection="0">
      <alignment vertical="center"/>
    </xf>
    <xf numFmtId="0" fontId="97" fillId="15" borderId="111" applyNumberFormat="0" applyProtection="0">
      <alignment horizontal="left" vertical="top" indent="1"/>
    </xf>
    <xf numFmtId="0" fontId="97" fillId="51" borderId="110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0" fontId="97" fillId="52" borderId="110" applyNumberFormat="0" applyProtection="0">
      <alignment horizontal="left" vertical="center" indent="1"/>
    </xf>
    <xf numFmtId="176" fontId="78" fillId="20" borderId="105" applyBorder="0">
      <alignment horizontal="right"/>
      <protection locked="0"/>
    </xf>
    <xf numFmtId="0" fontId="97" fillId="52" borderId="110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0" fontId="97" fillId="52" borderId="110" applyNumberFormat="0" applyProtection="0">
      <alignment horizontal="left" vertical="center" indent="1"/>
    </xf>
    <xf numFmtId="175" fontId="78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0" fontId="106" fillId="15" borderId="113" applyBorder="0"/>
    <xf numFmtId="4" fontId="97" fillId="5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4" fontId="97" fillId="47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176" fontId="78" fillId="20" borderId="105" applyBorder="0">
      <alignment horizontal="right"/>
      <protection locked="0"/>
    </xf>
    <xf numFmtId="10" fontId="97" fillId="41" borderId="105" applyNumberFormat="0" applyBorder="0" applyAlignment="0" applyProtection="0"/>
    <xf numFmtId="4" fontId="102" fillId="36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7" fillId="4" borderId="102" applyNumberFormat="0" applyFont="0" applyAlignment="0" applyProtection="0"/>
    <xf numFmtId="4" fontId="97" fillId="45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174" fontId="79" fillId="0" borderId="105">
      <alignment horizontal="right"/>
      <protection hidden="1"/>
    </xf>
    <xf numFmtId="0" fontId="97" fillId="52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0" fontId="85" fillId="35" borderId="107" applyNumberFormat="0" applyFont="0" applyFill="0" applyBorder="0" applyAlignment="0">
      <alignment vertical="center"/>
    </xf>
    <xf numFmtId="4" fontId="102" fillId="36" borderId="104" applyNumberFormat="0" applyProtection="0">
      <alignment vertical="center"/>
    </xf>
    <xf numFmtId="174" fontId="78" fillId="19" borderId="105">
      <alignment horizontal="right"/>
      <protection locked="0"/>
    </xf>
    <xf numFmtId="0" fontId="97" fillId="50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06" fillId="15" borderId="113" applyBorder="0"/>
    <xf numFmtId="4" fontId="107" fillId="4" borderId="111" applyNumberFormat="0" applyProtection="0">
      <alignment vertical="center"/>
    </xf>
    <xf numFmtId="0" fontId="16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0" fontId="85" fillId="35" borderId="107" applyNumberFormat="0" applyFont="0" applyFill="0" applyBorder="0" applyAlignment="0">
      <alignment vertical="center"/>
    </xf>
    <xf numFmtId="0" fontId="98" fillId="0" borderId="106">
      <alignment horizontal="left" vertical="center"/>
    </xf>
    <xf numFmtId="4" fontId="107" fillId="52" borderId="111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0" fontId="97" fillId="53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0" fontId="97" fillId="2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0" fontId="17" fillId="4" borderId="102" applyNumberFormat="0" applyFont="0" applyAlignment="0" applyProtection="0"/>
    <xf numFmtId="0" fontId="97" fillId="2" borderId="111" applyNumberFormat="0" applyProtection="0">
      <alignment horizontal="left" vertical="top" indent="1"/>
    </xf>
    <xf numFmtId="4" fontId="97" fillId="51" borderId="112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176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10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174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106" fillId="15" borderId="113" applyBorder="0"/>
    <xf numFmtId="4" fontId="103" fillId="41" borderId="105" applyNumberFormat="0" applyProtection="0">
      <alignment vertical="center"/>
    </xf>
    <xf numFmtId="10" fontId="97" fillId="41" borderId="105" applyNumberFormat="0" applyBorder="0" applyAlignment="0" applyProtection="0"/>
    <xf numFmtId="0" fontId="106" fillId="15" borderId="113" applyBorder="0"/>
    <xf numFmtId="174" fontId="78" fillId="19" borderId="105">
      <alignment horizontal="right"/>
      <protection locked="0"/>
    </xf>
    <xf numFmtId="4" fontId="97" fillId="50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88" fillId="0" borderId="109" applyNumberFormat="0" applyFill="0" applyAlignment="0" applyProtection="0"/>
    <xf numFmtId="0" fontId="20" fillId="0" borderId="88" applyNumberFormat="0" applyFill="0" applyAlignment="0" applyProtection="0"/>
    <xf numFmtId="4" fontId="97" fillId="50" borderId="110" applyNumberFormat="0" applyProtection="0">
      <alignment horizontal="right" vertical="center"/>
    </xf>
    <xf numFmtId="0" fontId="20" fillId="0" borderId="88" applyNumberFormat="0" applyFill="0" applyAlignment="0" applyProtection="0"/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175" fontId="78" fillId="0" borderId="105">
      <alignment horizontal="right"/>
      <protection hidden="1"/>
    </xf>
    <xf numFmtId="4" fontId="97" fillId="50" borderId="112" applyNumberFormat="0" applyProtection="0">
      <alignment horizontal="left" vertical="center" indent="1"/>
    </xf>
    <xf numFmtId="174" fontId="78" fillId="19" borderId="105">
      <alignment horizontal="right"/>
      <protection locked="0"/>
    </xf>
    <xf numFmtId="4" fontId="97" fillId="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97" fillId="5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6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8" fillId="0" borderId="109" applyNumberFormat="0" applyFill="0" applyAlignment="0" applyProtection="0"/>
    <xf numFmtId="10" fontId="97" fillId="41" borderId="105" applyNumberFormat="0" applyBorder="0" applyAlignment="0" applyProtection="0"/>
    <xf numFmtId="0" fontId="16" fillId="4" borderId="102" applyNumberFormat="0" applyFont="0" applyAlignment="0" applyProtection="0"/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0" fontId="20" fillId="0" borderId="88" applyNumberFormat="0" applyFill="0" applyAlignment="0" applyProtection="0"/>
    <xf numFmtId="0" fontId="107" fillId="4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97" fillId="51" borderId="110" applyNumberFormat="0" applyProtection="0">
      <alignment horizontal="left" vertical="center" indent="1"/>
    </xf>
    <xf numFmtId="0" fontId="34" fillId="13" borderId="103" applyNumberFormat="0" applyAlignment="0" applyProtection="0"/>
    <xf numFmtId="0" fontId="16" fillId="54" borderId="104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4" fontId="97" fillId="10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0" fontId="20" fillId="0" borderId="88" applyNumberFormat="0" applyFill="0" applyAlignment="0" applyProtection="0"/>
    <xf numFmtId="0" fontId="97" fillId="2" borderId="111" applyNumberFormat="0" applyProtection="0">
      <alignment horizontal="left" vertical="top" indent="1"/>
    </xf>
    <xf numFmtId="10" fontId="97" fillId="41" borderId="105" applyNumberFormat="0" applyBorder="0" applyAlignment="0" applyProtection="0"/>
    <xf numFmtId="0" fontId="16" fillId="4" borderId="102" applyNumberFormat="0" applyFont="0" applyAlignment="0" applyProtection="0"/>
    <xf numFmtId="4" fontId="97" fillId="17" borderId="112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107" fillId="4" borderId="111" applyNumberFormat="0" applyProtection="0">
      <alignment vertical="center"/>
    </xf>
    <xf numFmtId="0" fontId="97" fillId="50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0" fontId="97" fillId="51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20" fillId="0" borderId="88" applyNumberFormat="0" applyFill="0" applyAlignment="0" applyProtection="0"/>
    <xf numFmtId="10" fontId="97" fillId="41" borderId="105" applyNumberFormat="0" applyBorder="0" applyAlignment="0" applyProtection="0"/>
    <xf numFmtId="0" fontId="16" fillId="54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176" fontId="78" fillId="20" borderId="105" applyBorder="0">
      <alignment horizontal="right"/>
      <protection locked="0"/>
    </xf>
    <xf numFmtId="0" fontId="20" fillId="0" borderId="88" applyNumberFormat="0" applyFill="0" applyAlignment="0" applyProtection="0"/>
    <xf numFmtId="175" fontId="78" fillId="0" borderId="105">
      <alignment horizontal="right"/>
      <protection hidden="1"/>
    </xf>
    <xf numFmtId="0" fontId="97" fillId="2" borderId="111" applyNumberFormat="0" applyProtection="0">
      <alignment horizontal="left" vertical="top" indent="1"/>
    </xf>
    <xf numFmtId="4" fontId="97" fillId="50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0" fontId="97" fillId="2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10" fontId="97" fillId="41" borderId="105" applyNumberFormat="0" applyBorder="0" applyAlignment="0" applyProtection="0"/>
    <xf numFmtId="0" fontId="107" fillId="4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174" fontId="78" fillId="19" borderId="105">
      <alignment horizontal="right"/>
      <protection locked="0"/>
    </xf>
    <xf numFmtId="0" fontId="97" fillId="2" borderId="110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2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0" fontId="88" fillId="0" borderId="109" applyNumberFormat="0" applyFill="0" applyAlignment="0" applyProtection="0"/>
    <xf numFmtId="0" fontId="97" fillId="15" borderId="111" applyNumberFormat="0" applyProtection="0">
      <alignment horizontal="left" vertical="top" indent="1"/>
    </xf>
    <xf numFmtId="0" fontId="97" fillId="53" borderId="110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176" fontId="79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0" fontId="98" fillId="0" borderId="106">
      <alignment horizontal="left" vertical="center"/>
    </xf>
    <xf numFmtId="176" fontId="78" fillId="20" borderId="105" applyBorder="0">
      <alignment horizontal="right"/>
      <protection locked="0"/>
    </xf>
    <xf numFmtId="174" fontId="78" fillId="19" borderId="105">
      <alignment horizontal="right"/>
      <protection locked="0"/>
    </xf>
    <xf numFmtId="10" fontId="97" fillId="41" borderId="105" applyNumberFormat="0" applyBorder="0" applyAlignment="0" applyProtection="0"/>
    <xf numFmtId="0" fontId="104" fillId="7" borderId="111" applyNumberFormat="0" applyProtection="0">
      <alignment horizontal="left" vertical="top" indent="1"/>
    </xf>
    <xf numFmtId="4" fontId="97" fillId="10" borderId="110" applyNumberFormat="0" applyProtection="0">
      <alignment horizontal="right" vertical="center"/>
    </xf>
    <xf numFmtId="0" fontId="17" fillId="4" borderId="102" applyNumberFormat="0" applyFont="0" applyAlignment="0" applyProtection="0"/>
    <xf numFmtId="4" fontId="103" fillId="41" borderId="105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106" fillId="15" borderId="113" applyBorder="0"/>
    <xf numFmtId="4" fontId="107" fillId="52" borderId="111" applyNumberFormat="0" applyProtection="0">
      <alignment horizontal="left" vertical="center" indent="1"/>
    </xf>
    <xf numFmtId="4" fontId="97" fillId="47" borderId="110" applyNumberFormat="0" applyProtection="0">
      <alignment horizontal="right" vertical="center"/>
    </xf>
    <xf numFmtId="174" fontId="78" fillId="19" borderId="105">
      <alignment horizontal="right"/>
      <protection locked="0"/>
    </xf>
    <xf numFmtId="4" fontId="97" fillId="9" borderId="110" applyNumberFormat="0" applyProtection="0">
      <alignment horizontal="right" vertical="center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0" fontId="106" fillId="15" borderId="113" applyBorder="0"/>
    <xf numFmtId="0" fontId="16" fillId="54" borderId="104" applyNumberFormat="0" applyProtection="0">
      <alignment horizontal="left" vertical="center" indent="1"/>
    </xf>
    <xf numFmtId="10" fontId="97" fillId="41" borderId="105" applyNumberFormat="0" applyBorder="0" applyAlignment="0" applyProtection="0"/>
    <xf numFmtId="4" fontId="102" fillId="36" borderId="104" applyNumberFormat="0" applyProtection="0">
      <alignment vertical="center"/>
    </xf>
    <xf numFmtId="176" fontId="79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97" fillId="50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20" fillId="0" borderId="88" applyNumberFormat="0" applyFill="0" applyAlignment="0" applyProtection="0"/>
    <xf numFmtId="0" fontId="97" fillId="2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176" fontId="78" fillId="20" borderId="105" applyBorder="0">
      <alignment horizontal="right"/>
      <protection locked="0"/>
    </xf>
    <xf numFmtId="0" fontId="97" fillId="51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174" fontId="78" fillId="19" borderId="105">
      <alignment horizontal="right"/>
      <protection locked="0"/>
    </xf>
    <xf numFmtId="1" fontId="79" fillId="0" borderId="106">
      <alignment horizontal="left"/>
      <protection hidden="1"/>
    </xf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1" fontId="79" fillId="0" borderId="106">
      <alignment horizontal="left"/>
      <protection hidden="1"/>
    </xf>
    <xf numFmtId="0" fontId="97" fillId="51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9" borderId="110" applyNumberFormat="0" applyProtection="0">
      <alignment horizontal="right" vertical="center"/>
    </xf>
    <xf numFmtId="0" fontId="17" fillId="4" borderId="102" applyNumberFormat="0" applyFont="0" applyAlignment="0" applyProtection="0"/>
    <xf numFmtId="4" fontId="97" fillId="43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17" fillId="4" borderId="102" applyNumberFormat="0" applyFont="0" applyAlignment="0" applyProtection="0"/>
    <xf numFmtId="0" fontId="97" fillId="52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175" fontId="78" fillId="0" borderId="105">
      <alignment horizontal="right"/>
      <protection hidden="1"/>
    </xf>
    <xf numFmtId="4" fontId="97" fillId="9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0" fontId="17" fillId="4" borderId="102" applyNumberFormat="0" applyFont="0" applyAlignment="0" applyProtection="0"/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50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20" fillId="0" borderId="101" applyNumberFormat="0" applyFill="0" applyAlignment="0" applyProtection="0"/>
    <xf numFmtId="4" fontId="97" fillId="50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0" fontId="97" fillId="50" borderId="111" applyNumberFormat="0" applyProtection="0">
      <alignment horizontal="left" vertical="top" indent="1"/>
    </xf>
    <xf numFmtId="0" fontId="16" fillId="54" borderId="104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4" fontId="97" fillId="48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174" fontId="79" fillId="0" borderId="105">
      <alignment horizontal="right"/>
      <protection hidden="1"/>
    </xf>
    <xf numFmtId="175" fontId="78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0" fontId="16" fillId="54" borderId="104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174" fontId="78" fillId="0" borderId="105">
      <alignment horizontal="right"/>
      <protection hidden="1"/>
    </xf>
    <xf numFmtId="4" fontId="102" fillId="36" borderId="104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97" fillId="48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175" fontId="78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1" fontId="79" fillId="0" borderId="106">
      <alignment horizontal="left"/>
      <protection hidden="1"/>
    </xf>
    <xf numFmtId="4" fontId="97" fillId="48" borderId="110" applyNumberFormat="0" applyProtection="0">
      <alignment horizontal="right" vertical="center"/>
    </xf>
    <xf numFmtId="174" fontId="78" fillId="19" borderId="105">
      <alignment horizontal="right"/>
      <protection locked="0"/>
    </xf>
    <xf numFmtId="4" fontId="97" fillId="46" borderId="110" applyNumberFormat="0" applyProtection="0">
      <alignment horizontal="right" vertical="center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16" fillId="54" borderId="104" applyNumberFormat="0" applyProtection="0">
      <alignment horizontal="left" vertical="center" indent="1"/>
    </xf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33" fillId="5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35" fillId="52" borderId="104" applyNumberFormat="0" applyAlignment="0" applyProtection="0"/>
    <xf numFmtId="0" fontId="16" fillId="61" borderId="104" applyNumberFormat="0" applyProtection="0">
      <alignment horizontal="left" vertical="center" indent="1"/>
    </xf>
    <xf numFmtId="0" fontId="16" fillId="62" borderId="104" applyNumberFormat="0" applyProtection="0">
      <alignment horizontal="left" vertical="center" indent="1"/>
    </xf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20" fillId="0" borderId="101" applyNumberFormat="0" applyFill="0" applyAlignment="0" applyProtection="0"/>
    <xf numFmtId="0" fontId="1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16" fillId="0" borderId="0"/>
    <xf numFmtId="0" fontId="2" fillId="0" borderId="0"/>
    <xf numFmtId="0" fontId="1" fillId="0" borderId="0"/>
    <xf numFmtId="0" fontId="3" fillId="0" borderId="0"/>
  </cellStyleXfs>
  <cellXfs count="600">
    <xf numFmtId="0" fontId="0" fillId="0" borderId="0" xfId="0"/>
    <xf numFmtId="0" fontId="43" fillId="0" borderId="0" xfId="0" applyFont="1"/>
    <xf numFmtId="0" fontId="50" fillId="18" borderId="0" xfId="0" applyFont="1" applyFill="1" applyAlignment="1">
      <alignment horizontal="right" vertical="top"/>
    </xf>
    <xf numFmtId="0" fontId="45" fillId="0" borderId="0" xfId="0" applyFont="1"/>
    <xf numFmtId="164" fontId="47" fillId="0" borderId="0" xfId="0" applyNumberFormat="1" applyFont="1"/>
    <xf numFmtId="0" fontId="50" fillId="0" borderId="0" xfId="0" applyFont="1" applyAlignment="1">
      <alignment horizontal="right" vertical="top"/>
    </xf>
    <xf numFmtId="49" fontId="47" fillId="0" borderId="0" xfId="0" applyNumberFormat="1" applyFont="1" applyAlignment="1">
      <alignment horizontal="right"/>
    </xf>
    <xf numFmtId="0" fontId="46" fillId="0" borderId="0" xfId="0" applyFont="1"/>
    <xf numFmtId="0" fontId="51" fillId="0" borderId="0" xfId="0" applyFont="1" applyAlignment="1">
      <alignment horizontal="right" vertical="top"/>
    </xf>
    <xf numFmtId="0" fontId="45" fillId="0" borderId="0" xfId="0" applyFont="1" applyAlignment="1">
      <alignment vertical="center"/>
    </xf>
    <xf numFmtId="0" fontId="47" fillId="0" borderId="0" xfId="0" applyFont="1"/>
    <xf numFmtId="49" fontId="54" fillId="0" borderId="0" xfId="0" applyNumberFormat="1" applyFont="1" applyAlignment="1">
      <alignment horizontal="right"/>
    </xf>
    <xf numFmtId="0" fontId="47" fillId="0" borderId="0" xfId="0" applyFont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41" applyFont="1"/>
    <xf numFmtId="164" fontId="45" fillId="0" borderId="0" xfId="41" applyNumberFormat="1" applyFont="1"/>
    <xf numFmtId="164" fontId="49" fillId="0" borderId="0" xfId="0" applyNumberFormat="1" applyFont="1"/>
    <xf numFmtId="0" fontId="47" fillId="0" borderId="0" xfId="0" applyFont="1" applyAlignment="1">
      <alignment horizontal="right"/>
    </xf>
    <xf numFmtId="0" fontId="49" fillId="0" borderId="0" xfId="0" applyFont="1" applyAlignment="1">
      <alignment vertical="center"/>
    </xf>
    <xf numFmtId="0" fontId="49" fillId="0" borderId="0" xfId="0" applyFont="1"/>
    <xf numFmtId="49" fontId="56" fillId="0" borderId="0" xfId="0" applyNumberFormat="1" applyFont="1" applyAlignment="1">
      <alignment horizontal="center" vertical="center"/>
    </xf>
    <xf numFmtId="49" fontId="49" fillId="0" borderId="0" xfId="0" applyNumberFormat="1" applyFont="1"/>
    <xf numFmtId="49" fontId="48" fillId="0" borderId="0" xfId="0" applyNumberFormat="1" applyFont="1" applyAlignment="1">
      <alignment horizontal="right"/>
    </xf>
    <xf numFmtId="0" fontId="48" fillId="0" borderId="0" xfId="0" applyFont="1"/>
    <xf numFmtId="167" fontId="49" fillId="0" borderId="0" xfId="40" applyNumberFormat="1" applyFont="1" applyAlignment="1">
      <alignment horizontal="center"/>
    </xf>
    <xf numFmtId="0" fontId="57" fillId="0" borderId="0" xfId="0" applyFont="1"/>
    <xf numFmtId="0" fontId="58" fillId="0" borderId="0" xfId="0" applyFont="1" applyAlignment="1">
      <alignment horizontal="right" vertical="top"/>
    </xf>
    <xf numFmtId="9" fontId="49" fillId="0" borderId="0" xfId="59" applyFont="1" applyFill="1" applyBorder="1"/>
    <xf numFmtId="0" fontId="65" fillId="0" borderId="0" xfId="0" applyFont="1"/>
    <xf numFmtId="49" fontId="66" fillId="0" borderId="0" xfId="0" applyNumberFormat="1" applyFont="1" applyAlignment="1">
      <alignment horizontal="right"/>
    </xf>
    <xf numFmtId="49" fontId="69" fillId="0" borderId="0" xfId="0" applyNumberFormat="1" applyFont="1" applyAlignment="1">
      <alignment horizontal="right"/>
    </xf>
    <xf numFmtId="3" fontId="47" fillId="0" borderId="0" xfId="0" applyNumberFormat="1" applyFont="1"/>
    <xf numFmtId="3" fontId="49" fillId="0" borderId="0" xfId="0" applyNumberFormat="1" applyFont="1"/>
    <xf numFmtId="0" fontId="74" fillId="0" borderId="0" xfId="0" applyFont="1"/>
    <xf numFmtId="0" fontId="62" fillId="0" borderId="0" xfId="0" applyFont="1"/>
    <xf numFmtId="0" fontId="4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0" fontId="68" fillId="0" borderId="0" xfId="0" applyFont="1"/>
    <xf numFmtId="0" fontId="67" fillId="0" borderId="0" xfId="0" applyFont="1"/>
    <xf numFmtId="0" fontId="67" fillId="0" borderId="0" xfId="0" applyFont="1" applyAlignment="1">
      <alignment vertical="top"/>
    </xf>
    <xf numFmtId="0" fontId="46" fillId="0" borderId="0" xfId="41" applyFont="1"/>
    <xf numFmtId="0" fontId="41" fillId="0" borderId="0" xfId="0" applyFont="1"/>
    <xf numFmtId="165" fontId="45" fillId="0" borderId="0" xfId="41" applyNumberFormat="1" applyFont="1" applyAlignment="1">
      <alignment horizontal="right"/>
    </xf>
    <xf numFmtId="0" fontId="43" fillId="0" borderId="0" xfId="41" applyFont="1"/>
    <xf numFmtId="0" fontId="61" fillId="0" borderId="0" xfId="41" applyFont="1"/>
    <xf numFmtId="164" fontId="61" fillId="0" borderId="0" xfId="41" applyNumberFormat="1" applyFont="1"/>
    <xf numFmtId="172" fontId="45" fillId="0" borderId="0" xfId="0" applyNumberFormat="1" applyFont="1"/>
    <xf numFmtId="0" fontId="50" fillId="0" borderId="0" xfId="0" applyFont="1"/>
    <xf numFmtId="0" fontId="48" fillId="0" borderId="0" xfId="41" applyFont="1" applyAlignment="1">
      <alignment horizontal="right"/>
    </xf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right" vertical="top" wrapText="1"/>
    </xf>
    <xf numFmtId="0" fontId="47" fillId="0" borderId="0" xfId="0" quotePrefix="1" applyFont="1"/>
    <xf numFmtId="0" fontId="48" fillId="0" borderId="0" xfId="0" applyFont="1" applyAlignment="1">
      <alignment vertical="top" wrapText="1"/>
    </xf>
    <xf numFmtId="0" fontId="45" fillId="0" borderId="0" xfId="89" applyFont="1"/>
    <xf numFmtId="164" fontId="45" fillId="18" borderId="0" xfId="89" applyNumberFormat="1" applyFont="1" applyFill="1"/>
    <xf numFmtId="0" fontId="49" fillId="0" borderId="0" xfId="89" applyFont="1"/>
    <xf numFmtId="164" fontId="49" fillId="18" borderId="0" xfId="89" applyNumberFormat="1" applyFont="1" applyFill="1"/>
    <xf numFmtId="0" fontId="49" fillId="0" borderId="0" xfId="0" applyFont="1" applyAlignment="1">
      <alignment horizontal="right"/>
    </xf>
    <xf numFmtId="2" fontId="49" fillId="0" borderId="0" xfId="0" applyNumberFormat="1" applyFont="1"/>
    <xf numFmtId="0" fontId="48" fillId="0" borderId="0" xfId="0" applyFont="1" applyAlignment="1">
      <alignment vertical="center"/>
    </xf>
    <xf numFmtId="4" fontId="49" fillId="0" borderId="0" xfId="0" applyNumberFormat="1" applyFont="1"/>
    <xf numFmtId="173" fontId="49" fillId="0" borderId="0" xfId="59" applyNumberFormat="1" applyFont="1" applyFill="1" applyBorder="1" applyAlignment="1"/>
    <xf numFmtId="173" fontId="49" fillId="0" borderId="0" xfId="0" applyNumberFormat="1" applyFont="1"/>
    <xf numFmtId="173" fontId="49" fillId="18" borderId="0" xfId="59" applyNumberFormat="1" applyFont="1" applyFill="1" applyBorder="1"/>
    <xf numFmtId="0" fontId="10" fillId="0" borderId="0" xfId="137"/>
    <xf numFmtId="0" fontId="76" fillId="0" borderId="0" xfId="137" applyFont="1"/>
    <xf numFmtId="0" fontId="77" fillId="0" borderId="0" xfId="137" applyFont="1" applyAlignment="1">
      <alignment horizontal="right"/>
    </xf>
    <xf numFmtId="0" fontId="53" fillId="0" borderId="0" xfId="137" applyFont="1"/>
    <xf numFmtId="0" fontId="52" fillId="0" borderId="0" xfId="137" applyFont="1"/>
    <xf numFmtId="49" fontId="48" fillId="0" borderId="0" xfId="0" applyNumberFormat="1" applyFont="1" applyAlignment="1">
      <alignment vertical="center"/>
    </xf>
    <xf numFmtId="168" fontId="47" fillId="0" borderId="0" xfId="0" applyNumberFormat="1" applyFont="1"/>
    <xf numFmtId="0" fontId="74" fillId="0" borderId="0" xfId="89" applyFont="1"/>
    <xf numFmtId="164" fontId="74" fillId="18" borderId="0" xfId="89" applyNumberFormat="1" applyFont="1" applyFill="1"/>
    <xf numFmtId="0" fontId="116" fillId="18" borderId="0" xfId="0" applyFont="1" applyFill="1" applyAlignment="1">
      <alignment horizontal="right" vertical="top"/>
    </xf>
    <xf numFmtId="0" fontId="58" fillId="18" borderId="0" xfId="0" applyFont="1" applyFill="1" applyAlignment="1">
      <alignment horizontal="right" vertical="top"/>
    </xf>
    <xf numFmtId="0" fontId="117" fillId="0" borderId="0" xfId="0" applyFont="1"/>
    <xf numFmtId="0" fontId="116" fillId="0" borderId="0" xfId="0" applyFont="1"/>
    <xf numFmtId="168" fontId="54" fillId="0" borderId="0" xfId="0" applyNumberFormat="1" applyFont="1" applyAlignment="1">
      <alignment horizontal="right"/>
    </xf>
    <xf numFmtId="0" fontId="49" fillId="0" borderId="0" xfId="0" applyFont="1" applyAlignment="1">
      <alignment wrapText="1"/>
    </xf>
    <xf numFmtId="0" fontId="61" fillId="0" borderId="0" xfId="0" applyFont="1"/>
    <xf numFmtId="164" fontId="43" fillId="0" borderId="0" xfId="0" applyNumberFormat="1" applyFont="1"/>
    <xf numFmtId="186" fontId="45" fillId="0" borderId="0" xfId="0" applyNumberFormat="1" applyFont="1"/>
    <xf numFmtId="0" fontId="49" fillId="18" borderId="0" xfId="0" applyFont="1" applyFill="1"/>
    <xf numFmtId="164" fontId="49" fillId="18" borderId="0" xfId="0" applyNumberFormat="1" applyFont="1" applyFill="1"/>
    <xf numFmtId="49" fontId="43" fillId="0" borderId="0" xfId="0" applyNumberFormat="1" applyFont="1" applyAlignment="1">
      <alignment horizontal="right"/>
    </xf>
    <xf numFmtId="0" fontId="122" fillId="0" borderId="0" xfId="0" applyFont="1"/>
    <xf numFmtId="3" fontId="49" fillId="18" borderId="0" xfId="0" applyNumberFormat="1" applyFont="1" applyFill="1"/>
    <xf numFmtId="0" fontId="49" fillId="18" borderId="0" xfId="0" applyFont="1" applyFill="1" applyAlignment="1">
      <alignment horizontal="left"/>
    </xf>
    <xf numFmtId="0" fontId="62" fillId="0" borderId="0" xfId="0" applyFont="1" applyAlignment="1">
      <alignment horizontal="left" vertical="center"/>
    </xf>
    <xf numFmtId="49" fontId="43" fillId="0" borderId="0" xfId="0" applyNumberFormat="1" applyFont="1" applyAlignment="1">
      <alignment horizontal="right" vertical="center"/>
    </xf>
    <xf numFmtId="3" fontId="48" fillId="18" borderId="0" xfId="0" applyNumberFormat="1" applyFont="1" applyFill="1"/>
    <xf numFmtId="49" fontId="43" fillId="0" borderId="0" xfId="60" applyNumberFormat="1" applyFont="1" applyAlignment="1">
      <alignment horizontal="right"/>
    </xf>
    <xf numFmtId="3" fontId="45" fillId="0" borderId="0" xfId="0" applyNumberFormat="1" applyFont="1"/>
    <xf numFmtId="0" fontId="16" fillId="0" borderId="0" xfId="60"/>
    <xf numFmtId="3" fontId="77" fillId="0" borderId="0" xfId="137" applyNumberFormat="1" applyFont="1" applyAlignment="1">
      <alignment horizontal="justify" wrapText="1"/>
    </xf>
    <xf numFmtId="0" fontId="67" fillId="0" borderId="0" xfId="0" applyFont="1" applyAlignment="1">
      <alignment vertical="top" wrapText="1"/>
    </xf>
    <xf numFmtId="0" fontId="123" fillId="0" borderId="0" xfId="0" applyFont="1"/>
    <xf numFmtId="49" fontId="125" fillId="0" borderId="0" xfId="0" applyNumberFormat="1" applyFont="1" applyAlignment="1">
      <alignment vertical="center"/>
    </xf>
    <xf numFmtId="0" fontId="123" fillId="0" borderId="0" xfId="0" applyFont="1" applyAlignment="1">
      <alignment vertical="top"/>
    </xf>
    <xf numFmtId="164" fontId="45" fillId="0" borderId="0" xfId="0" applyNumberFormat="1" applyFont="1"/>
    <xf numFmtId="0" fontId="128" fillId="0" borderId="0" xfId="0" applyFont="1"/>
    <xf numFmtId="187" fontId="61" fillId="0" borderId="0" xfId="0" applyNumberFormat="1" applyFont="1"/>
    <xf numFmtId="169" fontId="45" fillId="0" borderId="0" xfId="38" applyNumberFormat="1" applyFont="1"/>
    <xf numFmtId="0" fontId="45" fillId="0" borderId="0" xfId="38" applyFont="1"/>
    <xf numFmtId="0" fontId="47" fillId="0" borderId="0" xfId="38" applyFont="1" applyAlignment="1">
      <alignment horizontal="right"/>
    </xf>
    <xf numFmtId="0" fontId="45" fillId="0" borderId="0" xfId="38" applyFont="1" applyAlignment="1">
      <alignment horizontal="right"/>
    </xf>
    <xf numFmtId="0" fontId="47" fillId="0" borderId="0" xfId="38" applyFont="1" applyAlignment="1">
      <alignment horizontal="center"/>
    </xf>
    <xf numFmtId="164" fontId="47" fillId="0" borderId="0" xfId="38" applyNumberFormat="1" applyFont="1"/>
    <xf numFmtId="0" fontId="49" fillId="0" borderId="0" xfId="2368" applyNumberFormat="1" applyFont="1" applyFill="1" applyBorder="1"/>
    <xf numFmtId="173" fontId="49" fillId="0" borderId="0" xfId="2368" applyNumberFormat="1" applyFont="1"/>
    <xf numFmtId="0" fontId="45" fillId="0" borderId="0" xfId="38" applyFont="1" applyAlignment="1">
      <alignment horizontal="left" vertical="center" indent="1"/>
    </xf>
    <xf numFmtId="0" fontId="45" fillId="0" borderId="0" xfId="38" applyFont="1" applyAlignment="1">
      <alignment horizontal="left" vertical="center"/>
    </xf>
    <xf numFmtId="164" fontId="45" fillId="0" borderId="0" xfId="38" applyNumberFormat="1" applyFont="1"/>
    <xf numFmtId="0" fontId="49" fillId="0" borderId="0" xfId="38" applyFont="1"/>
    <xf numFmtId="169" fontId="49" fillId="0" borderId="0" xfId="38" applyNumberFormat="1" applyFont="1"/>
    <xf numFmtId="0" fontId="45" fillId="0" borderId="0" xfId="38" applyFont="1" applyAlignment="1">
      <alignment vertical="center" wrapText="1"/>
    </xf>
    <xf numFmtId="173" fontId="45" fillId="0" borderId="0" xfId="2368" applyNumberFormat="1" applyFont="1" applyFill="1" applyBorder="1"/>
    <xf numFmtId="173" fontId="45" fillId="0" borderId="0" xfId="38" applyNumberFormat="1" applyFont="1"/>
    <xf numFmtId="173" fontId="49" fillId="0" borderId="0" xfId="2368" applyNumberFormat="1" applyFont="1" applyBorder="1"/>
    <xf numFmtId="0" fontId="50" fillId="0" borderId="0" xfId="38" applyFont="1" applyAlignment="1">
      <alignment horizontal="right"/>
    </xf>
    <xf numFmtId="173" fontId="49" fillId="0" borderId="0" xfId="38" applyNumberFormat="1" applyFont="1"/>
    <xf numFmtId="164" fontId="49" fillId="0" borderId="0" xfId="38" applyNumberFormat="1" applyFont="1"/>
    <xf numFmtId="164" fontId="45" fillId="0" borderId="0" xfId="2368" applyNumberFormat="1" applyFont="1" applyFill="1" applyBorder="1" applyAlignment="1"/>
    <xf numFmtId="164" fontId="45" fillId="0" borderId="0" xfId="2368" applyNumberFormat="1" applyFont="1" applyFill="1" applyBorder="1"/>
    <xf numFmtId="0" fontId="67" fillId="0" borderId="0" xfId="0" applyFont="1" applyAlignment="1">
      <alignment horizontal="left" vertical="top"/>
    </xf>
    <xf numFmtId="0" fontId="122" fillId="0" borderId="0" xfId="38" applyFont="1"/>
    <xf numFmtId="0" fontId="122" fillId="18" borderId="0" xfId="38" applyFont="1" applyFill="1"/>
    <xf numFmtId="0" fontId="45" fillId="18" borderId="0" xfId="38" applyFont="1" applyFill="1"/>
    <xf numFmtId="49" fontId="66" fillId="18" borderId="0" xfId="38" applyNumberFormat="1" applyFont="1" applyFill="1" applyAlignment="1">
      <alignment horizontal="right"/>
    </xf>
    <xf numFmtId="49" fontId="43" fillId="18" borderId="0" xfId="38" applyNumberFormat="1" applyFont="1" applyFill="1" applyAlignment="1">
      <alignment horizontal="right"/>
    </xf>
    <xf numFmtId="0" fontId="52" fillId="0" borderId="0" xfId="38" applyFont="1"/>
    <xf numFmtId="0" fontId="46" fillId="0" borderId="0" xfId="38" applyFont="1"/>
    <xf numFmtId="0" fontId="76" fillId="0" borderId="0" xfId="38" applyFont="1"/>
    <xf numFmtId="0" fontId="50" fillId="0" borderId="0" xfId="38" applyFont="1" applyAlignment="1">
      <alignment horizontal="right" vertical="top"/>
    </xf>
    <xf numFmtId="0" fontId="57" fillId="0" borderId="0" xfId="38" applyFont="1"/>
    <xf numFmtId="0" fontId="57" fillId="18" borderId="0" xfId="38" applyFont="1" applyFill="1"/>
    <xf numFmtId="0" fontId="49" fillId="18" borderId="0" xfId="38" applyFont="1" applyFill="1"/>
    <xf numFmtId="0" fontId="54" fillId="0" borderId="0" xfId="38" applyFont="1"/>
    <xf numFmtId="0" fontId="45" fillId="0" borderId="0" xfId="76" applyFont="1" applyAlignment="1">
      <alignment vertical="center"/>
    </xf>
    <xf numFmtId="22" fontId="47" fillId="0" borderId="0" xfId="76" applyNumberFormat="1" applyFont="1" applyAlignment="1">
      <alignment horizontal="center" wrapText="1"/>
    </xf>
    <xf numFmtId="22" fontId="47" fillId="0" borderId="0" xfId="76" applyNumberFormat="1" applyFont="1" applyAlignment="1">
      <alignment horizontal="left"/>
    </xf>
    <xf numFmtId="0" fontId="49" fillId="0" borderId="0" xfId="76" applyFont="1" applyAlignment="1">
      <alignment vertical="center"/>
    </xf>
    <xf numFmtId="22" fontId="48" fillId="0" borderId="0" xfId="76" applyNumberFormat="1" applyFont="1" applyAlignment="1">
      <alignment horizontal="center" wrapText="1"/>
    </xf>
    <xf numFmtId="0" fontId="49" fillId="0" borderId="0" xfId="76" applyFont="1"/>
    <xf numFmtId="0" fontId="45" fillId="0" borderId="0" xfId="76" applyFont="1"/>
    <xf numFmtId="0" fontId="46" fillId="0" borderId="0" xfId="76" applyFont="1"/>
    <xf numFmtId="0" fontId="50" fillId="0" borderId="0" xfId="76" applyFont="1" applyAlignment="1">
      <alignment horizontal="right" vertical="top"/>
    </xf>
    <xf numFmtId="0" fontId="49" fillId="18" borderId="0" xfId="76" applyFont="1" applyFill="1"/>
    <xf numFmtId="0" fontId="48" fillId="18" borderId="0" xfId="40" applyFont="1" applyFill="1" applyAlignment="1">
      <alignment horizontal="center"/>
    </xf>
    <xf numFmtId="171" fontId="48" fillId="18" borderId="0" xfId="40" applyNumberFormat="1" applyFont="1" applyFill="1" applyAlignment="1">
      <alignment wrapText="1"/>
    </xf>
    <xf numFmtId="171" fontId="48" fillId="18" borderId="0" xfId="38" applyNumberFormat="1" applyFont="1" applyFill="1" applyAlignment="1">
      <alignment horizontal="right" wrapText="1"/>
    </xf>
    <xf numFmtId="171" fontId="48" fillId="18" borderId="0" xfId="40" applyNumberFormat="1" applyFont="1" applyFill="1"/>
    <xf numFmtId="171" fontId="48" fillId="18" borderId="0" xfId="40" applyNumberFormat="1" applyFont="1" applyFill="1" applyAlignment="1">
      <alignment horizontal="right"/>
    </xf>
    <xf numFmtId="0" fontId="48" fillId="18" borderId="0" xfId="40" applyFont="1" applyFill="1"/>
    <xf numFmtId="170" fontId="48" fillId="18" borderId="0" xfId="40" applyNumberFormat="1" applyFont="1" applyFill="1" applyAlignment="1">
      <alignment wrapText="1"/>
    </xf>
    <xf numFmtId="170" fontId="48" fillId="18" borderId="0" xfId="38" applyNumberFormat="1" applyFont="1" applyFill="1" applyAlignment="1">
      <alignment horizontal="right" wrapText="1"/>
    </xf>
    <xf numFmtId="170" fontId="48" fillId="18" borderId="0" xfId="40" applyNumberFormat="1" applyFont="1" applyFill="1"/>
    <xf numFmtId="170" fontId="48" fillId="18" borderId="0" xfId="40" applyNumberFormat="1" applyFont="1" applyFill="1" applyAlignment="1">
      <alignment horizontal="right"/>
    </xf>
    <xf numFmtId="167" fontId="49" fillId="18" borderId="0" xfId="40" applyNumberFormat="1" applyFont="1" applyFill="1"/>
    <xf numFmtId="3" fontId="49" fillId="18" borderId="0" xfId="40" applyNumberFormat="1" applyFont="1" applyFill="1"/>
    <xf numFmtId="3" fontId="49" fillId="18" borderId="0" xfId="38" applyNumberFormat="1" applyFont="1" applyFill="1"/>
    <xf numFmtId="0" fontId="130" fillId="0" borderId="0" xfId="0" applyFont="1"/>
    <xf numFmtId="0" fontId="45" fillId="0" borderId="0" xfId="89" applyFont="1" applyAlignment="1">
      <alignment horizontal="left" indent="1"/>
    </xf>
    <xf numFmtId="164" fontId="52" fillId="0" borderId="0" xfId="0" applyNumberFormat="1" applyFont="1" applyAlignment="1">
      <alignment horizontal="right" vertical="center"/>
    </xf>
    <xf numFmtId="0" fontId="49" fillId="0" borderId="0" xfId="89" applyFont="1" applyAlignment="1">
      <alignment horizontal="left" indent="1"/>
    </xf>
    <xf numFmtId="164" fontId="49" fillId="0" borderId="0" xfId="0" applyNumberFormat="1" applyFont="1" applyAlignment="1">
      <alignment horizontal="right" vertical="center"/>
    </xf>
    <xf numFmtId="2" fontId="47" fillId="18" borderId="114" xfId="41" applyNumberFormat="1" applyFont="1" applyFill="1" applyBorder="1" applyAlignment="1">
      <alignment wrapText="1"/>
    </xf>
    <xf numFmtId="0" fontId="45" fillId="18" borderId="0" xfId="0" applyFont="1" applyFill="1"/>
    <xf numFmtId="0" fontId="47" fillId="18" borderId="114" xfId="0" applyFont="1" applyFill="1" applyBorder="1"/>
    <xf numFmtId="0" fontId="45" fillId="18" borderId="114" xfId="0" applyFont="1" applyFill="1" applyBorder="1"/>
    <xf numFmtId="164" fontId="47" fillId="18" borderId="114" xfId="0" applyNumberFormat="1" applyFont="1" applyFill="1" applyBorder="1"/>
    <xf numFmtId="3" fontId="45" fillId="18" borderId="116" xfId="0" applyNumberFormat="1" applyFont="1" applyFill="1" applyBorder="1" applyAlignment="1">
      <alignment vertical="top"/>
    </xf>
    <xf numFmtId="0" fontId="47" fillId="18" borderId="114" xfId="41" applyFont="1" applyFill="1" applyBorder="1" applyAlignment="1">
      <alignment horizontal="right" vertical="top" wrapText="1"/>
    </xf>
    <xf numFmtId="0" fontId="47" fillId="18" borderId="114" xfId="10435" applyFont="1" applyFill="1" applyBorder="1"/>
    <xf numFmtId="0" fontId="47" fillId="18" borderId="114" xfId="89" applyFont="1" applyFill="1" applyBorder="1" applyAlignment="1">
      <alignment horizontal="center"/>
    </xf>
    <xf numFmtId="0" fontId="47" fillId="18" borderId="114" xfId="89" applyFont="1" applyFill="1" applyBorder="1"/>
    <xf numFmtId="0" fontId="47" fillId="18" borderId="114" xfId="0" applyFont="1" applyFill="1" applyBorder="1" applyAlignment="1">
      <alignment horizontal="left"/>
    </xf>
    <xf numFmtId="0" fontId="47" fillId="18" borderId="114" xfId="0" applyFont="1" applyFill="1" applyBorder="1" applyAlignment="1">
      <alignment vertical="center"/>
    </xf>
    <xf numFmtId="0" fontId="47" fillId="18" borderId="114" xfId="0" applyFont="1" applyFill="1" applyBorder="1" applyAlignment="1">
      <alignment horizontal="right" vertical="top" wrapText="1"/>
    </xf>
    <xf numFmtId="0" fontId="47" fillId="18" borderId="114" xfId="41" applyFont="1" applyFill="1" applyBorder="1" applyAlignment="1">
      <alignment horizontal="right"/>
    </xf>
    <xf numFmtId="0" fontId="65" fillId="0" borderId="0" xfId="38" applyFont="1"/>
    <xf numFmtId="164" fontId="47" fillId="18" borderId="114" xfId="38" applyNumberFormat="1" applyFont="1" applyFill="1" applyBorder="1"/>
    <xf numFmtId="0" fontId="45" fillId="18" borderId="115" xfId="38" applyFont="1" applyFill="1" applyBorder="1"/>
    <xf numFmtId="0" fontId="45" fillId="18" borderId="116" xfId="38" applyFont="1" applyFill="1" applyBorder="1"/>
    <xf numFmtId="0" fontId="45" fillId="18" borderId="115" xfId="0" applyFont="1" applyFill="1" applyBorder="1"/>
    <xf numFmtId="0" fontId="50" fillId="18" borderId="115" xfId="0" applyFont="1" applyFill="1" applyBorder="1" applyAlignment="1">
      <alignment horizontal="right" vertical="top"/>
    </xf>
    <xf numFmtId="0" fontId="45" fillId="18" borderId="116" xfId="0" applyFont="1" applyFill="1" applyBorder="1"/>
    <xf numFmtId="0" fontId="47" fillId="18" borderId="114" xfId="0" applyFont="1" applyFill="1" applyBorder="1" applyAlignment="1">
      <alignment horizontal="center" vertical="center" wrapText="1"/>
    </xf>
    <xf numFmtId="2" fontId="47" fillId="18" borderId="114" xfId="41" applyNumberFormat="1" applyFont="1" applyFill="1" applyBorder="1" applyAlignment="1">
      <alignment horizontal="left" wrapText="1"/>
    </xf>
    <xf numFmtId="2" fontId="47" fillId="18" borderId="114" xfId="41" applyNumberFormat="1" applyFont="1" applyFill="1" applyBorder="1"/>
    <xf numFmtId="2" fontId="47" fillId="18" borderId="114" xfId="41" applyNumberFormat="1" applyFont="1" applyFill="1" applyBorder="1" applyAlignment="1">
      <alignment vertical="center" wrapText="1"/>
    </xf>
    <xf numFmtId="0" fontId="45" fillId="18" borderId="114" xfId="0" applyFont="1" applyFill="1" applyBorder="1" applyAlignment="1">
      <alignment horizontal="right" vertical="top" wrapText="1"/>
    </xf>
    <xf numFmtId="0" fontId="45" fillId="18" borderId="114" xfId="0" applyFont="1" applyFill="1" applyBorder="1" applyAlignment="1">
      <alignment horizontal="right"/>
    </xf>
    <xf numFmtId="0" fontId="131" fillId="0" borderId="0" xfId="0" applyFont="1"/>
    <xf numFmtId="0" fontId="47" fillId="18" borderId="114" xfId="0" applyFont="1" applyFill="1" applyBorder="1" applyAlignment="1">
      <alignment horizontal="center" vertical="center"/>
    </xf>
    <xf numFmtId="0" fontId="47" fillId="18" borderId="114" xfId="41" applyFont="1" applyFill="1" applyBorder="1"/>
    <xf numFmtId="0" fontId="50" fillId="0" borderId="0" xfId="41" applyFont="1"/>
    <xf numFmtId="0" fontId="132" fillId="0" borderId="0" xfId="38" applyFont="1"/>
    <xf numFmtId="0" fontId="47" fillId="18" borderId="114" xfId="38" applyFont="1" applyFill="1" applyBorder="1" applyAlignment="1">
      <alignment horizontal="right" vertical="center" wrapText="1"/>
    </xf>
    <xf numFmtId="9" fontId="47" fillId="18" borderId="114" xfId="2368" applyFont="1" applyFill="1" applyBorder="1"/>
    <xf numFmtId="0" fontId="45" fillId="18" borderId="114" xfId="76" applyFont="1" applyFill="1" applyBorder="1" applyAlignment="1">
      <alignment horizontal="right" vertical="top" wrapText="1"/>
    </xf>
    <xf numFmtId="0" fontId="45" fillId="18" borderId="115" xfId="0" applyFont="1" applyFill="1" applyBorder="1" applyAlignment="1">
      <alignment horizontal="center"/>
    </xf>
    <xf numFmtId="0" fontId="45" fillId="18" borderId="116" xfId="0" applyFont="1" applyFill="1" applyBorder="1" applyAlignment="1">
      <alignment horizontal="center"/>
    </xf>
    <xf numFmtId="0" fontId="51" fillId="18" borderId="116" xfId="0" applyFont="1" applyFill="1" applyBorder="1" applyAlignment="1">
      <alignment horizontal="right" vertical="top"/>
    </xf>
    <xf numFmtId="0" fontId="133" fillId="18" borderId="114" xfId="60" applyFont="1" applyFill="1" applyBorder="1" applyAlignment="1">
      <alignment vertical="top"/>
    </xf>
    <xf numFmtId="0" fontId="134" fillId="0" borderId="0" xfId="60" applyFont="1"/>
    <xf numFmtId="0" fontId="136" fillId="0" borderId="0" xfId="60" applyFont="1"/>
    <xf numFmtId="0" fontId="133" fillId="18" borderId="114" xfId="60" applyFont="1" applyFill="1" applyBorder="1" applyAlignment="1">
      <alignment horizontal="right" vertical="top" wrapText="1"/>
    </xf>
    <xf numFmtId="0" fontId="53" fillId="18" borderId="114" xfId="137" applyFont="1" applyFill="1" applyBorder="1" applyAlignment="1">
      <alignment horizontal="right" vertical="top" wrapText="1"/>
    </xf>
    <xf numFmtId="0" fontId="52" fillId="18" borderId="114" xfId="137" applyFont="1" applyFill="1" applyBorder="1" applyAlignment="1">
      <alignment horizontal="right" vertical="top" wrapText="1"/>
    </xf>
    <xf numFmtId="0" fontId="134" fillId="18" borderId="0" xfId="60" applyFont="1" applyFill="1" applyAlignment="1">
      <alignment horizontal="left" vertical="center" wrapText="1" indent="1"/>
    </xf>
    <xf numFmtId="2" fontId="134" fillId="18" borderId="0" xfId="60" applyNumberFormat="1" applyFont="1" applyFill="1" applyAlignment="1">
      <alignment horizontal="right" vertical="center" wrapText="1"/>
    </xf>
    <xf numFmtId="2" fontId="134" fillId="18" borderId="0" xfId="60" applyNumberFormat="1" applyFont="1" applyFill="1" applyAlignment="1">
      <alignment horizontal="right" vertical="center"/>
    </xf>
    <xf numFmtId="0" fontId="134" fillId="18" borderId="0" xfId="60" applyFont="1" applyFill="1" applyAlignment="1">
      <alignment vertical="top"/>
    </xf>
    <xf numFmtId="1" fontId="134" fillId="18" borderId="0" xfId="60" applyNumberFormat="1" applyFont="1" applyFill="1" applyAlignment="1">
      <alignment vertical="center"/>
    </xf>
    <xf numFmtId="0" fontId="136" fillId="0" borderId="0" xfId="60" applyFont="1" applyAlignment="1">
      <alignment wrapText="1"/>
    </xf>
    <xf numFmtId="0" fontId="137" fillId="0" borderId="0" xfId="0" applyFont="1" applyAlignment="1">
      <alignment horizontal="left" vertical="center"/>
    </xf>
    <xf numFmtId="0" fontId="137" fillId="0" borderId="0" xfId="0" applyFont="1" applyAlignment="1">
      <alignment horizontal="left" vertical="top"/>
    </xf>
    <xf numFmtId="0" fontId="137" fillId="0" borderId="0" xfId="0" applyFont="1" applyAlignment="1">
      <alignment vertical="top"/>
    </xf>
    <xf numFmtId="0" fontId="137" fillId="0" borderId="0" xfId="60" applyFont="1"/>
    <xf numFmtId="0" fontId="138" fillId="0" borderId="0" xfId="38" applyFont="1"/>
    <xf numFmtId="0" fontId="139" fillId="0" borderId="0" xfId="60" applyFont="1"/>
    <xf numFmtId="0" fontId="137" fillId="18" borderId="0" xfId="38" applyFont="1" applyFill="1"/>
    <xf numFmtId="0" fontId="140" fillId="0" borderId="0" xfId="137" applyFont="1"/>
    <xf numFmtId="0" fontId="46" fillId="0" borderId="0" xfId="0" applyFont="1" applyAlignment="1">
      <alignment vertical="top"/>
    </xf>
    <xf numFmtId="0" fontId="46" fillId="0" borderId="0" xfId="89" applyFont="1"/>
    <xf numFmtId="0" fontId="46" fillId="0" borderId="0" xfId="10435" applyFont="1" applyAlignment="1">
      <alignment vertical="top"/>
    </xf>
    <xf numFmtId="0" fontId="46" fillId="18" borderId="0" xfId="0" applyFont="1" applyFill="1"/>
    <xf numFmtId="0" fontId="46" fillId="0" borderId="0" xfId="0" applyFont="1" applyAlignment="1">
      <alignment vertical="center"/>
    </xf>
    <xf numFmtId="0" fontId="76" fillId="0" borderId="0" xfId="0" applyFont="1"/>
    <xf numFmtId="0" fontId="142" fillId="0" borderId="0" xfId="38" applyFont="1"/>
    <xf numFmtId="0" fontId="46" fillId="18" borderId="115" xfId="0" applyFont="1" applyFill="1" applyBorder="1"/>
    <xf numFmtId="0" fontId="131" fillId="0" borderId="0" xfId="60" applyFont="1"/>
    <xf numFmtId="0" fontId="131" fillId="0" borderId="0" xfId="10434" applyFont="1"/>
    <xf numFmtId="49" fontId="144" fillId="0" borderId="0" xfId="0" applyNumberFormat="1" applyFont="1" applyAlignment="1">
      <alignment horizontal="left" vertical="center"/>
    </xf>
    <xf numFmtId="0" fontId="144" fillId="0" borderId="0" xfId="0" applyFont="1" applyAlignment="1">
      <alignment horizontal="left" vertical="center"/>
    </xf>
    <xf numFmtId="0" fontId="144" fillId="0" borderId="0" xfId="0" applyFont="1"/>
    <xf numFmtId="0" fontId="144" fillId="0" borderId="0" xfId="0" applyFont="1" applyAlignment="1">
      <alignment horizontal="right"/>
    </xf>
    <xf numFmtId="0" fontId="144" fillId="0" borderId="0" xfId="0" applyFont="1" applyAlignment="1">
      <alignment horizontal="left" vertical="center" indent="1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>
      <alignment horizontal="center" vertical="center"/>
    </xf>
    <xf numFmtId="49" fontId="144" fillId="0" borderId="0" xfId="60" applyNumberFormat="1" applyFont="1" applyAlignment="1">
      <alignment horizontal="left" vertical="center"/>
    </xf>
    <xf numFmtId="0" fontId="144" fillId="0" borderId="0" xfId="60" applyFont="1" applyAlignment="1">
      <alignment horizontal="left" vertical="center"/>
    </xf>
    <xf numFmtId="0" fontId="145" fillId="0" borderId="0" xfId="0" applyFont="1"/>
    <xf numFmtId="14" fontId="46" fillId="0" borderId="0" xfId="89" applyNumberFormat="1" applyFont="1" applyAlignment="1">
      <alignment horizontal="left"/>
    </xf>
    <xf numFmtId="0" fontId="46" fillId="0" borderId="0" xfId="38" applyFont="1" applyAlignment="1">
      <alignment horizontal="left" vertical="center"/>
    </xf>
    <xf numFmtId="0" fontId="146" fillId="0" borderId="0" xfId="0" applyFont="1"/>
    <xf numFmtId="0" fontId="131" fillId="0" borderId="0" xfId="38" applyFont="1"/>
    <xf numFmtId="0" fontId="147" fillId="0" borderId="0" xfId="60" applyFont="1"/>
    <xf numFmtId="0" fontId="47" fillId="18" borderId="114" xfId="76" applyFont="1" applyFill="1" applyBorder="1" applyAlignment="1">
      <alignment horizontal="left" vertical="top" wrapText="1"/>
    </xf>
    <xf numFmtId="0" fontId="47" fillId="18" borderId="114" xfId="41" applyFont="1" applyFill="1" applyBorder="1" applyAlignment="1">
      <alignment horizontal="center" vertical="top"/>
    </xf>
    <xf numFmtId="0" fontId="47" fillId="18" borderId="114" xfId="41" applyFont="1" applyFill="1" applyBorder="1" applyAlignment="1">
      <alignment horizontal="right" vertical="top"/>
    </xf>
    <xf numFmtId="0" fontId="47" fillId="18" borderId="114" xfId="41" applyFont="1" applyFill="1" applyBorder="1" applyAlignment="1">
      <alignment vertical="top" wrapText="1"/>
    </xf>
    <xf numFmtId="164" fontId="47" fillId="18" borderId="114" xfId="41" applyNumberFormat="1" applyFont="1" applyFill="1" applyBorder="1" applyAlignment="1">
      <alignment horizontal="right" vertical="top"/>
    </xf>
    <xf numFmtId="49" fontId="61" fillId="0" borderId="0" xfId="0" applyNumberFormat="1" applyFont="1" applyAlignment="1">
      <alignment horizontal="right"/>
    </xf>
    <xf numFmtId="0" fontId="72" fillId="18" borderId="114" xfId="41" applyFont="1" applyFill="1" applyBorder="1" applyAlignment="1">
      <alignment horizontal="center" vertical="top"/>
    </xf>
    <xf numFmtId="2" fontId="47" fillId="18" borderId="114" xfId="41" applyNumberFormat="1" applyFont="1" applyFill="1" applyBorder="1" applyAlignment="1">
      <alignment vertical="top" wrapText="1"/>
    </xf>
    <xf numFmtId="164" fontId="47" fillId="18" borderId="114" xfId="41" applyNumberFormat="1" applyFont="1" applyFill="1" applyBorder="1" applyAlignment="1">
      <alignment vertical="top"/>
    </xf>
    <xf numFmtId="164" fontId="45" fillId="18" borderId="114" xfId="41" applyNumberFormat="1" applyFont="1" applyFill="1" applyBorder="1" applyAlignment="1">
      <alignment vertical="top"/>
    </xf>
    <xf numFmtId="0" fontId="45" fillId="18" borderId="115" xfId="41" applyFont="1" applyFill="1" applyBorder="1" applyAlignment="1">
      <alignment vertical="top"/>
    </xf>
    <xf numFmtId="164" fontId="45" fillId="18" borderId="115" xfId="41" applyNumberFormat="1" applyFont="1" applyFill="1" applyBorder="1" applyAlignment="1">
      <alignment vertical="top"/>
    </xf>
    <xf numFmtId="164" fontId="47" fillId="18" borderId="115" xfId="41" applyNumberFormat="1" applyFont="1" applyFill="1" applyBorder="1" applyAlignment="1">
      <alignment vertical="top"/>
    </xf>
    <xf numFmtId="0" fontId="47" fillId="18" borderId="116" xfId="41" applyFont="1" applyFill="1" applyBorder="1" applyAlignment="1">
      <alignment vertical="top"/>
    </xf>
    <xf numFmtId="164" fontId="47" fillId="18" borderId="116" xfId="41" applyNumberFormat="1" applyFont="1" applyFill="1" applyBorder="1" applyAlignment="1">
      <alignment vertical="top"/>
    </xf>
    <xf numFmtId="0" fontId="45" fillId="18" borderId="116" xfId="41" applyFont="1" applyFill="1" applyBorder="1" applyAlignment="1">
      <alignment horizontal="left" vertical="top"/>
    </xf>
    <xf numFmtId="164" fontId="45" fillId="18" borderId="116" xfId="41" applyNumberFormat="1" applyFont="1" applyFill="1" applyBorder="1" applyAlignment="1">
      <alignment horizontal="right" vertical="top"/>
    </xf>
    <xf numFmtId="0" fontId="47" fillId="18" borderId="114" xfId="0" applyFont="1" applyFill="1" applyBorder="1" applyAlignment="1">
      <alignment vertical="top"/>
    </xf>
    <xf numFmtId="3" fontId="47" fillId="18" borderId="114" xfId="0" applyNumberFormat="1" applyFont="1" applyFill="1" applyBorder="1" applyAlignment="1">
      <alignment vertical="top"/>
    </xf>
    <xf numFmtId="0" fontId="45" fillId="18" borderId="115" xfId="0" applyFont="1" applyFill="1" applyBorder="1" applyAlignment="1">
      <alignment vertical="top"/>
    </xf>
    <xf numFmtId="3" fontId="45" fillId="18" borderId="115" xfId="0" applyNumberFormat="1" applyFont="1" applyFill="1" applyBorder="1" applyAlignment="1">
      <alignment vertical="top"/>
    </xf>
    <xf numFmtId="0" fontId="45" fillId="18" borderId="116" xfId="0" applyFont="1" applyFill="1" applyBorder="1" applyAlignment="1">
      <alignment horizontal="left" vertical="top"/>
    </xf>
    <xf numFmtId="164" fontId="47" fillId="18" borderId="114" xfId="0" applyNumberFormat="1" applyFont="1" applyFill="1" applyBorder="1" applyAlignment="1">
      <alignment vertical="top"/>
    </xf>
    <xf numFmtId="164" fontId="45" fillId="18" borderId="114" xfId="0" applyNumberFormat="1" applyFont="1" applyFill="1" applyBorder="1" applyAlignment="1">
      <alignment vertical="top"/>
    </xf>
    <xf numFmtId="0" fontId="47" fillId="18" borderId="114" xfId="89" applyFont="1" applyFill="1" applyBorder="1" applyAlignment="1">
      <alignment horizontal="right" vertical="top"/>
    </xf>
    <xf numFmtId="0" fontId="47" fillId="18" borderId="114" xfId="89" applyFont="1" applyFill="1" applyBorder="1" applyAlignment="1">
      <alignment horizontal="left" vertical="top"/>
    </xf>
    <xf numFmtId="173" fontId="47" fillId="18" borderId="114" xfId="59" applyNumberFormat="1" applyFont="1" applyFill="1" applyBorder="1" applyAlignment="1">
      <alignment vertical="top"/>
    </xf>
    <xf numFmtId="173" fontId="47" fillId="18" borderId="114" xfId="59" applyNumberFormat="1" applyFont="1" applyFill="1" applyBorder="1" applyAlignment="1">
      <alignment horizontal="right" vertical="top"/>
    </xf>
    <xf numFmtId="173" fontId="47" fillId="18" borderId="114" xfId="0" applyNumberFormat="1" applyFont="1" applyFill="1" applyBorder="1" applyAlignment="1">
      <alignment vertical="top"/>
    </xf>
    <xf numFmtId="0" fontId="47" fillId="18" borderId="114" xfId="0" applyFont="1" applyFill="1" applyBorder="1" applyAlignment="1">
      <alignment horizontal="left" vertical="top"/>
    </xf>
    <xf numFmtId="0" fontId="47" fillId="18" borderId="114" xfId="0" applyFont="1" applyFill="1" applyBorder="1" applyAlignment="1">
      <alignment horizontal="right" vertical="top"/>
    </xf>
    <xf numFmtId="0" fontId="47" fillId="18" borderId="114" xfId="89" applyFont="1" applyFill="1" applyBorder="1" applyAlignment="1">
      <alignment vertical="top"/>
    </xf>
    <xf numFmtId="164" fontId="47" fillId="18" borderId="114" xfId="89" applyNumberFormat="1" applyFont="1" applyFill="1" applyBorder="1" applyAlignment="1">
      <alignment vertical="top"/>
    </xf>
    <xf numFmtId="0" fontId="47" fillId="18" borderId="114" xfId="0" applyFont="1" applyFill="1" applyBorder="1" applyAlignment="1">
      <alignment horizontal="right" wrapText="1"/>
    </xf>
    <xf numFmtId="173" fontId="47" fillId="18" borderId="114" xfId="2368" applyNumberFormat="1" applyFont="1" applyFill="1" applyBorder="1" applyAlignment="1">
      <alignment vertical="top"/>
    </xf>
    <xf numFmtId="0" fontId="47" fillId="18" borderId="116" xfId="38" applyFont="1" applyFill="1" applyBorder="1" applyAlignment="1">
      <alignment horizontal="left" vertical="top"/>
    </xf>
    <xf numFmtId="164" fontId="47" fillId="18" borderId="114" xfId="38" applyNumberFormat="1" applyFont="1" applyFill="1" applyBorder="1" applyAlignment="1">
      <alignment vertical="top"/>
    </xf>
    <xf numFmtId="0" fontId="47" fillId="18" borderId="114" xfId="38" applyFont="1" applyFill="1" applyBorder="1" applyAlignment="1">
      <alignment horizontal="left" vertical="top"/>
    </xf>
    <xf numFmtId="164" fontId="47" fillId="18" borderId="114" xfId="38" applyNumberFormat="1" applyFont="1" applyFill="1" applyBorder="1" applyAlignment="1">
      <alignment horizontal="left" vertical="top"/>
    </xf>
    <xf numFmtId="0" fontId="45" fillId="18" borderId="115" xfId="38" applyFont="1" applyFill="1" applyBorder="1" applyAlignment="1">
      <alignment vertical="top"/>
    </xf>
    <xf numFmtId="0" fontId="45" fillId="18" borderId="0" xfId="38" applyFont="1" applyFill="1" applyAlignment="1">
      <alignment vertical="top"/>
    </xf>
    <xf numFmtId="0" fontId="45" fillId="18" borderId="116" xfId="38" applyFont="1" applyFill="1" applyBorder="1" applyAlignment="1">
      <alignment vertical="top"/>
    </xf>
    <xf numFmtId="0" fontId="47" fillId="18" borderId="114" xfId="41" applyFont="1" applyFill="1" applyBorder="1" applyAlignment="1">
      <alignment horizontal="right" wrapText="1"/>
    </xf>
    <xf numFmtId="0" fontId="45" fillId="18" borderId="114" xfId="0" applyFont="1" applyFill="1" applyBorder="1" applyAlignment="1">
      <alignment horizontal="right" wrapText="1"/>
    </xf>
    <xf numFmtId="0" fontId="47" fillId="18" borderId="114" xfId="40" applyFont="1" applyFill="1" applyBorder="1" applyAlignment="1">
      <alignment vertical="top"/>
    </xf>
    <xf numFmtId="0" fontId="47" fillId="18" borderId="114" xfId="0" applyFont="1" applyFill="1" applyBorder="1" applyAlignment="1">
      <alignment horizontal="center" vertical="top"/>
    </xf>
    <xf numFmtId="0" fontId="47" fillId="18" borderId="114" xfId="41" applyFont="1" applyFill="1" applyBorder="1" applyAlignment="1">
      <alignment vertical="top"/>
    </xf>
    <xf numFmtId="49" fontId="47" fillId="18" borderId="114" xfId="41" applyNumberFormat="1" applyFont="1" applyFill="1" applyBorder="1" applyAlignment="1">
      <alignment horizontal="right" vertical="top"/>
    </xf>
    <xf numFmtId="0" fontId="47" fillId="18" borderId="114" xfId="41" applyFont="1" applyFill="1" applyBorder="1" applyAlignment="1">
      <alignment horizontal="left" vertical="top"/>
    </xf>
    <xf numFmtId="0" fontId="47" fillId="18" borderId="117" xfId="40" applyFont="1" applyFill="1" applyBorder="1" applyAlignment="1">
      <alignment vertical="top"/>
    </xf>
    <xf numFmtId="0" fontId="47" fillId="18" borderId="117" xfId="40" applyFont="1" applyFill="1" applyBorder="1" applyAlignment="1">
      <alignment horizontal="left" vertical="top"/>
    </xf>
    <xf numFmtId="169" fontId="47" fillId="18" borderId="117" xfId="40" applyNumberFormat="1" applyFont="1" applyFill="1" applyBorder="1" applyAlignment="1">
      <alignment vertical="top"/>
    </xf>
    <xf numFmtId="9" fontId="47" fillId="18" borderId="114" xfId="2368" applyFont="1" applyFill="1" applyBorder="1" applyAlignment="1">
      <alignment vertical="top"/>
    </xf>
    <xf numFmtId="0" fontId="47" fillId="18" borderId="114" xfId="38" applyFont="1" applyFill="1" applyBorder="1" applyAlignment="1">
      <alignment horizontal="right" wrapText="1"/>
    </xf>
    <xf numFmtId="0" fontId="47" fillId="18" borderId="114" xfId="76" applyFont="1" applyFill="1" applyBorder="1" applyAlignment="1">
      <alignment horizontal="left" wrapText="1"/>
    </xf>
    <xf numFmtId="0" fontId="47" fillId="18" borderId="114" xfId="76" applyFont="1" applyFill="1" applyBorder="1" applyAlignment="1">
      <alignment horizontal="right" wrapText="1"/>
    </xf>
    <xf numFmtId="0" fontId="45" fillId="18" borderId="114" xfId="76" applyFont="1" applyFill="1" applyBorder="1" applyAlignment="1">
      <alignment horizontal="right" wrapText="1"/>
    </xf>
    <xf numFmtId="0" fontId="47" fillId="18" borderId="114" xfId="0" applyFont="1" applyFill="1" applyBorder="1" applyAlignment="1">
      <alignment vertical="top" wrapText="1"/>
    </xf>
    <xf numFmtId="164" fontId="47" fillId="18" borderId="114" xfId="0" applyNumberFormat="1" applyFont="1" applyFill="1" applyBorder="1" applyAlignment="1">
      <alignment horizontal="right" vertical="top"/>
    </xf>
    <xf numFmtId="0" fontId="45" fillId="18" borderId="115" xfId="0" applyFont="1" applyFill="1" applyBorder="1" applyAlignment="1">
      <alignment horizontal="left" vertical="top"/>
    </xf>
    <xf numFmtId="164" fontId="55" fillId="18" borderId="115" xfId="0" applyNumberFormat="1" applyFont="1" applyFill="1" applyBorder="1" applyAlignment="1">
      <alignment vertical="top"/>
    </xf>
    <xf numFmtId="164" fontId="45" fillId="18" borderId="115" xfId="0" applyNumberFormat="1" applyFont="1" applyFill="1" applyBorder="1" applyAlignment="1">
      <alignment vertical="top"/>
    </xf>
    <xf numFmtId="0" fontId="47" fillId="18" borderId="114" xfId="92" applyFont="1" applyFill="1" applyBorder="1" applyAlignment="1">
      <alignment horizontal="right" vertical="top"/>
    </xf>
    <xf numFmtId="0" fontId="53" fillId="18" borderId="114" xfId="0" applyFont="1" applyFill="1" applyBorder="1" applyAlignment="1">
      <alignment horizontal="right" vertical="top"/>
    </xf>
    <xf numFmtId="3" fontId="53" fillId="18" borderId="114" xfId="92" applyNumberFormat="1" applyFont="1" applyFill="1" applyBorder="1" applyAlignment="1">
      <alignment vertical="top"/>
    </xf>
    <xf numFmtId="3" fontId="53" fillId="18" borderId="114" xfId="0" applyNumberFormat="1" applyFont="1" applyFill="1" applyBorder="1" applyAlignment="1">
      <alignment vertical="top"/>
    </xf>
    <xf numFmtId="0" fontId="47" fillId="18" borderId="114" xfId="60" applyFont="1" applyFill="1" applyBorder="1" applyAlignment="1">
      <alignment horizontal="left" vertical="top"/>
    </xf>
    <xf numFmtId="3" fontId="53" fillId="18" borderId="114" xfId="92" applyNumberFormat="1" applyFont="1" applyFill="1" applyBorder="1" applyAlignment="1" applyProtection="1">
      <alignment vertical="top"/>
      <protection locked="0"/>
    </xf>
    <xf numFmtId="164" fontId="53" fillId="18" borderId="114" xfId="60" applyNumberFormat="1" applyFont="1" applyFill="1" applyBorder="1" applyAlignment="1" applyProtection="1">
      <alignment vertical="top"/>
      <protection locked="0"/>
    </xf>
    <xf numFmtId="3" fontId="47" fillId="18" borderId="114" xfId="92" applyNumberFormat="1" applyFont="1" applyFill="1" applyBorder="1" applyAlignment="1">
      <alignment vertical="top"/>
    </xf>
    <xf numFmtId="0" fontId="45" fillId="0" borderId="0" xfId="0" applyFont="1" applyAlignment="1">
      <alignment vertical="top"/>
    </xf>
    <xf numFmtId="164" fontId="53" fillId="18" borderId="114" xfId="92" applyNumberFormat="1" applyFont="1" applyFill="1" applyBorder="1" applyAlignment="1">
      <alignment vertical="top"/>
    </xf>
    <xf numFmtId="0" fontId="47" fillId="18" borderId="114" xfId="60" applyFont="1" applyFill="1" applyBorder="1" applyAlignment="1">
      <alignment horizontal="right" vertical="top"/>
    </xf>
    <xf numFmtId="3" fontId="53" fillId="18" borderId="114" xfId="60" applyNumberFormat="1" applyFont="1" applyFill="1" applyBorder="1" applyAlignment="1">
      <alignment vertical="top"/>
    </xf>
    <xf numFmtId="3" fontId="53" fillId="18" borderId="114" xfId="60" applyNumberFormat="1" applyFont="1" applyFill="1" applyBorder="1" applyAlignment="1" applyProtection="1">
      <alignment vertical="top"/>
      <protection locked="0"/>
    </xf>
    <xf numFmtId="3" fontId="47" fillId="18" borderId="114" xfId="60" applyNumberFormat="1" applyFont="1" applyFill="1" applyBorder="1" applyAlignment="1">
      <alignment vertical="top"/>
    </xf>
    <xf numFmtId="2" fontId="133" fillId="18" borderId="114" xfId="60" applyNumberFormat="1" applyFont="1" applyFill="1" applyBorder="1" applyAlignment="1">
      <alignment horizontal="right" vertical="top"/>
    </xf>
    <xf numFmtId="0" fontId="133" fillId="18" borderId="114" xfId="60" applyFont="1" applyFill="1" applyBorder="1" applyAlignment="1">
      <alignment horizontal="right" vertical="top"/>
    </xf>
    <xf numFmtId="0" fontId="53" fillId="18" borderId="114" xfId="137" applyFont="1" applyFill="1" applyBorder="1" applyAlignment="1">
      <alignment vertical="top"/>
    </xf>
    <xf numFmtId="3" fontId="53" fillId="18" borderId="114" xfId="137" applyNumberFormat="1" applyFont="1" applyFill="1" applyBorder="1" applyAlignment="1">
      <alignment vertical="top"/>
    </xf>
    <xf numFmtId="0" fontId="53" fillId="18" borderId="114" xfId="137" applyFont="1" applyFill="1" applyBorder="1" applyAlignment="1">
      <alignment horizontal="right" wrapText="1"/>
    </xf>
    <xf numFmtId="0" fontId="76" fillId="0" borderId="0" xfId="137" applyFont="1" applyAlignment="1">
      <alignment vertical="top"/>
    </xf>
    <xf numFmtId="0" fontId="77" fillId="0" borderId="0" xfId="137" applyFont="1" applyAlignment="1">
      <alignment horizontal="right" vertical="top"/>
    </xf>
    <xf numFmtId="0" fontId="52" fillId="0" borderId="0" xfId="137" applyFont="1" applyAlignment="1">
      <alignment vertical="top"/>
    </xf>
    <xf numFmtId="0" fontId="76" fillId="0" borderId="0" xfId="137" applyFont="1" applyAlignment="1">
      <alignment horizontal="left"/>
    </xf>
    <xf numFmtId="0" fontId="77" fillId="0" borderId="0" xfId="137" applyFont="1" applyAlignment="1">
      <alignment horizontal="left"/>
    </xf>
    <xf numFmtId="0" fontId="43" fillId="0" borderId="0" xfId="10432" applyFont="1"/>
    <xf numFmtId="0" fontId="63" fillId="0" borderId="0" xfId="10432" applyFont="1" applyAlignment="1">
      <alignment horizontal="left" vertical="center"/>
    </xf>
    <xf numFmtId="0" fontId="63" fillId="0" borderId="0" xfId="10432" applyFont="1" applyAlignment="1">
      <alignment horizontal="center" vertical="center"/>
    </xf>
    <xf numFmtId="49" fontId="64" fillId="0" borderId="0" xfId="10432" applyNumberFormat="1" applyFont="1" applyAlignment="1">
      <alignment vertical="center"/>
    </xf>
    <xf numFmtId="0" fontId="59" fillId="0" borderId="0" xfId="10432" applyFont="1"/>
    <xf numFmtId="0" fontId="62" fillId="0" borderId="0" xfId="10432" applyFont="1"/>
    <xf numFmtId="0" fontId="43" fillId="0" borderId="0" xfId="10432" applyFont="1" applyAlignment="1">
      <alignment horizontal="left" vertical="center"/>
    </xf>
    <xf numFmtId="0" fontId="62" fillId="0" borderId="0" xfId="10432" applyFont="1" applyAlignment="1">
      <alignment horizontal="center"/>
    </xf>
    <xf numFmtId="0" fontId="43" fillId="0" borderId="0" xfId="10432" applyFont="1" applyAlignment="1">
      <alignment horizontal="right" vertical="center"/>
    </xf>
    <xf numFmtId="0" fontId="43" fillId="0" borderId="0" xfId="10432" applyFont="1" applyAlignment="1">
      <alignment horizontal="left" vertical="center" indent="1"/>
    </xf>
    <xf numFmtId="0" fontId="60" fillId="0" borderId="0" xfId="10432" applyFont="1"/>
    <xf numFmtId="0" fontId="60" fillId="0" borderId="0" xfId="10432" applyFont="1" applyAlignment="1">
      <alignment horizontal="right" vertical="center"/>
    </xf>
    <xf numFmtId="0" fontId="60" fillId="0" borderId="0" xfId="10432" applyFont="1" applyAlignment="1">
      <alignment horizontal="left" vertical="center" indent="1"/>
    </xf>
    <xf numFmtId="49" fontId="63" fillId="0" borderId="0" xfId="10432" applyNumberFormat="1" applyFont="1" applyAlignment="1">
      <alignment vertical="center"/>
    </xf>
    <xf numFmtId="49" fontId="61" fillId="18" borderId="0" xfId="1493" applyNumberFormat="1" applyFont="1" applyFill="1" applyAlignment="1">
      <alignment horizontal="right"/>
    </xf>
    <xf numFmtId="49" fontId="61" fillId="0" borderId="0" xfId="1493" applyNumberFormat="1" applyFont="1" applyAlignment="1">
      <alignment horizontal="right"/>
    </xf>
    <xf numFmtId="49" fontId="61" fillId="18" borderId="0" xfId="0" applyNumberFormat="1" applyFont="1" applyFill="1" applyAlignment="1">
      <alignment horizontal="right"/>
    </xf>
    <xf numFmtId="49" fontId="61" fillId="18" borderId="0" xfId="38" applyNumberFormat="1" applyFont="1" applyFill="1" applyAlignment="1">
      <alignment horizontal="right"/>
    </xf>
    <xf numFmtId="49" fontId="61" fillId="0" borderId="0" xfId="60" applyNumberFormat="1" applyFont="1" applyAlignment="1">
      <alignment horizontal="right"/>
    </xf>
    <xf numFmtId="49" fontId="150" fillId="0" borderId="0" xfId="60" applyNumberFormat="1" applyFont="1" applyAlignment="1">
      <alignment horizontal="right"/>
    </xf>
    <xf numFmtId="0" fontId="45" fillId="18" borderId="0" xfId="41" applyFont="1" applyFill="1" applyAlignment="1">
      <alignment horizontal="left" vertical="top"/>
    </xf>
    <xf numFmtId="164" fontId="45" fillId="18" borderId="0" xfId="41" applyNumberFormat="1" applyFont="1" applyFill="1" applyAlignment="1">
      <alignment horizontal="right" vertical="top"/>
    </xf>
    <xf numFmtId="0" fontId="45" fillId="18" borderId="115" xfId="41" applyFont="1" applyFill="1" applyBorder="1" applyAlignment="1">
      <alignment horizontal="left" vertical="top"/>
    </xf>
    <xf numFmtId="164" fontId="45" fillId="18" borderId="116" xfId="41" applyNumberFormat="1" applyFont="1" applyFill="1" applyBorder="1" applyAlignment="1">
      <alignment vertical="top"/>
    </xf>
    <xf numFmtId="164" fontId="45" fillId="18" borderId="0" xfId="41" applyNumberFormat="1" applyFont="1" applyFill="1" applyAlignment="1">
      <alignment vertical="top"/>
    </xf>
    <xf numFmtId="0" fontId="45" fillId="18" borderId="116" xfId="41" applyFont="1" applyFill="1" applyBorder="1" applyAlignment="1">
      <alignment vertical="top" wrapText="1"/>
    </xf>
    <xf numFmtId="164" fontId="45" fillId="18" borderId="115" xfId="41" applyNumberFormat="1" applyFont="1" applyFill="1" applyBorder="1" applyAlignment="1">
      <alignment horizontal="right" vertical="top"/>
    </xf>
    <xf numFmtId="0" fontId="47" fillId="18" borderId="115" xfId="0" applyFont="1" applyFill="1" applyBorder="1" applyAlignment="1">
      <alignment vertical="top"/>
    </xf>
    <xf numFmtId="3" fontId="47" fillId="18" borderId="115" xfId="0" applyNumberFormat="1" applyFont="1" applyFill="1" applyBorder="1" applyAlignment="1">
      <alignment vertical="top"/>
    </xf>
    <xf numFmtId="0" fontId="45" fillId="18" borderId="0" xfId="0" applyFont="1" applyFill="1" applyAlignment="1">
      <alignment horizontal="left" vertical="top"/>
    </xf>
    <xf numFmtId="3" fontId="45" fillId="18" borderId="0" xfId="0" applyNumberFormat="1" applyFont="1" applyFill="1" applyAlignment="1">
      <alignment vertical="top"/>
    </xf>
    <xf numFmtId="0" fontId="45" fillId="18" borderId="0" xfId="0" applyFont="1" applyFill="1" applyAlignment="1">
      <alignment vertical="top"/>
    </xf>
    <xf numFmtId="164" fontId="45" fillId="18" borderId="116" xfId="0" applyNumberFormat="1" applyFont="1" applyFill="1" applyBorder="1" applyAlignment="1">
      <alignment vertical="top"/>
    </xf>
    <xf numFmtId="164" fontId="45" fillId="18" borderId="0" xfId="0" applyNumberFormat="1" applyFont="1" applyFill="1" applyAlignment="1">
      <alignment vertical="top"/>
    </xf>
    <xf numFmtId="0" fontId="48" fillId="18" borderId="0" xfId="0" applyFont="1" applyFill="1"/>
    <xf numFmtId="0" fontId="45" fillId="18" borderId="115" xfId="89" applyFont="1" applyFill="1" applyBorder="1" applyAlignment="1">
      <alignment horizontal="left" vertical="top"/>
    </xf>
    <xf numFmtId="3" fontId="45" fillId="18" borderId="115" xfId="89" applyNumberFormat="1" applyFont="1" applyFill="1" applyBorder="1" applyAlignment="1">
      <alignment vertical="top"/>
    </xf>
    <xf numFmtId="0" fontId="45" fillId="18" borderId="116" xfId="89" applyFont="1" applyFill="1" applyBorder="1" applyAlignment="1">
      <alignment horizontal="left" vertical="top"/>
    </xf>
    <xf numFmtId="3" fontId="45" fillId="18" borderId="116" xfId="89" applyNumberFormat="1" applyFont="1" applyFill="1" applyBorder="1" applyAlignment="1">
      <alignment vertical="top"/>
    </xf>
    <xf numFmtId="3" fontId="45" fillId="18" borderId="0" xfId="41" applyNumberFormat="1" applyFont="1" applyFill="1" applyAlignment="1">
      <alignment vertical="top"/>
    </xf>
    <xf numFmtId="0" fontId="45" fillId="18" borderId="115" xfId="41" applyFont="1" applyFill="1" applyBorder="1" applyAlignment="1">
      <alignment horizontal="left" indent="1"/>
    </xf>
    <xf numFmtId="0" fontId="45" fillId="18" borderId="116" xfId="41" applyFont="1" applyFill="1" applyBorder="1" applyAlignment="1">
      <alignment horizontal="left" indent="1"/>
    </xf>
    <xf numFmtId="0" fontId="45" fillId="18" borderId="0" xfId="41" applyFont="1" applyFill="1" applyAlignment="1">
      <alignment horizontal="left" indent="1"/>
    </xf>
    <xf numFmtId="0" fontId="45" fillId="18" borderId="0" xfId="10435" applyFont="1" applyFill="1" applyAlignment="1">
      <alignment horizontal="left" indent="1"/>
    </xf>
    <xf numFmtId="0" fontId="45" fillId="18" borderId="115" xfId="0" applyFont="1" applyFill="1" applyBorder="1" applyAlignment="1">
      <alignment horizontal="left" indent="1"/>
    </xf>
    <xf numFmtId="164" fontId="45" fillId="18" borderId="115" xfId="0" applyNumberFormat="1" applyFont="1" applyFill="1" applyBorder="1" applyAlignment="1">
      <alignment horizontal="right" vertical="top"/>
    </xf>
    <xf numFmtId="0" fontId="45" fillId="18" borderId="116" xfId="0" applyFont="1" applyFill="1" applyBorder="1" applyAlignment="1">
      <alignment horizontal="left" indent="1"/>
    </xf>
    <xf numFmtId="164" fontId="45" fillId="18" borderId="116" xfId="0" applyNumberFormat="1" applyFont="1" applyFill="1" applyBorder="1" applyAlignment="1">
      <alignment horizontal="right" vertical="top"/>
    </xf>
    <xf numFmtId="0" fontId="45" fillId="18" borderId="0" xfId="0" applyFont="1" applyFill="1" applyAlignment="1">
      <alignment horizontal="left" indent="1"/>
    </xf>
    <xf numFmtId="164" fontId="45" fillId="18" borderId="0" xfId="0" applyNumberFormat="1" applyFont="1" applyFill="1" applyAlignment="1">
      <alignment horizontal="right" vertical="top"/>
    </xf>
    <xf numFmtId="0" fontId="45" fillId="18" borderId="115" xfId="89" applyFont="1" applyFill="1" applyBorder="1" applyAlignment="1">
      <alignment vertical="top"/>
    </xf>
    <xf numFmtId="164" fontId="45" fillId="18" borderId="115" xfId="89" applyNumberFormat="1" applyFont="1" applyFill="1" applyBorder="1" applyAlignment="1">
      <alignment vertical="top"/>
    </xf>
    <xf numFmtId="0" fontId="45" fillId="18" borderId="116" xfId="89" applyFont="1" applyFill="1" applyBorder="1" applyAlignment="1">
      <alignment vertical="top"/>
    </xf>
    <xf numFmtId="164" fontId="45" fillId="18" borderId="116" xfId="89" applyNumberFormat="1" applyFont="1" applyFill="1" applyBorder="1" applyAlignment="1">
      <alignment vertical="top"/>
    </xf>
    <xf numFmtId="0" fontId="45" fillId="18" borderId="0" xfId="89" applyFont="1" applyFill="1" applyAlignment="1">
      <alignment vertical="top"/>
    </xf>
    <xf numFmtId="164" fontId="45" fillId="18" borderId="0" xfId="89" applyNumberFormat="1" applyFont="1" applyFill="1" applyAlignment="1">
      <alignment vertical="top"/>
    </xf>
    <xf numFmtId="0" fontId="45" fillId="18" borderId="0" xfId="89" applyFont="1" applyFill="1" applyAlignment="1">
      <alignment horizontal="left" vertical="top"/>
    </xf>
    <xf numFmtId="4" fontId="45" fillId="18" borderId="115" xfId="89" applyNumberFormat="1" applyFont="1" applyFill="1" applyBorder="1" applyAlignment="1">
      <alignment horizontal="right" vertical="top"/>
    </xf>
    <xf numFmtId="4" fontId="45" fillId="18" borderId="116" xfId="89" applyNumberFormat="1" applyFont="1" applyFill="1" applyBorder="1" applyAlignment="1">
      <alignment horizontal="right" vertical="top"/>
    </xf>
    <xf numFmtId="4" fontId="45" fillId="18" borderId="0" xfId="89" applyNumberFormat="1" applyFont="1" applyFill="1" applyAlignment="1">
      <alignment horizontal="right" vertical="top"/>
    </xf>
    <xf numFmtId="0" fontId="45" fillId="18" borderId="115" xfId="89" applyFont="1" applyFill="1" applyBorder="1" applyAlignment="1">
      <alignment horizontal="left" indent="1"/>
    </xf>
    <xf numFmtId="164" fontId="45" fillId="18" borderId="115" xfId="89" applyNumberFormat="1" applyFont="1" applyFill="1" applyBorder="1" applyAlignment="1">
      <alignment horizontal="right" vertical="top"/>
    </xf>
    <xf numFmtId="0" fontId="45" fillId="18" borderId="116" xfId="89" applyFont="1" applyFill="1" applyBorder="1" applyAlignment="1">
      <alignment horizontal="left" indent="1"/>
    </xf>
    <xf numFmtId="164" fontId="45" fillId="18" borderId="116" xfId="89" applyNumberFormat="1" applyFont="1" applyFill="1" applyBorder="1" applyAlignment="1">
      <alignment horizontal="right" vertical="top"/>
    </xf>
    <xf numFmtId="0" fontId="45" fillId="18" borderId="0" xfId="89" applyFont="1" applyFill="1" applyAlignment="1">
      <alignment horizontal="left" indent="1"/>
    </xf>
    <xf numFmtId="164" fontId="45" fillId="18" borderId="0" xfId="89" applyNumberFormat="1" applyFont="1" applyFill="1" applyAlignment="1">
      <alignment horizontal="right" vertical="top"/>
    </xf>
    <xf numFmtId="4" fontId="45" fillId="18" borderId="115" xfId="0" applyNumberFormat="1" applyFont="1" applyFill="1" applyBorder="1" applyAlignment="1">
      <alignment vertical="top"/>
    </xf>
    <xf numFmtId="4" fontId="45" fillId="18" borderId="116" xfId="0" applyNumberFormat="1" applyFont="1" applyFill="1" applyBorder="1" applyAlignment="1">
      <alignment vertical="top"/>
    </xf>
    <xf numFmtId="4" fontId="45" fillId="18" borderId="0" xfId="0" applyNumberFormat="1" applyFont="1" applyFill="1" applyAlignment="1">
      <alignment vertical="top"/>
    </xf>
    <xf numFmtId="164" fontId="52" fillId="18" borderId="115" xfId="0" applyNumberFormat="1" applyFont="1" applyFill="1" applyBorder="1" applyAlignment="1">
      <alignment horizontal="right" vertical="top"/>
    </xf>
    <xf numFmtId="164" fontId="52" fillId="18" borderId="116" xfId="0" applyNumberFormat="1" applyFont="1" applyFill="1" applyBorder="1" applyAlignment="1">
      <alignment horizontal="right" vertical="top"/>
    </xf>
    <xf numFmtId="164" fontId="52" fillId="18" borderId="0" xfId="0" applyNumberFormat="1" applyFont="1" applyFill="1" applyAlignment="1">
      <alignment horizontal="right" vertical="top"/>
    </xf>
    <xf numFmtId="0" fontId="45" fillId="18" borderId="115" xfId="10435" applyFont="1" applyFill="1" applyBorder="1" applyAlignment="1">
      <alignment horizontal="left" indent="1"/>
    </xf>
    <xf numFmtId="0" fontId="45" fillId="18" borderId="115" xfId="38" applyFont="1" applyFill="1" applyBorder="1" applyAlignment="1">
      <alignment horizontal="left" vertical="top"/>
    </xf>
    <xf numFmtId="164" fontId="45" fillId="18" borderId="115" xfId="38" applyNumberFormat="1" applyFont="1" applyFill="1" applyBorder="1" applyAlignment="1">
      <alignment vertical="top"/>
    </xf>
    <xf numFmtId="164" fontId="45" fillId="18" borderId="115" xfId="2368" applyNumberFormat="1" applyFont="1" applyFill="1" applyBorder="1" applyAlignment="1">
      <alignment vertical="top"/>
    </xf>
    <xf numFmtId="0" fontId="45" fillId="18" borderId="116" xfId="38" applyFont="1" applyFill="1" applyBorder="1" applyAlignment="1">
      <alignment horizontal="left" vertical="top"/>
    </xf>
    <xf numFmtId="164" fontId="45" fillId="18" borderId="116" xfId="38" applyNumberFormat="1" applyFont="1" applyFill="1" applyBorder="1" applyAlignment="1">
      <alignment vertical="top"/>
    </xf>
    <xf numFmtId="164" fontId="45" fillId="18" borderId="116" xfId="2368" applyNumberFormat="1" applyFont="1" applyFill="1" applyBorder="1" applyAlignment="1">
      <alignment vertical="top"/>
    </xf>
    <xf numFmtId="0" fontId="45" fillId="18" borderId="0" xfId="38" applyFont="1" applyFill="1" applyAlignment="1">
      <alignment horizontal="left" vertical="top"/>
    </xf>
    <xf numFmtId="164" fontId="45" fillId="18" borderId="0" xfId="38" applyNumberFormat="1" applyFont="1" applyFill="1" applyAlignment="1">
      <alignment vertical="top"/>
    </xf>
    <xf numFmtId="164" fontId="45" fillId="18" borderId="0" xfId="2368" applyNumberFormat="1" applyFont="1" applyFill="1" applyBorder="1" applyAlignment="1">
      <alignment vertical="top"/>
    </xf>
    <xf numFmtId="173" fontId="45" fillId="18" borderId="115" xfId="59" applyNumberFormat="1" applyFont="1" applyFill="1" applyBorder="1" applyAlignment="1">
      <alignment vertical="top"/>
    </xf>
    <xf numFmtId="173" fontId="45" fillId="18" borderId="116" xfId="59" applyNumberFormat="1" applyFont="1" applyFill="1" applyBorder="1" applyAlignment="1">
      <alignment vertical="top"/>
    </xf>
    <xf numFmtId="173" fontId="45" fillId="18" borderId="0" xfId="59" applyNumberFormat="1" applyFont="1" applyFill="1" applyBorder="1" applyAlignment="1">
      <alignment vertical="top"/>
    </xf>
    <xf numFmtId="0" fontId="45" fillId="18" borderId="115" xfId="0" applyFont="1" applyFill="1" applyBorder="1" applyAlignment="1">
      <alignment horizontal="left" vertical="center" indent="1"/>
    </xf>
    <xf numFmtId="0" fontId="45" fillId="18" borderId="116" xfId="0" applyFont="1" applyFill="1" applyBorder="1" applyAlignment="1">
      <alignment horizontal="left" vertical="center" indent="1"/>
    </xf>
    <xf numFmtId="0" fontId="45" fillId="18" borderId="0" xfId="0" applyFont="1" applyFill="1" applyAlignment="1">
      <alignment horizontal="left" vertical="center" indent="1"/>
    </xf>
    <xf numFmtId="164" fontId="45" fillId="18" borderId="115" xfId="0" applyNumberFormat="1" applyFont="1" applyFill="1" applyBorder="1"/>
    <xf numFmtId="164" fontId="45" fillId="18" borderId="116" xfId="0" applyNumberFormat="1" applyFont="1" applyFill="1" applyBorder="1"/>
    <xf numFmtId="164" fontId="45" fillId="18" borderId="0" xfId="0" applyNumberFormat="1" applyFont="1" applyFill="1"/>
    <xf numFmtId="0" fontId="47" fillId="18" borderId="115" xfId="41" applyFont="1" applyFill="1" applyBorder="1" applyAlignment="1">
      <alignment horizontal="left" vertical="top"/>
    </xf>
    <xf numFmtId="164" fontId="47" fillId="18" borderId="115" xfId="0" applyNumberFormat="1" applyFont="1" applyFill="1" applyBorder="1" applyAlignment="1">
      <alignment vertical="top"/>
    </xf>
    <xf numFmtId="0" fontId="45" fillId="18" borderId="118" xfId="40" applyFont="1" applyFill="1" applyBorder="1" applyAlignment="1">
      <alignment horizontal="left" vertical="top"/>
    </xf>
    <xf numFmtId="169" fontId="45" fillId="18" borderId="118" xfId="40" applyNumberFormat="1" applyFont="1" applyFill="1" applyBorder="1" applyAlignment="1">
      <alignment vertical="top"/>
    </xf>
    <xf numFmtId="0" fontId="45" fillId="18" borderId="119" xfId="40" applyFont="1" applyFill="1" applyBorder="1" applyAlignment="1">
      <alignment horizontal="left" vertical="top"/>
    </xf>
    <xf numFmtId="169" fontId="45" fillId="18" borderId="119" xfId="40" applyNumberFormat="1" applyFont="1" applyFill="1" applyBorder="1" applyAlignment="1">
      <alignment vertical="top"/>
    </xf>
    <xf numFmtId="0" fontId="45" fillId="18" borderId="0" xfId="40" applyFont="1" applyFill="1" applyAlignment="1">
      <alignment horizontal="left" vertical="top"/>
    </xf>
    <xf numFmtId="169" fontId="45" fillId="18" borderId="0" xfId="40" applyNumberFormat="1" applyFont="1" applyFill="1" applyAlignment="1">
      <alignment vertical="top"/>
    </xf>
    <xf numFmtId="167" fontId="45" fillId="18" borderId="116" xfId="0" applyNumberFormat="1" applyFont="1" applyFill="1" applyBorder="1" applyAlignment="1">
      <alignment horizontal="right" vertical="top"/>
    </xf>
    <xf numFmtId="3" fontId="45" fillId="18" borderId="0" xfId="0" applyNumberFormat="1" applyFont="1" applyFill="1" applyAlignment="1">
      <alignment horizontal="right" vertical="top"/>
    </xf>
    <xf numFmtId="9" fontId="45" fillId="18" borderId="115" xfId="2368" applyFont="1" applyFill="1" applyBorder="1" applyAlignment="1">
      <alignment vertical="top"/>
    </xf>
    <xf numFmtId="9" fontId="45" fillId="18" borderId="116" xfId="2368" applyFont="1" applyFill="1" applyBorder="1" applyAlignment="1">
      <alignment vertical="top"/>
    </xf>
    <xf numFmtId="9" fontId="45" fillId="18" borderId="0" xfId="2368" applyFont="1" applyFill="1" applyBorder="1" applyAlignment="1">
      <alignment vertical="top"/>
    </xf>
    <xf numFmtId="3" fontId="45" fillId="18" borderId="115" xfId="76" applyNumberFormat="1" applyFont="1" applyFill="1" applyBorder="1" applyAlignment="1">
      <alignment vertical="top"/>
    </xf>
    <xf numFmtId="3" fontId="45" fillId="18" borderId="116" xfId="76" applyNumberFormat="1" applyFont="1" applyFill="1" applyBorder="1" applyAlignment="1">
      <alignment vertical="top"/>
    </xf>
    <xf numFmtId="3" fontId="45" fillId="18" borderId="0" xfId="76" applyNumberFormat="1" applyFont="1" applyFill="1" applyAlignment="1">
      <alignment vertical="top"/>
    </xf>
    <xf numFmtId="3" fontId="45" fillId="18" borderId="115" xfId="76" applyNumberFormat="1" applyFont="1" applyFill="1" applyBorder="1"/>
    <xf numFmtId="3" fontId="45" fillId="18" borderId="116" xfId="76" applyNumberFormat="1" applyFont="1" applyFill="1" applyBorder="1"/>
    <xf numFmtId="3" fontId="45" fillId="18" borderId="0" xfId="76" applyNumberFormat="1" applyFont="1" applyFill="1"/>
    <xf numFmtId="164" fontId="55" fillId="18" borderId="116" xfId="0" applyNumberFormat="1" applyFont="1" applyFill="1" applyBorder="1" applyAlignment="1">
      <alignment vertical="top"/>
    </xf>
    <xf numFmtId="164" fontId="55" fillId="18" borderId="0" xfId="0" applyNumberFormat="1" applyFont="1" applyFill="1" applyAlignment="1">
      <alignment vertical="top"/>
    </xf>
    <xf numFmtId="0" fontId="52" fillId="18" borderId="115" xfId="60" applyFont="1" applyFill="1" applyBorder="1" applyAlignment="1">
      <alignment vertical="top"/>
    </xf>
    <xf numFmtId="3" fontId="52" fillId="18" borderId="115" xfId="92" applyNumberFormat="1" applyFont="1" applyFill="1" applyBorder="1" applyAlignment="1">
      <alignment vertical="top"/>
    </xf>
    <xf numFmtId="3" fontId="52" fillId="18" borderId="115" xfId="0" applyNumberFormat="1" applyFont="1" applyFill="1" applyBorder="1" applyAlignment="1">
      <alignment vertical="top"/>
    </xf>
    <xf numFmtId="0" fontId="52" fillId="18" borderId="116" xfId="60" applyFont="1" applyFill="1" applyBorder="1" applyAlignment="1">
      <alignment vertical="top"/>
    </xf>
    <xf numFmtId="3" fontId="52" fillId="18" borderId="116" xfId="92" applyNumberFormat="1" applyFont="1" applyFill="1" applyBorder="1" applyAlignment="1" applyProtection="1">
      <alignment vertical="top"/>
      <protection locked="0"/>
    </xf>
    <xf numFmtId="3" fontId="45" fillId="18" borderId="116" xfId="92" applyNumberFormat="1" applyFont="1" applyFill="1" applyBorder="1" applyAlignment="1">
      <alignment vertical="top"/>
    </xf>
    <xf numFmtId="3" fontId="52" fillId="18" borderId="116" xfId="0" applyNumberFormat="1" applyFont="1" applyFill="1" applyBorder="1" applyAlignment="1">
      <alignment vertical="top"/>
    </xf>
    <xf numFmtId="0" fontId="52" fillId="18" borderId="116" xfId="0" applyFont="1" applyFill="1" applyBorder="1" applyAlignment="1">
      <alignment vertical="top"/>
    </xf>
    <xf numFmtId="0" fontId="52" fillId="18" borderId="0" xfId="60" applyFont="1" applyFill="1" applyAlignment="1">
      <alignment vertical="top"/>
    </xf>
    <xf numFmtId="3" fontId="52" fillId="18" borderId="0" xfId="0" applyNumberFormat="1" applyFont="1" applyFill="1" applyAlignment="1">
      <alignment vertical="top"/>
    </xf>
    <xf numFmtId="0" fontId="52" fillId="18" borderId="0" xfId="0" applyFont="1" applyFill="1" applyAlignment="1">
      <alignment vertical="top"/>
    </xf>
    <xf numFmtId="0" fontId="45" fillId="18" borderId="116" xfId="0" applyFont="1" applyFill="1" applyBorder="1" applyAlignment="1">
      <alignment vertical="top"/>
    </xf>
    <xf numFmtId="3" fontId="52" fillId="18" borderId="115" xfId="92" applyNumberFormat="1" applyFont="1" applyFill="1" applyBorder="1" applyAlignment="1" applyProtection="1">
      <alignment vertical="top"/>
      <protection locked="0"/>
    </xf>
    <xf numFmtId="3" fontId="45" fillId="18" borderId="115" xfId="92" applyNumberFormat="1" applyFont="1" applyFill="1" applyBorder="1" applyAlignment="1">
      <alignment vertical="top"/>
    </xf>
    <xf numFmtId="3" fontId="52" fillId="18" borderId="0" xfId="92" applyNumberFormat="1" applyFont="1" applyFill="1" applyAlignment="1" applyProtection="1">
      <alignment vertical="top"/>
      <protection locked="0"/>
    </xf>
    <xf numFmtId="3" fontId="45" fillId="18" borderId="0" xfId="92" applyNumberFormat="1" applyFont="1" applyFill="1" applyAlignment="1">
      <alignment vertical="top"/>
    </xf>
    <xf numFmtId="0" fontId="52" fillId="18" borderId="115" xfId="60" applyFont="1" applyFill="1" applyBorder="1" applyAlignment="1">
      <alignment vertical="top" wrapText="1"/>
    </xf>
    <xf numFmtId="0" fontId="52" fillId="18" borderId="116" xfId="60" applyFont="1" applyFill="1" applyBorder="1" applyAlignment="1">
      <alignment vertical="top" wrapText="1"/>
    </xf>
    <xf numFmtId="0" fontId="52" fillId="18" borderId="0" xfId="60" applyFont="1" applyFill="1" applyAlignment="1">
      <alignment vertical="top" wrapText="1"/>
    </xf>
    <xf numFmtId="3" fontId="52" fillId="18" borderId="0" xfId="92" applyNumberFormat="1" applyFont="1" applyFill="1" applyAlignment="1">
      <alignment vertical="top"/>
    </xf>
    <xf numFmtId="0" fontId="45" fillId="0" borderId="116" xfId="0" applyFont="1" applyBorder="1"/>
    <xf numFmtId="3" fontId="52" fillId="18" borderId="115" xfId="60" applyNumberFormat="1" applyFont="1" applyFill="1" applyBorder="1" applyAlignment="1">
      <alignment vertical="top"/>
    </xf>
    <xf numFmtId="3" fontId="52" fillId="18" borderId="116" xfId="60" applyNumberFormat="1" applyFont="1" applyFill="1" applyBorder="1" applyAlignment="1" applyProtection="1">
      <alignment vertical="top"/>
      <protection locked="0"/>
    </xf>
    <xf numFmtId="3" fontId="45" fillId="18" borderId="116" xfId="60" applyNumberFormat="1" applyFont="1" applyFill="1" applyBorder="1" applyAlignment="1">
      <alignment vertical="top"/>
    </xf>
    <xf numFmtId="3" fontId="52" fillId="18" borderId="0" xfId="60" applyNumberFormat="1" applyFont="1" applyFill="1" applyAlignment="1">
      <alignment vertical="top"/>
    </xf>
    <xf numFmtId="3" fontId="45" fillId="18" borderId="0" xfId="60" applyNumberFormat="1" applyFont="1" applyFill="1" applyAlignment="1">
      <alignment vertical="top"/>
    </xf>
    <xf numFmtId="3" fontId="52" fillId="18" borderId="0" xfId="60" applyNumberFormat="1" applyFont="1" applyFill="1" applyAlignment="1" applyProtection="1">
      <alignment vertical="top"/>
      <protection locked="0"/>
    </xf>
    <xf numFmtId="0" fontId="52" fillId="18" borderId="115" xfId="0" applyFont="1" applyFill="1" applyBorder="1" applyAlignment="1">
      <alignment vertical="top"/>
    </xf>
    <xf numFmtId="0" fontId="134" fillId="18" borderId="115" xfId="60" applyFont="1" applyFill="1" applyBorder="1" applyAlignment="1">
      <alignment vertical="top"/>
    </xf>
    <xf numFmtId="0" fontId="134" fillId="18" borderId="116" xfId="60" applyFont="1" applyFill="1" applyBorder="1" applyAlignment="1">
      <alignment vertical="top"/>
    </xf>
    <xf numFmtId="1" fontId="134" fillId="18" borderId="116" xfId="60" applyNumberFormat="1" applyFont="1" applyFill="1" applyBorder="1" applyAlignment="1">
      <alignment vertical="top"/>
    </xf>
    <xf numFmtId="1" fontId="134" fillId="18" borderId="0" xfId="60" applyNumberFormat="1" applyFont="1" applyFill="1" applyAlignment="1">
      <alignment vertical="top"/>
    </xf>
    <xf numFmtId="0" fontId="134" fillId="18" borderId="115" xfId="60" applyFont="1" applyFill="1" applyBorder="1" applyAlignment="1">
      <alignment horizontal="left" vertical="top"/>
    </xf>
    <xf numFmtId="2" fontId="134" fillId="18" borderId="115" xfId="60" applyNumberFormat="1" applyFont="1" applyFill="1" applyBorder="1" applyAlignment="1">
      <alignment horizontal="right" vertical="top"/>
    </xf>
    <xf numFmtId="0" fontId="134" fillId="18" borderId="116" xfId="60" applyFont="1" applyFill="1" applyBorder="1" applyAlignment="1">
      <alignment horizontal="left" vertical="top" wrapText="1"/>
    </xf>
    <xf numFmtId="2" fontId="134" fillId="18" borderId="116" xfId="60" applyNumberFormat="1" applyFont="1" applyFill="1" applyBorder="1" applyAlignment="1">
      <alignment horizontal="right" vertical="top" wrapText="1"/>
    </xf>
    <xf numFmtId="2" fontId="134" fillId="18" borderId="116" xfId="60" applyNumberFormat="1" applyFont="1" applyFill="1" applyBorder="1" applyAlignment="1">
      <alignment horizontal="right" vertical="top"/>
    </xf>
    <xf numFmtId="0" fontId="134" fillId="18" borderId="0" xfId="60" applyFont="1" applyFill="1" applyAlignment="1">
      <alignment horizontal="left" vertical="top"/>
    </xf>
    <xf numFmtId="2" fontId="134" fillId="18" borderId="0" xfId="60" applyNumberFormat="1" applyFont="1" applyFill="1" applyAlignment="1">
      <alignment horizontal="right" vertical="top"/>
    </xf>
    <xf numFmtId="0" fontId="52" fillId="18" borderId="115" xfId="137" applyFont="1" applyFill="1" applyBorder="1" applyAlignment="1">
      <alignment horizontal="left" vertical="top"/>
    </xf>
    <xf numFmtId="3" fontId="52" fillId="18" borderId="115" xfId="137" applyNumberFormat="1" applyFont="1" applyFill="1" applyBorder="1" applyAlignment="1">
      <alignment vertical="top"/>
    </xf>
    <xf numFmtId="3" fontId="52" fillId="18" borderId="115" xfId="137" applyNumberFormat="1" applyFont="1" applyFill="1" applyBorder="1" applyAlignment="1">
      <alignment horizontal="right" vertical="top"/>
    </xf>
    <xf numFmtId="0" fontId="52" fillId="18" borderId="116" xfId="137" applyFont="1" applyFill="1" applyBorder="1" applyAlignment="1">
      <alignment horizontal="left" vertical="top"/>
    </xf>
    <xf numFmtId="3" fontId="52" fillId="18" borderId="116" xfId="137" applyNumberFormat="1" applyFont="1" applyFill="1" applyBorder="1" applyAlignment="1">
      <alignment vertical="top"/>
    </xf>
    <xf numFmtId="3" fontId="52" fillId="18" borderId="116" xfId="137" applyNumberFormat="1" applyFont="1" applyFill="1" applyBorder="1" applyAlignment="1">
      <alignment horizontal="right" vertical="top"/>
    </xf>
    <xf numFmtId="0" fontId="52" fillId="18" borderId="0" xfId="137" applyFont="1" applyFill="1" applyAlignment="1">
      <alignment horizontal="left" vertical="top"/>
    </xf>
    <xf numFmtId="3" fontId="52" fillId="18" borderId="0" xfId="137" applyNumberFormat="1" applyFont="1" applyFill="1" applyAlignment="1">
      <alignment vertical="top"/>
    </xf>
    <xf numFmtId="3" fontId="52" fillId="18" borderId="0" xfId="137" applyNumberFormat="1" applyFont="1" applyFill="1" applyAlignment="1">
      <alignment horizontal="right" vertical="top"/>
    </xf>
    <xf numFmtId="3" fontId="52" fillId="18" borderId="115" xfId="137" applyNumberFormat="1" applyFont="1" applyFill="1" applyBorder="1" applyAlignment="1">
      <alignment horizontal="left" vertical="top"/>
    </xf>
    <xf numFmtId="3" fontId="52" fillId="18" borderId="116" xfId="137" applyNumberFormat="1" applyFont="1" applyFill="1" applyBorder="1" applyAlignment="1">
      <alignment horizontal="left" vertical="top"/>
    </xf>
    <xf numFmtId="3" fontId="52" fillId="18" borderId="0" xfId="137" applyNumberFormat="1" applyFont="1" applyFill="1" applyAlignment="1">
      <alignment horizontal="left" vertical="top"/>
    </xf>
    <xf numFmtId="164" fontId="47" fillId="18" borderId="114" xfId="41" applyNumberFormat="1" applyFont="1" applyFill="1" applyBorder="1" applyAlignment="1">
      <alignment horizontal="right"/>
    </xf>
    <xf numFmtId="188" fontId="45" fillId="18" borderId="115" xfId="40" applyNumberFormat="1" applyFont="1" applyFill="1" applyBorder="1" applyAlignment="1">
      <alignment horizontal="left" vertical="top"/>
    </xf>
    <xf numFmtId="188" fontId="45" fillId="18" borderId="0" xfId="40" applyNumberFormat="1" applyFont="1" applyFill="1" applyAlignment="1">
      <alignment horizontal="left" vertical="top"/>
    </xf>
    <xf numFmtId="188" fontId="45" fillId="18" borderId="116" xfId="40" applyNumberFormat="1" applyFont="1" applyFill="1" applyBorder="1" applyAlignment="1">
      <alignment horizontal="left" vertical="top"/>
    </xf>
    <xf numFmtId="168" fontId="151" fillId="0" borderId="0" xfId="0" applyNumberFormat="1" applyFont="1" applyAlignment="1">
      <alignment horizontal="right"/>
    </xf>
    <xf numFmtId="168" fontId="151" fillId="0" borderId="0" xfId="0" applyNumberFormat="1" applyFont="1" applyAlignment="1">
      <alignment horizontal="left"/>
    </xf>
    <xf numFmtId="0" fontId="48" fillId="0" borderId="0" xfId="38" applyFont="1" applyAlignment="1">
      <alignment horizontal="right" vertical="top" wrapText="1"/>
    </xf>
    <xf numFmtId="0" fontId="49" fillId="18" borderId="0" xfId="38" applyFont="1" applyFill="1" applyAlignment="1">
      <alignment vertical="center"/>
    </xf>
    <xf numFmtId="22" fontId="48" fillId="18" borderId="0" xfId="38" applyNumberFormat="1" applyFont="1" applyFill="1" applyAlignment="1">
      <alignment horizontal="center" wrapText="1"/>
    </xf>
    <xf numFmtId="0" fontId="49" fillId="0" borderId="0" xfId="38" applyFont="1" applyAlignment="1">
      <alignment horizontal="right" vertical="top" wrapText="1"/>
    </xf>
    <xf numFmtId="167" fontId="49" fillId="0" borderId="0" xfId="38" applyNumberFormat="1" applyFont="1"/>
    <xf numFmtId="3" fontId="49" fillId="0" borderId="0" xfId="38" applyNumberFormat="1" applyFont="1"/>
    <xf numFmtId="0" fontId="143" fillId="0" borderId="0" xfId="0" applyFont="1"/>
    <xf numFmtId="0" fontId="47" fillId="18" borderId="106" xfId="0" applyFont="1" applyFill="1" applyBorder="1" applyAlignment="1">
      <alignment horizontal="left" vertical="center" wrapText="1" indent="1"/>
    </xf>
    <xf numFmtId="164" fontId="61" fillId="0" borderId="0" xfId="0" applyNumberFormat="1" applyFont="1"/>
    <xf numFmtId="164" fontId="155" fillId="0" borderId="116" xfId="0" applyNumberFormat="1" applyFont="1" applyBorder="1"/>
    <xf numFmtId="3" fontId="45" fillId="0" borderId="0" xfId="0" applyNumberFormat="1" applyFont="1" applyAlignment="1">
      <alignment horizontal="center"/>
    </xf>
    <xf numFmtId="49" fontId="45" fillId="0" borderId="0" xfId="0" applyNumberFormat="1" applyFont="1" applyAlignment="1">
      <alignment horizontal="center"/>
    </xf>
    <xf numFmtId="164" fontId="47" fillId="0" borderId="114" xfId="0" applyNumberFormat="1" applyFont="1" applyBorder="1"/>
    <xf numFmtId="49" fontId="61" fillId="0" borderId="0" xfId="38" applyNumberFormat="1" applyFont="1" applyAlignment="1">
      <alignment horizontal="right"/>
    </xf>
    <xf numFmtId="49" fontId="49" fillId="0" borderId="0" xfId="38" applyNumberFormat="1" applyFont="1"/>
    <xf numFmtId="0" fontId="47" fillId="18" borderId="114" xfId="40" applyFont="1" applyFill="1" applyBorder="1" applyAlignment="1">
      <alignment horizontal="right" vertical="top"/>
    </xf>
    <xf numFmtId="0" fontId="1" fillId="63" borderId="0" xfId="10439" applyFill="1"/>
    <xf numFmtId="0" fontId="1" fillId="18" borderId="0" xfId="10439" applyFill="1"/>
    <xf numFmtId="0" fontId="47" fillId="18" borderId="115" xfId="41" applyFont="1" applyFill="1" applyBorder="1" applyAlignment="1">
      <alignment vertical="top"/>
    </xf>
    <xf numFmtId="164" fontId="47" fillId="18" borderId="115" xfId="38" applyNumberFormat="1" applyFont="1" applyFill="1" applyBorder="1" applyAlignment="1">
      <alignment vertical="top"/>
    </xf>
    <xf numFmtId="0" fontId="47" fillId="18" borderId="114" xfId="38" applyFont="1" applyFill="1" applyBorder="1" applyAlignment="1">
      <alignment vertical="top"/>
    </xf>
    <xf numFmtId="0" fontId="47" fillId="18" borderId="114" xfId="38" applyFont="1" applyFill="1" applyBorder="1" applyAlignment="1">
      <alignment horizontal="right" vertical="top" wrapText="1"/>
    </xf>
    <xf numFmtId="0" fontId="148" fillId="0" borderId="0" xfId="10432" applyFont="1" applyAlignment="1">
      <alignment vertical="center" wrapText="1"/>
    </xf>
    <xf numFmtId="0" fontId="149" fillId="0" borderId="0" xfId="10432" applyFont="1" applyAlignment="1">
      <alignment vertical="center" wrapText="1"/>
    </xf>
    <xf numFmtId="0" fontId="156" fillId="0" borderId="0" xfId="10440" applyFont="1" applyAlignment="1">
      <alignment horizontal="left" wrapText="1"/>
    </xf>
    <xf numFmtId="0" fontId="157" fillId="0" borderId="0" xfId="10432" applyFont="1" applyAlignment="1">
      <alignment horizontal="left"/>
    </xf>
    <xf numFmtId="0" fontId="158" fillId="0" borderId="0" xfId="10432" applyFont="1" applyAlignment="1">
      <alignment horizontal="left" wrapText="1"/>
    </xf>
    <xf numFmtId="0" fontId="121" fillId="0" borderId="0" xfId="10432" applyFont="1"/>
    <xf numFmtId="49" fontId="121" fillId="0" borderId="0" xfId="10432" applyNumberFormat="1" applyFont="1" applyAlignment="1">
      <alignment vertical="center"/>
    </xf>
    <xf numFmtId="49" fontId="61" fillId="0" borderId="0" xfId="10432" applyNumberFormat="1" applyFont="1" applyAlignment="1">
      <alignment vertical="center"/>
    </xf>
    <xf numFmtId="0" fontId="16" fillId="18" borderId="0" xfId="10439" applyFont="1" applyFill="1"/>
    <xf numFmtId="0" fontId="122" fillId="0" borderId="0" xfId="0" applyFont="1" applyAlignment="1">
      <alignment horizontal="justify" vertical="top" wrapText="1"/>
    </xf>
    <xf numFmtId="0" fontId="67" fillId="0" borderId="0" xfId="0" applyFont="1" applyAlignment="1">
      <alignment horizontal="justify" vertical="top" wrapText="1"/>
    </xf>
    <xf numFmtId="0" fontId="67" fillId="0" borderId="0" xfId="0" applyFont="1" applyAlignment="1">
      <alignment vertical="top" wrapText="1"/>
    </xf>
    <xf numFmtId="0" fontId="67" fillId="0" borderId="0" xfId="0" applyFont="1" applyAlignment="1">
      <alignment horizontal="left" vertical="top" wrapText="1"/>
    </xf>
    <xf numFmtId="0" fontId="46" fillId="18" borderId="115" xfId="41" applyFont="1" applyFill="1" applyBorder="1" applyAlignment="1">
      <alignment horizontal="left" vertical="top" wrapText="1"/>
    </xf>
    <xf numFmtId="0" fontId="47" fillId="18" borderId="114" xfId="89" applyFont="1" applyFill="1" applyBorder="1" applyAlignment="1">
      <alignment horizontal="center" vertical="top" wrapText="1"/>
    </xf>
    <xf numFmtId="0" fontId="47" fillId="18" borderId="114" xfId="89" applyFont="1" applyFill="1" applyBorder="1" applyAlignment="1">
      <alignment horizontal="right" vertical="top"/>
    </xf>
    <xf numFmtId="0" fontId="47" fillId="18" borderId="115" xfId="89" applyFont="1" applyFill="1" applyBorder="1" applyAlignment="1">
      <alignment horizontal="center" vertical="top" wrapText="1"/>
    </xf>
    <xf numFmtId="0" fontId="47" fillId="18" borderId="0" xfId="89" applyFont="1" applyFill="1" applyAlignment="1">
      <alignment horizontal="center" vertical="top" wrapText="1"/>
    </xf>
    <xf numFmtId="0" fontId="47" fillId="18" borderId="116" xfId="89" applyFont="1" applyFill="1" applyBorder="1" applyAlignment="1">
      <alignment horizontal="center" vertical="top" wrapText="1"/>
    </xf>
    <xf numFmtId="0" fontId="47" fillId="0" borderId="0" xfId="0" applyFont="1" applyAlignment="1">
      <alignment horizontal="center" vertical="center"/>
    </xf>
    <xf numFmtId="0" fontId="47" fillId="18" borderId="115" xfId="40" applyFont="1" applyFill="1" applyBorder="1" applyAlignment="1">
      <alignment horizontal="right"/>
    </xf>
    <xf numFmtId="0" fontId="47" fillId="18" borderId="0" xfId="40" applyFont="1" applyFill="1" applyAlignment="1">
      <alignment horizontal="right"/>
    </xf>
    <xf numFmtId="0" fontId="47" fillId="18" borderId="116" xfId="40" applyFont="1" applyFill="1" applyBorder="1" applyAlignment="1">
      <alignment horizontal="right"/>
    </xf>
    <xf numFmtId="0" fontId="47" fillId="18" borderId="114" xfId="40" applyFont="1" applyFill="1" applyBorder="1" applyAlignment="1">
      <alignment horizontal="right"/>
    </xf>
    <xf numFmtId="0" fontId="47" fillId="0" borderId="0" xfId="40" applyFont="1" applyAlignment="1">
      <alignment horizontal="right"/>
    </xf>
    <xf numFmtId="0" fontId="45" fillId="18" borderId="115" xfId="38" applyFont="1" applyFill="1" applyBorder="1" applyAlignment="1">
      <alignment horizontal="center"/>
    </xf>
    <xf numFmtId="0" fontId="45" fillId="18" borderId="0" xfId="38" applyFont="1" applyFill="1" applyAlignment="1">
      <alignment horizontal="center"/>
    </xf>
    <xf numFmtId="0" fontId="45" fillId="18" borderId="116" xfId="38" applyFont="1" applyFill="1" applyBorder="1" applyAlignment="1">
      <alignment horizontal="center"/>
    </xf>
    <xf numFmtId="0" fontId="48" fillId="18" borderId="114" xfId="0" applyFont="1" applyFill="1" applyBorder="1" applyAlignment="1">
      <alignment horizontal="center" vertical="center" wrapText="1"/>
    </xf>
    <xf numFmtId="0" fontId="47" fillId="18" borderId="114" xfId="0" applyFont="1" applyFill="1" applyBorder="1" applyAlignment="1">
      <alignment horizontal="center" vertical="center" wrapText="1"/>
    </xf>
    <xf numFmtId="0" fontId="45" fillId="18" borderId="115" xfId="0" applyFont="1" applyFill="1" applyBorder="1" applyAlignment="1">
      <alignment horizontal="left" vertical="center" indent="1"/>
    </xf>
    <xf numFmtId="0" fontId="45" fillId="18" borderId="0" xfId="0" applyFont="1" applyFill="1" applyAlignment="1">
      <alignment horizontal="left" vertical="center" indent="1"/>
    </xf>
    <xf numFmtId="0" fontId="45" fillId="18" borderId="116" xfId="0" applyFont="1" applyFill="1" applyBorder="1" applyAlignment="1">
      <alignment horizontal="left" vertical="center" indent="1"/>
    </xf>
    <xf numFmtId="0" fontId="47" fillId="18" borderId="114" xfId="0" applyFont="1" applyFill="1" applyBorder="1"/>
    <xf numFmtId="0" fontId="47" fillId="18" borderId="114" xfId="0" applyFont="1" applyFill="1" applyBorder="1" applyAlignment="1">
      <alignment horizontal="center" vertical="top"/>
    </xf>
    <xf numFmtId="0" fontId="47" fillId="18" borderId="114" xfId="0" applyFont="1" applyFill="1" applyBorder="1" applyAlignment="1">
      <alignment horizontal="right" vertical="center" wrapText="1"/>
    </xf>
    <xf numFmtId="168" fontId="152" fillId="0" borderId="0" xfId="0" applyNumberFormat="1" applyFont="1" applyAlignment="1">
      <alignment horizontal="center"/>
    </xf>
    <xf numFmtId="168" fontId="151" fillId="0" borderId="0" xfId="0" applyNumberFormat="1" applyFont="1" applyAlignment="1">
      <alignment horizontal="center"/>
    </xf>
    <xf numFmtId="168" fontId="152" fillId="0" borderId="0" xfId="0" applyNumberFormat="1" applyFont="1" applyAlignment="1">
      <alignment horizontal="right"/>
    </xf>
    <xf numFmtId="168" fontId="47" fillId="0" borderId="0" xfId="0" applyNumberFormat="1" applyFont="1" applyAlignment="1">
      <alignment horizontal="left"/>
    </xf>
    <xf numFmtId="168" fontId="151" fillId="0" borderId="0" xfId="0" applyNumberFormat="1" applyFont="1" applyAlignment="1">
      <alignment horizontal="left" indent="5"/>
    </xf>
    <xf numFmtId="0" fontId="47" fillId="18" borderId="114" xfId="41" applyFont="1" applyFill="1" applyBorder="1" applyAlignment="1">
      <alignment vertical="top" wrapText="1"/>
    </xf>
    <xf numFmtId="0" fontId="45" fillId="18" borderId="115" xfId="0" applyFont="1" applyFill="1" applyBorder="1" applyAlignment="1">
      <alignment vertical="top"/>
    </xf>
    <xf numFmtId="0" fontId="45" fillId="18" borderId="0" xfId="0" applyFont="1" applyFill="1" applyAlignment="1">
      <alignment vertical="top"/>
    </xf>
    <xf numFmtId="0" fontId="45" fillId="18" borderId="116" xfId="0" applyFont="1" applyFill="1" applyBorder="1" applyAlignment="1">
      <alignment vertical="top"/>
    </xf>
    <xf numFmtId="0" fontId="47" fillId="18" borderId="114" xfId="38" applyFont="1" applyFill="1" applyBorder="1" applyAlignment="1">
      <alignment wrapText="1"/>
    </xf>
    <xf numFmtId="0" fontId="47" fillId="18" borderId="114" xfId="38" applyFont="1" applyFill="1" applyBorder="1" applyAlignment="1">
      <alignment horizontal="left" wrapText="1"/>
    </xf>
    <xf numFmtId="0" fontId="47" fillId="18" borderId="114" xfId="38" applyFont="1" applyFill="1" applyBorder="1" applyAlignment="1">
      <alignment horizontal="left" vertical="top"/>
    </xf>
    <xf numFmtId="0" fontId="45" fillId="18" borderId="115" xfId="38" applyFont="1" applyFill="1" applyBorder="1" applyAlignment="1">
      <alignment horizontal="left" vertical="top"/>
    </xf>
    <xf numFmtId="0" fontId="45" fillId="18" borderId="0" xfId="38" applyFont="1" applyFill="1" applyAlignment="1">
      <alignment horizontal="left" vertical="top"/>
    </xf>
    <xf numFmtId="0" fontId="45" fillId="18" borderId="116" xfId="38" applyFont="1" applyFill="1" applyBorder="1" applyAlignment="1">
      <alignment horizontal="left" vertical="top"/>
    </xf>
    <xf numFmtId="0" fontId="47" fillId="18" borderId="114" xfId="38" applyFont="1" applyFill="1" applyBorder="1" applyAlignment="1">
      <alignment horizontal="left"/>
    </xf>
    <xf numFmtId="0" fontId="53" fillId="18" borderId="114" xfId="92" applyFont="1" applyFill="1" applyBorder="1" applyAlignment="1">
      <alignment horizontal="left" vertical="top"/>
    </xf>
    <xf numFmtId="0" fontId="53" fillId="18" borderId="114" xfId="60" applyFont="1" applyFill="1" applyBorder="1" applyAlignment="1">
      <alignment vertical="top" wrapText="1"/>
    </xf>
    <xf numFmtId="0" fontId="53" fillId="18" borderId="114" xfId="60" applyFont="1" applyFill="1" applyBorder="1" applyAlignment="1">
      <alignment horizontal="left" vertical="top" wrapText="1"/>
    </xf>
    <xf numFmtId="0" fontId="53" fillId="18" borderId="114" xfId="60" applyFont="1" applyFill="1" applyBorder="1" applyAlignment="1">
      <alignment vertical="top"/>
    </xf>
    <xf numFmtId="0" fontId="53" fillId="18" borderId="114" xfId="60" applyFont="1" applyFill="1" applyBorder="1" applyAlignment="1">
      <alignment horizontal="left" vertical="top"/>
    </xf>
    <xf numFmtId="0" fontId="45" fillId="18" borderId="115" xfId="0" applyFont="1" applyFill="1" applyBorder="1" applyAlignment="1">
      <alignment horizontal="left" vertical="top"/>
    </xf>
    <xf numFmtId="0" fontId="45" fillId="18" borderId="0" xfId="0" applyFont="1" applyFill="1" applyAlignment="1">
      <alignment horizontal="left" vertical="top"/>
    </xf>
    <xf numFmtId="0" fontId="45" fillId="18" borderId="116" xfId="0" applyFont="1" applyFill="1" applyBorder="1" applyAlignment="1">
      <alignment horizontal="left" vertical="top"/>
    </xf>
    <xf numFmtId="0" fontId="52" fillId="18" borderId="115" xfId="60" applyFont="1" applyFill="1" applyBorder="1" applyAlignment="1">
      <alignment horizontal="left" vertical="top" wrapText="1"/>
    </xf>
    <xf numFmtId="0" fontId="52" fillId="18" borderId="0" xfId="60" applyFont="1" applyFill="1" applyAlignment="1">
      <alignment horizontal="left" vertical="top" wrapText="1"/>
    </xf>
    <xf numFmtId="0" fontId="52" fillId="18" borderId="116" xfId="60" applyFont="1" applyFill="1" applyBorder="1" applyAlignment="1">
      <alignment horizontal="left" vertical="top" wrapText="1"/>
    </xf>
    <xf numFmtId="0" fontId="135" fillId="0" borderId="0" xfId="60" applyFont="1" applyAlignment="1">
      <alignment horizontal="left" wrapText="1"/>
    </xf>
    <xf numFmtId="0" fontId="143" fillId="0" borderId="0" xfId="60" applyFont="1" applyAlignment="1">
      <alignment horizontal="left" wrapText="1"/>
    </xf>
    <xf numFmtId="0" fontId="53" fillId="0" borderId="0" xfId="137" applyFont="1" applyAlignment="1">
      <alignment horizontal="center"/>
    </xf>
    <xf numFmtId="3" fontId="76" fillId="0" borderId="0" xfId="137" applyNumberFormat="1" applyFont="1" applyAlignment="1">
      <alignment horizontal="justify" wrapText="1"/>
    </xf>
    <xf numFmtId="0" fontId="53" fillId="18" borderId="114" xfId="137" applyFont="1" applyFill="1" applyBorder="1" applyAlignment="1">
      <alignment horizontal="left" vertical="top"/>
    </xf>
    <xf numFmtId="3" fontId="76" fillId="0" borderId="0" xfId="137" applyNumberFormat="1" applyFont="1" applyAlignment="1">
      <alignment horizontal="left" wrapText="1"/>
    </xf>
    <xf numFmtId="0" fontId="49" fillId="0" borderId="0" xfId="0" applyFont="1" applyAlignment="1">
      <alignment horizontal="left"/>
    </xf>
    <xf numFmtId="0" fontId="62" fillId="0" borderId="0" xfId="0" applyFont="1" applyAlignment="1">
      <alignment horizontal="center"/>
    </xf>
    <xf numFmtId="22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</cellXfs>
  <cellStyles count="10441">
    <cellStyle name="$l0 %" xfId="138" xr:uid="{00000000-0005-0000-0000-000000000000}"/>
    <cellStyle name="$l0 % 10" xfId="1696" xr:uid="{00000000-0005-0000-0000-000001000000}"/>
    <cellStyle name="$l0 % 10 2" xfId="4525" xr:uid="{00000000-0005-0000-0000-000002000000}"/>
    <cellStyle name="$l0 % 10 3" xfId="6998" xr:uid="{00000000-0005-0000-0000-000003000000}"/>
    <cellStyle name="$l0 % 10 4" xfId="9292" xr:uid="{00000000-0005-0000-0000-000004000000}"/>
    <cellStyle name="$l0 % 11" xfId="2994" xr:uid="{00000000-0005-0000-0000-000005000000}"/>
    <cellStyle name="$l0 % 12" xfId="2933" xr:uid="{00000000-0005-0000-0000-000006000000}"/>
    <cellStyle name="$l0 % 13" xfId="6890" xr:uid="{00000000-0005-0000-0000-000007000000}"/>
    <cellStyle name="$l0 % 2" xfId="139" xr:uid="{00000000-0005-0000-0000-000008000000}"/>
    <cellStyle name="$l0 % 2 10" xfId="2862" xr:uid="{00000000-0005-0000-0000-000009000000}"/>
    <cellStyle name="$l0 % 2 11" xfId="6861" xr:uid="{00000000-0005-0000-0000-00000A000000}"/>
    <cellStyle name="$l0 % 2 2" xfId="140" xr:uid="{00000000-0005-0000-0000-00000B000000}"/>
    <cellStyle name="$l0 % 2 2 2" xfId="2225" xr:uid="{00000000-0005-0000-0000-00000C000000}"/>
    <cellStyle name="$l0 % 2 2 2 2" xfId="5053" xr:uid="{00000000-0005-0000-0000-00000D000000}"/>
    <cellStyle name="$l0 % 2 2 2 3" xfId="7524" xr:uid="{00000000-0005-0000-0000-00000E000000}"/>
    <cellStyle name="$l0 % 2 2 2 4" xfId="9817" xr:uid="{00000000-0005-0000-0000-00000F000000}"/>
    <cellStyle name="$l0 % 2 2 3" xfId="2996" xr:uid="{00000000-0005-0000-0000-000010000000}"/>
    <cellStyle name="$l0 % 2 2 4" xfId="3367" xr:uid="{00000000-0005-0000-0000-000011000000}"/>
    <cellStyle name="$l0 % 2 2 5" xfId="6840" xr:uid="{00000000-0005-0000-0000-000012000000}"/>
    <cellStyle name="$l0 % 2 3" xfId="141" xr:uid="{00000000-0005-0000-0000-000013000000}"/>
    <cellStyle name="$l0 % 2 3 2" xfId="2705" xr:uid="{00000000-0005-0000-0000-000014000000}"/>
    <cellStyle name="$l0 % 2 3 2 2" xfId="5530" xr:uid="{00000000-0005-0000-0000-000015000000}"/>
    <cellStyle name="$l0 % 2 3 2 3" xfId="7995" xr:uid="{00000000-0005-0000-0000-000016000000}"/>
    <cellStyle name="$l0 % 2 3 2 4" xfId="10275" xr:uid="{00000000-0005-0000-0000-000017000000}"/>
    <cellStyle name="$l0 % 2 3 3" xfId="2997" xr:uid="{00000000-0005-0000-0000-000018000000}"/>
    <cellStyle name="$l0 % 2 3 4" xfId="3366" xr:uid="{00000000-0005-0000-0000-000019000000}"/>
    <cellStyle name="$l0 % 2 3 5" xfId="5898" xr:uid="{00000000-0005-0000-0000-00001A000000}"/>
    <cellStyle name="$l0 % 2 4" xfId="142" xr:uid="{00000000-0005-0000-0000-00001B000000}"/>
    <cellStyle name="$l0 % 2 4 2" xfId="1917" xr:uid="{00000000-0005-0000-0000-00001C000000}"/>
    <cellStyle name="$l0 % 2 4 2 2" xfId="4745" xr:uid="{00000000-0005-0000-0000-00001D000000}"/>
    <cellStyle name="$l0 % 2 4 2 3" xfId="7216" xr:uid="{00000000-0005-0000-0000-00001E000000}"/>
    <cellStyle name="$l0 % 2 4 2 4" xfId="9509" xr:uid="{00000000-0005-0000-0000-00001F000000}"/>
    <cellStyle name="$l0 % 2 4 3" xfId="2998" xr:uid="{00000000-0005-0000-0000-000020000000}"/>
    <cellStyle name="$l0 % 2 4 4" xfId="3365" xr:uid="{00000000-0005-0000-0000-000021000000}"/>
    <cellStyle name="$l0 % 2 4 5" xfId="7927" xr:uid="{00000000-0005-0000-0000-000022000000}"/>
    <cellStyle name="$l0 % 2 5" xfId="143" xr:uid="{00000000-0005-0000-0000-000023000000}"/>
    <cellStyle name="$l0 % 2 5 2" xfId="1865" xr:uid="{00000000-0005-0000-0000-000024000000}"/>
    <cellStyle name="$l0 % 2 5 2 2" xfId="4693" xr:uid="{00000000-0005-0000-0000-000025000000}"/>
    <cellStyle name="$l0 % 2 5 2 3" xfId="7165" xr:uid="{00000000-0005-0000-0000-000026000000}"/>
    <cellStyle name="$l0 % 2 5 2 4" xfId="9458" xr:uid="{00000000-0005-0000-0000-000027000000}"/>
    <cellStyle name="$l0 % 2 5 3" xfId="2999" xr:uid="{00000000-0005-0000-0000-000028000000}"/>
    <cellStyle name="$l0 % 2 5 4" xfId="3364" xr:uid="{00000000-0005-0000-0000-000029000000}"/>
    <cellStyle name="$l0 % 2 5 5" xfId="6845" xr:uid="{00000000-0005-0000-0000-00002A000000}"/>
    <cellStyle name="$l0 % 2 6" xfId="144" xr:uid="{00000000-0005-0000-0000-00002B000000}"/>
    <cellStyle name="$l0 % 2 6 2" xfId="1983" xr:uid="{00000000-0005-0000-0000-00002C000000}"/>
    <cellStyle name="$l0 % 2 6 2 2" xfId="4811" xr:uid="{00000000-0005-0000-0000-00002D000000}"/>
    <cellStyle name="$l0 % 2 6 2 3" xfId="7282" xr:uid="{00000000-0005-0000-0000-00002E000000}"/>
    <cellStyle name="$l0 % 2 6 2 4" xfId="9575" xr:uid="{00000000-0005-0000-0000-00002F000000}"/>
    <cellStyle name="$l0 % 2 6 3" xfId="3000" xr:uid="{00000000-0005-0000-0000-000030000000}"/>
    <cellStyle name="$l0 % 2 6 4" xfId="3363" xr:uid="{00000000-0005-0000-0000-000031000000}"/>
    <cellStyle name="$l0 % 2 6 5" xfId="5289" xr:uid="{00000000-0005-0000-0000-000032000000}"/>
    <cellStyle name="$l0 % 2 7" xfId="145" xr:uid="{00000000-0005-0000-0000-000033000000}"/>
    <cellStyle name="$l0 % 2 7 2" xfId="1930" xr:uid="{00000000-0005-0000-0000-000034000000}"/>
    <cellStyle name="$l0 % 2 7 2 2" xfId="4758" xr:uid="{00000000-0005-0000-0000-000035000000}"/>
    <cellStyle name="$l0 % 2 7 2 3" xfId="7229" xr:uid="{00000000-0005-0000-0000-000036000000}"/>
    <cellStyle name="$l0 % 2 7 2 4" xfId="9522" xr:uid="{00000000-0005-0000-0000-000037000000}"/>
    <cellStyle name="$l0 % 2 7 3" xfId="3001" xr:uid="{00000000-0005-0000-0000-000038000000}"/>
    <cellStyle name="$l0 % 2 7 4" xfId="3362" xr:uid="{00000000-0005-0000-0000-000039000000}"/>
    <cellStyle name="$l0 % 2 7 5" xfId="4362" xr:uid="{00000000-0005-0000-0000-00003A000000}"/>
    <cellStyle name="$l0 % 2 8" xfId="1834" xr:uid="{00000000-0005-0000-0000-00003B000000}"/>
    <cellStyle name="$l0 % 2 8 2" xfId="4662" xr:uid="{00000000-0005-0000-0000-00003C000000}"/>
    <cellStyle name="$l0 % 2 8 3" xfId="7134" xr:uid="{00000000-0005-0000-0000-00003D000000}"/>
    <cellStyle name="$l0 % 2 8 4" xfId="9427" xr:uid="{00000000-0005-0000-0000-00003E000000}"/>
    <cellStyle name="$l0 % 2 9" xfId="2995" xr:uid="{00000000-0005-0000-0000-00003F000000}"/>
    <cellStyle name="$l0 % 3" xfId="146" xr:uid="{00000000-0005-0000-0000-000040000000}"/>
    <cellStyle name="$l0 % 3 10" xfId="3361" xr:uid="{00000000-0005-0000-0000-000041000000}"/>
    <cellStyle name="$l0 % 3 11" xfId="5897" xr:uid="{00000000-0005-0000-0000-000042000000}"/>
    <cellStyle name="$l0 % 3 2" xfId="147" xr:uid="{00000000-0005-0000-0000-000043000000}"/>
    <cellStyle name="$l0 % 3 2 2" xfId="1945" xr:uid="{00000000-0005-0000-0000-000044000000}"/>
    <cellStyle name="$l0 % 3 2 2 2" xfId="4773" xr:uid="{00000000-0005-0000-0000-000045000000}"/>
    <cellStyle name="$l0 % 3 2 2 3" xfId="7244" xr:uid="{00000000-0005-0000-0000-000046000000}"/>
    <cellStyle name="$l0 % 3 2 2 4" xfId="9537" xr:uid="{00000000-0005-0000-0000-000047000000}"/>
    <cellStyle name="$l0 % 3 2 3" xfId="3003" xr:uid="{00000000-0005-0000-0000-000048000000}"/>
    <cellStyle name="$l0 % 3 2 4" xfId="3360" xr:uid="{00000000-0005-0000-0000-000049000000}"/>
    <cellStyle name="$l0 % 3 2 5" xfId="6860" xr:uid="{00000000-0005-0000-0000-00004A000000}"/>
    <cellStyle name="$l0 % 3 3" xfId="148" xr:uid="{00000000-0005-0000-0000-00004B000000}"/>
    <cellStyle name="$l0 % 3 3 2" xfId="1985" xr:uid="{00000000-0005-0000-0000-00004C000000}"/>
    <cellStyle name="$l0 % 3 3 2 2" xfId="4813" xr:uid="{00000000-0005-0000-0000-00004D000000}"/>
    <cellStyle name="$l0 % 3 3 2 3" xfId="7284" xr:uid="{00000000-0005-0000-0000-00004E000000}"/>
    <cellStyle name="$l0 % 3 3 2 4" xfId="9577" xr:uid="{00000000-0005-0000-0000-00004F000000}"/>
    <cellStyle name="$l0 % 3 3 3" xfId="3004" xr:uid="{00000000-0005-0000-0000-000050000000}"/>
    <cellStyle name="$l0 % 3 3 4" xfId="3359" xr:uid="{00000000-0005-0000-0000-000051000000}"/>
    <cellStyle name="$l0 % 3 3 5" xfId="6839" xr:uid="{00000000-0005-0000-0000-000052000000}"/>
    <cellStyle name="$l0 % 3 4" xfId="149" xr:uid="{00000000-0005-0000-0000-000053000000}"/>
    <cellStyle name="$l0 % 3 4 2" xfId="2373" xr:uid="{00000000-0005-0000-0000-000054000000}"/>
    <cellStyle name="$l0 % 3 4 2 2" xfId="5200" xr:uid="{00000000-0005-0000-0000-000055000000}"/>
    <cellStyle name="$l0 % 3 4 2 3" xfId="7671" xr:uid="{00000000-0005-0000-0000-000056000000}"/>
    <cellStyle name="$l0 % 3 4 2 4" xfId="9964" xr:uid="{00000000-0005-0000-0000-000057000000}"/>
    <cellStyle name="$l0 % 3 4 3" xfId="3005" xr:uid="{00000000-0005-0000-0000-000058000000}"/>
    <cellStyle name="$l0 % 3 4 4" xfId="3358" xr:uid="{00000000-0005-0000-0000-000059000000}"/>
    <cellStyle name="$l0 % 3 4 5" xfId="2948" xr:uid="{00000000-0005-0000-0000-00005A000000}"/>
    <cellStyle name="$l0 % 3 5" xfId="150" xr:uid="{00000000-0005-0000-0000-00005B000000}"/>
    <cellStyle name="$l0 % 3 5 2" xfId="1986" xr:uid="{00000000-0005-0000-0000-00005C000000}"/>
    <cellStyle name="$l0 % 3 5 2 2" xfId="4814" xr:uid="{00000000-0005-0000-0000-00005D000000}"/>
    <cellStyle name="$l0 % 3 5 2 3" xfId="7285" xr:uid="{00000000-0005-0000-0000-00005E000000}"/>
    <cellStyle name="$l0 % 3 5 2 4" xfId="9578" xr:uid="{00000000-0005-0000-0000-00005F000000}"/>
    <cellStyle name="$l0 % 3 5 3" xfId="3006" xr:uid="{00000000-0005-0000-0000-000060000000}"/>
    <cellStyle name="$l0 % 3 5 4" xfId="3357" xr:uid="{00000000-0005-0000-0000-000061000000}"/>
    <cellStyle name="$l0 % 3 5 5" xfId="4641" xr:uid="{00000000-0005-0000-0000-000062000000}"/>
    <cellStyle name="$l0 % 3 6" xfId="151" xr:uid="{00000000-0005-0000-0000-000063000000}"/>
    <cellStyle name="$l0 % 3 6 2" xfId="1713" xr:uid="{00000000-0005-0000-0000-000064000000}"/>
    <cellStyle name="$l0 % 3 6 2 2" xfId="4542" xr:uid="{00000000-0005-0000-0000-000065000000}"/>
    <cellStyle name="$l0 % 3 6 2 3" xfId="7015" xr:uid="{00000000-0005-0000-0000-000066000000}"/>
    <cellStyle name="$l0 % 3 6 2 4" xfId="9309" xr:uid="{00000000-0005-0000-0000-000067000000}"/>
    <cellStyle name="$l0 % 3 6 3" xfId="3007" xr:uid="{00000000-0005-0000-0000-000068000000}"/>
    <cellStyle name="$l0 % 3 6 4" xfId="2976" xr:uid="{00000000-0005-0000-0000-000069000000}"/>
    <cellStyle name="$l0 % 3 6 5" xfId="6862" xr:uid="{00000000-0005-0000-0000-00006A000000}"/>
    <cellStyle name="$l0 % 3 7" xfId="152" xr:uid="{00000000-0005-0000-0000-00006B000000}"/>
    <cellStyle name="$l0 % 3 7 2" xfId="2374" xr:uid="{00000000-0005-0000-0000-00006C000000}"/>
    <cellStyle name="$l0 % 3 7 2 2" xfId="5201" xr:uid="{00000000-0005-0000-0000-00006D000000}"/>
    <cellStyle name="$l0 % 3 7 2 3" xfId="7672" xr:uid="{00000000-0005-0000-0000-00006E000000}"/>
    <cellStyle name="$l0 % 3 7 2 4" xfId="9965" xr:uid="{00000000-0005-0000-0000-00006F000000}"/>
    <cellStyle name="$l0 % 3 7 3" xfId="3008" xr:uid="{00000000-0005-0000-0000-000070000000}"/>
    <cellStyle name="$l0 % 3 7 4" xfId="2899" xr:uid="{00000000-0005-0000-0000-000071000000}"/>
    <cellStyle name="$l0 % 3 7 5" xfId="6844" xr:uid="{00000000-0005-0000-0000-000072000000}"/>
    <cellStyle name="$l0 % 3 8" xfId="1984" xr:uid="{00000000-0005-0000-0000-000073000000}"/>
    <cellStyle name="$l0 % 3 8 2" xfId="4812" xr:uid="{00000000-0005-0000-0000-000074000000}"/>
    <cellStyle name="$l0 % 3 8 3" xfId="7283" xr:uid="{00000000-0005-0000-0000-000075000000}"/>
    <cellStyle name="$l0 % 3 8 4" xfId="9576" xr:uid="{00000000-0005-0000-0000-000076000000}"/>
    <cellStyle name="$l0 % 3 9" xfId="3002" xr:uid="{00000000-0005-0000-0000-000077000000}"/>
    <cellStyle name="$l0 % 4" xfId="153" xr:uid="{00000000-0005-0000-0000-000078000000}"/>
    <cellStyle name="$l0 % 4 2" xfId="2710" xr:uid="{00000000-0005-0000-0000-000079000000}"/>
    <cellStyle name="$l0 % 4 2 2" xfId="5535" xr:uid="{00000000-0005-0000-0000-00007A000000}"/>
    <cellStyle name="$l0 % 4 2 3" xfId="8000" xr:uid="{00000000-0005-0000-0000-00007B000000}"/>
    <cellStyle name="$l0 % 4 2 4" xfId="10280" xr:uid="{00000000-0005-0000-0000-00007C000000}"/>
    <cellStyle name="$l0 % 4 3" xfId="3009" xr:uid="{00000000-0005-0000-0000-00007D000000}"/>
    <cellStyle name="$l0 % 4 4" xfId="2975" xr:uid="{00000000-0005-0000-0000-00007E000000}"/>
    <cellStyle name="$l0 % 4 5" xfId="5896" xr:uid="{00000000-0005-0000-0000-00007F000000}"/>
    <cellStyle name="$l0 % 5" xfId="154" xr:uid="{00000000-0005-0000-0000-000080000000}"/>
    <cellStyle name="$l0 % 5 2" xfId="2707" xr:uid="{00000000-0005-0000-0000-000081000000}"/>
    <cellStyle name="$l0 % 5 2 2" xfId="5532" xr:uid="{00000000-0005-0000-0000-000082000000}"/>
    <cellStyle name="$l0 % 5 2 3" xfId="7997" xr:uid="{00000000-0005-0000-0000-000083000000}"/>
    <cellStyle name="$l0 % 5 2 4" xfId="10277" xr:uid="{00000000-0005-0000-0000-000084000000}"/>
    <cellStyle name="$l0 % 5 3" xfId="3010" xr:uid="{00000000-0005-0000-0000-000085000000}"/>
    <cellStyle name="$l0 % 5 4" xfId="2898" xr:uid="{00000000-0005-0000-0000-000086000000}"/>
    <cellStyle name="$l0 % 5 5" xfId="2906" xr:uid="{00000000-0005-0000-0000-000087000000}"/>
    <cellStyle name="$l0 % 6" xfId="155" xr:uid="{00000000-0005-0000-0000-000088000000}"/>
    <cellStyle name="$l0 % 6 2" xfId="1960" xr:uid="{00000000-0005-0000-0000-000089000000}"/>
    <cellStyle name="$l0 % 6 2 2" xfId="4788" xr:uid="{00000000-0005-0000-0000-00008A000000}"/>
    <cellStyle name="$l0 % 6 2 3" xfId="7259" xr:uid="{00000000-0005-0000-0000-00008B000000}"/>
    <cellStyle name="$l0 % 6 2 4" xfId="9552" xr:uid="{00000000-0005-0000-0000-00008C000000}"/>
    <cellStyle name="$l0 % 6 3" xfId="3011" xr:uid="{00000000-0005-0000-0000-00008D000000}"/>
    <cellStyle name="$l0 % 6 4" xfId="2931" xr:uid="{00000000-0005-0000-0000-00008E000000}"/>
    <cellStyle name="$l0 % 6 5" xfId="4363" xr:uid="{00000000-0005-0000-0000-00008F000000}"/>
    <cellStyle name="$l0 % 7" xfId="156" xr:uid="{00000000-0005-0000-0000-000090000000}"/>
    <cellStyle name="$l0 % 7 2" xfId="1959" xr:uid="{00000000-0005-0000-0000-000091000000}"/>
    <cellStyle name="$l0 % 7 2 2" xfId="4787" xr:uid="{00000000-0005-0000-0000-000092000000}"/>
    <cellStyle name="$l0 % 7 2 3" xfId="7258" xr:uid="{00000000-0005-0000-0000-000093000000}"/>
    <cellStyle name="$l0 % 7 2 4" xfId="9551" xr:uid="{00000000-0005-0000-0000-000094000000}"/>
    <cellStyle name="$l0 % 7 3" xfId="3012" xr:uid="{00000000-0005-0000-0000-000095000000}"/>
    <cellStyle name="$l0 % 7 4" xfId="2932" xr:uid="{00000000-0005-0000-0000-000096000000}"/>
    <cellStyle name="$l0 % 7 5" xfId="7918" xr:uid="{00000000-0005-0000-0000-000097000000}"/>
    <cellStyle name="$l0 % 8" xfId="157" xr:uid="{00000000-0005-0000-0000-000098000000}"/>
    <cellStyle name="$l0 % 8 2" xfId="1656" xr:uid="{00000000-0005-0000-0000-000099000000}"/>
    <cellStyle name="$l0 % 8 2 2" xfId="4485" xr:uid="{00000000-0005-0000-0000-00009A000000}"/>
    <cellStyle name="$l0 % 8 2 3" xfId="6958" xr:uid="{00000000-0005-0000-0000-00009B000000}"/>
    <cellStyle name="$l0 % 8 2 4" xfId="9252" xr:uid="{00000000-0005-0000-0000-00009C000000}"/>
    <cellStyle name="$l0 % 8 3" xfId="3013" xr:uid="{00000000-0005-0000-0000-00009D000000}"/>
    <cellStyle name="$l0 % 8 4" xfId="2897" xr:uid="{00000000-0005-0000-0000-00009E000000}"/>
    <cellStyle name="$l0 % 8 5" xfId="6834" xr:uid="{00000000-0005-0000-0000-00009F000000}"/>
    <cellStyle name="$l0 % 9" xfId="158" xr:uid="{00000000-0005-0000-0000-0000A0000000}"/>
    <cellStyle name="$l0 % 9 2" xfId="2252" xr:uid="{00000000-0005-0000-0000-0000A1000000}"/>
    <cellStyle name="$l0 % 9 2 2" xfId="5080" xr:uid="{00000000-0005-0000-0000-0000A2000000}"/>
    <cellStyle name="$l0 % 9 2 3" xfId="7551" xr:uid="{00000000-0005-0000-0000-0000A3000000}"/>
    <cellStyle name="$l0 % 9 2 4" xfId="9844" xr:uid="{00000000-0005-0000-0000-0000A4000000}"/>
    <cellStyle name="$l0 % 9 3" xfId="3014" xr:uid="{00000000-0005-0000-0000-0000A5000000}"/>
    <cellStyle name="$l0 % 9 4" xfId="2896" xr:uid="{00000000-0005-0000-0000-0000A6000000}"/>
    <cellStyle name="$l0 % 9 5" xfId="7925" xr:uid="{00000000-0005-0000-0000-0000A7000000}"/>
    <cellStyle name="$l0 Dec" xfId="159" xr:uid="{00000000-0005-0000-0000-0000A8000000}"/>
    <cellStyle name="$l0 Dec 10" xfId="1804" xr:uid="{00000000-0005-0000-0000-0000A9000000}"/>
    <cellStyle name="$l0 Dec 10 2" xfId="4632" xr:uid="{00000000-0005-0000-0000-0000AA000000}"/>
    <cellStyle name="$l0 Dec 10 3" xfId="7105" xr:uid="{00000000-0005-0000-0000-0000AB000000}"/>
    <cellStyle name="$l0 Dec 10 4" xfId="9398" xr:uid="{00000000-0005-0000-0000-0000AC000000}"/>
    <cellStyle name="$l0 Dec 11" xfId="3015" xr:uid="{00000000-0005-0000-0000-0000AD000000}"/>
    <cellStyle name="$l0 Dec 12" xfId="2929" xr:uid="{00000000-0005-0000-0000-0000AE000000}"/>
    <cellStyle name="$l0 Dec 13" xfId="6843" xr:uid="{00000000-0005-0000-0000-0000AF000000}"/>
    <cellStyle name="$l0 Dec 2" xfId="160" xr:uid="{00000000-0005-0000-0000-0000B0000000}"/>
    <cellStyle name="$l0 Dec 2 10" xfId="2930" xr:uid="{00000000-0005-0000-0000-0000B1000000}"/>
    <cellStyle name="$l0 Dec 2 11" xfId="7965" xr:uid="{00000000-0005-0000-0000-0000B2000000}"/>
    <cellStyle name="$l0 Dec 2 2" xfId="161" xr:uid="{00000000-0005-0000-0000-0000B3000000}"/>
    <cellStyle name="$l0 Dec 2 2 2" xfId="1773" xr:uid="{00000000-0005-0000-0000-0000B4000000}"/>
    <cellStyle name="$l0 Dec 2 2 2 2" xfId="4601" xr:uid="{00000000-0005-0000-0000-0000B5000000}"/>
    <cellStyle name="$l0 Dec 2 2 2 3" xfId="7074" xr:uid="{00000000-0005-0000-0000-0000B6000000}"/>
    <cellStyle name="$l0 Dec 2 2 2 4" xfId="9368" xr:uid="{00000000-0005-0000-0000-0000B7000000}"/>
    <cellStyle name="$l0 Dec 2 2 3" xfId="3017" xr:uid="{00000000-0005-0000-0000-0000B8000000}"/>
    <cellStyle name="$l0 Dec 2 2 4" xfId="2895" xr:uid="{00000000-0005-0000-0000-0000B9000000}"/>
    <cellStyle name="$l0 Dec 2 2 5" xfId="6859" xr:uid="{00000000-0005-0000-0000-0000BA000000}"/>
    <cellStyle name="$l0 Dec 2 3" xfId="162" xr:uid="{00000000-0005-0000-0000-0000BB000000}"/>
    <cellStyle name="$l0 Dec 2 3 2" xfId="1965" xr:uid="{00000000-0005-0000-0000-0000BC000000}"/>
    <cellStyle name="$l0 Dec 2 3 2 2" xfId="4793" xr:uid="{00000000-0005-0000-0000-0000BD000000}"/>
    <cellStyle name="$l0 Dec 2 3 2 3" xfId="7264" xr:uid="{00000000-0005-0000-0000-0000BE000000}"/>
    <cellStyle name="$l0 Dec 2 3 2 4" xfId="9557" xr:uid="{00000000-0005-0000-0000-0000BF000000}"/>
    <cellStyle name="$l0 Dec 2 3 3" xfId="3018" xr:uid="{00000000-0005-0000-0000-0000C0000000}"/>
    <cellStyle name="$l0 Dec 2 3 4" xfId="2894" xr:uid="{00000000-0005-0000-0000-0000C1000000}"/>
    <cellStyle name="$l0 Dec 2 3 5" xfId="6954" xr:uid="{00000000-0005-0000-0000-0000C2000000}"/>
    <cellStyle name="$l0 Dec 2 4" xfId="163" xr:uid="{00000000-0005-0000-0000-0000C3000000}"/>
    <cellStyle name="$l0 Dec 2 4 2" xfId="2495" xr:uid="{00000000-0005-0000-0000-0000C4000000}"/>
    <cellStyle name="$l0 Dec 2 4 2 2" xfId="5322" xr:uid="{00000000-0005-0000-0000-0000C5000000}"/>
    <cellStyle name="$l0 Dec 2 4 2 3" xfId="7792" xr:uid="{00000000-0005-0000-0000-0000C6000000}"/>
    <cellStyle name="$l0 Dec 2 4 2 4" xfId="10085" xr:uid="{00000000-0005-0000-0000-0000C7000000}"/>
    <cellStyle name="$l0 Dec 2 4 3" xfId="3019" xr:uid="{00000000-0005-0000-0000-0000C8000000}"/>
    <cellStyle name="$l0 Dec 2 4 4" xfId="2893" xr:uid="{00000000-0005-0000-0000-0000C9000000}"/>
    <cellStyle name="$l0 Dec 2 4 5" xfId="7964" xr:uid="{00000000-0005-0000-0000-0000CA000000}"/>
    <cellStyle name="$l0 Dec 2 5" xfId="164" xr:uid="{00000000-0005-0000-0000-0000CB000000}"/>
    <cellStyle name="$l0 Dec 2 5 2" xfId="1949" xr:uid="{00000000-0005-0000-0000-0000CC000000}"/>
    <cellStyle name="$l0 Dec 2 5 2 2" xfId="4777" xr:uid="{00000000-0005-0000-0000-0000CD000000}"/>
    <cellStyle name="$l0 Dec 2 5 2 3" xfId="7248" xr:uid="{00000000-0005-0000-0000-0000CE000000}"/>
    <cellStyle name="$l0 Dec 2 5 2 4" xfId="9541" xr:uid="{00000000-0005-0000-0000-0000CF000000}"/>
    <cellStyle name="$l0 Dec 2 5 3" xfId="3020" xr:uid="{00000000-0005-0000-0000-0000D0000000}"/>
    <cellStyle name="$l0 Dec 2 5 4" xfId="2974" xr:uid="{00000000-0005-0000-0000-0000D1000000}"/>
    <cellStyle name="$l0 Dec 2 5 5" xfId="6857" xr:uid="{00000000-0005-0000-0000-0000D2000000}"/>
    <cellStyle name="$l0 Dec 2 6" xfId="165" xr:uid="{00000000-0005-0000-0000-0000D3000000}"/>
    <cellStyle name="$l0 Dec 2 6 2" xfId="1948" xr:uid="{00000000-0005-0000-0000-0000D4000000}"/>
    <cellStyle name="$l0 Dec 2 6 2 2" xfId="4776" xr:uid="{00000000-0005-0000-0000-0000D5000000}"/>
    <cellStyle name="$l0 Dec 2 6 2 3" xfId="7247" xr:uid="{00000000-0005-0000-0000-0000D6000000}"/>
    <cellStyle name="$l0 Dec 2 6 2 4" xfId="9540" xr:uid="{00000000-0005-0000-0000-0000D7000000}"/>
    <cellStyle name="$l0 Dec 2 6 3" xfId="3021" xr:uid="{00000000-0005-0000-0000-0000D8000000}"/>
    <cellStyle name="$l0 Dec 2 6 4" xfId="2892" xr:uid="{00000000-0005-0000-0000-0000D9000000}"/>
    <cellStyle name="$l0 Dec 2 6 5" xfId="2920" xr:uid="{00000000-0005-0000-0000-0000DA000000}"/>
    <cellStyle name="$l0 Dec 2 7" xfId="166" xr:uid="{00000000-0005-0000-0000-0000DB000000}"/>
    <cellStyle name="$l0 Dec 2 7 2" xfId="1658" xr:uid="{00000000-0005-0000-0000-0000DC000000}"/>
    <cellStyle name="$l0 Dec 2 7 2 2" xfId="4487" xr:uid="{00000000-0005-0000-0000-0000DD000000}"/>
    <cellStyle name="$l0 Dec 2 7 2 3" xfId="6960" xr:uid="{00000000-0005-0000-0000-0000DE000000}"/>
    <cellStyle name="$l0 Dec 2 7 2 4" xfId="9254" xr:uid="{00000000-0005-0000-0000-0000DF000000}"/>
    <cellStyle name="$l0 Dec 2 7 3" xfId="3022" xr:uid="{00000000-0005-0000-0000-0000E0000000}"/>
    <cellStyle name="$l0 Dec 2 7 4" xfId="2973" xr:uid="{00000000-0005-0000-0000-0000E1000000}"/>
    <cellStyle name="$l0 Dec 2 7 5" xfId="6927" xr:uid="{00000000-0005-0000-0000-0000E2000000}"/>
    <cellStyle name="$l0 Dec 2 8" xfId="1743" xr:uid="{00000000-0005-0000-0000-0000E3000000}"/>
    <cellStyle name="$l0 Dec 2 8 2" xfId="4571" xr:uid="{00000000-0005-0000-0000-0000E4000000}"/>
    <cellStyle name="$l0 Dec 2 8 3" xfId="7044" xr:uid="{00000000-0005-0000-0000-0000E5000000}"/>
    <cellStyle name="$l0 Dec 2 8 4" xfId="9338" xr:uid="{00000000-0005-0000-0000-0000E6000000}"/>
    <cellStyle name="$l0 Dec 2 9" xfId="3016" xr:uid="{00000000-0005-0000-0000-0000E7000000}"/>
    <cellStyle name="$l0 Dec 3" xfId="167" xr:uid="{00000000-0005-0000-0000-0000E8000000}"/>
    <cellStyle name="$l0 Dec 3 10" xfId="2891" xr:uid="{00000000-0005-0000-0000-0000E9000000}"/>
    <cellStyle name="$l0 Dec 3 11" xfId="7963" xr:uid="{00000000-0005-0000-0000-0000EA000000}"/>
    <cellStyle name="$l0 Dec 3 2" xfId="168" xr:uid="{00000000-0005-0000-0000-0000EB000000}"/>
    <cellStyle name="$l0 Dec 3 2 2" xfId="2410" xr:uid="{00000000-0005-0000-0000-0000EC000000}"/>
    <cellStyle name="$l0 Dec 3 2 2 2" xfId="5237" xr:uid="{00000000-0005-0000-0000-0000ED000000}"/>
    <cellStyle name="$l0 Dec 3 2 2 3" xfId="7708" xr:uid="{00000000-0005-0000-0000-0000EE000000}"/>
    <cellStyle name="$l0 Dec 3 2 2 4" xfId="10001" xr:uid="{00000000-0005-0000-0000-0000EF000000}"/>
    <cellStyle name="$l0 Dec 3 2 3" xfId="3024" xr:uid="{00000000-0005-0000-0000-0000F0000000}"/>
    <cellStyle name="$l0 Dec 3 2 4" xfId="2972" xr:uid="{00000000-0005-0000-0000-0000F1000000}"/>
    <cellStyle name="$l0 Dec 3 2 5" xfId="6856" xr:uid="{00000000-0005-0000-0000-0000F2000000}"/>
    <cellStyle name="$l0 Dec 3 3" xfId="169" xr:uid="{00000000-0005-0000-0000-0000F3000000}"/>
    <cellStyle name="$l0 Dec 3 3 2" xfId="1686" xr:uid="{00000000-0005-0000-0000-0000F4000000}"/>
    <cellStyle name="$l0 Dec 3 3 2 2" xfId="4515" xr:uid="{00000000-0005-0000-0000-0000F5000000}"/>
    <cellStyle name="$l0 Dec 3 3 2 3" xfId="6988" xr:uid="{00000000-0005-0000-0000-0000F6000000}"/>
    <cellStyle name="$l0 Dec 3 3 2 4" xfId="9282" xr:uid="{00000000-0005-0000-0000-0000F7000000}"/>
    <cellStyle name="$l0 Dec 3 3 3" xfId="3025" xr:uid="{00000000-0005-0000-0000-0000F8000000}"/>
    <cellStyle name="$l0 Dec 3 3 4" xfId="2890" xr:uid="{00000000-0005-0000-0000-0000F9000000}"/>
    <cellStyle name="$l0 Dec 3 3 5" xfId="2942" xr:uid="{00000000-0005-0000-0000-0000FA000000}"/>
    <cellStyle name="$l0 Dec 3 4" xfId="170" xr:uid="{00000000-0005-0000-0000-0000FB000000}"/>
    <cellStyle name="$l0 Dec 3 4 2" xfId="1679" xr:uid="{00000000-0005-0000-0000-0000FC000000}"/>
    <cellStyle name="$l0 Dec 3 4 2 2" xfId="4508" xr:uid="{00000000-0005-0000-0000-0000FD000000}"/>
    <cellStyle name="$l0 Dec 3 4 2 3" xfId="6981" xr:uid="{00000000-0005-0000-0000-0000FE000000}"/>
    <cellStyle name="$l0 Dec 3 4 2 4" xfId="9275" xr:uid="{00000000-0005-0000-0000-0000FF000000}"/>
    <cellStyle name="$l0 Dec 3 4 3" xfId="3026" xr:uid="{00000000-0005-0000-0000-000000010000}"/>
    <cellStyle name="$l0 Dec 3 4 4" xfId="2971" xr:uid="{00000000-0005-0000-0000-000001010000}"/>
    <cellStyle name="$l0 Dec 3 4 5" xfId="7962" xr:uid="{00000000-0005-0000-0000-000002010000}"/>
    <cellStyle name="$l0 Dec 3 5" xfId="171" xr:uid="{00000000-0005-0000-0000-000003010000}"/>
    <cellStyle name="$l0 Dec 3 5 2" xfId="2717" xr:uid="{00000000-0005-0000-0000-000004010000}"/>
    <cellStyle name="$l0 Dec 3 5 2 2" xfId="5542" xr:uid="{00000000-0005-0000-0000-000005010000}"/>
    <cellStyle name="$l0 Dec 3 5 2 3" xfId="8007" xr:uid="{00000000-0005-0000-0000-000006010000}"/>
    <cellStyle name="$l0 Dec 3 5 2 4" xfId="10287" xr:uid="{00000000-0005-0000-0000-000007010000}"/>
    <cellStyle name="$l0 Dec 3 5 3" xfId="3027" xr:uid="{00000000-0005-0000-0000-000008010000}"/>
    <cellStyle name="$l0 Dec 3 5 4" xfId="2889" xr:uid="{00000000-0005-0000-0000-000009010000}"/>
    <cellStyle name="$l0 Dec 3 5 5" xfId="6855" xr:uid="{00000000-0005-0000-0000-00000A010000}"/>
    <cellStyle name="$l0 Dec 3 6" xfId="172" xr:uid="{00000000-0005-0000-0000-00000B010000}"/>
    <cellStyle name="$l0 Dec 3 6 2" xfId="1738" xr:uid="{00000000-0005-0000-0000-00000C010000}"/>
    <cellStyle name="$l0 Dec 3 6 2 2" xfId="4566" xr:uid="{00000000-0005-0000-0000-00000D010000}"/>
    <cellStyle name="$l0 Dec 3 6 2 3" xfId="7039" xr:uid="{00000000-0005-0000-0000-00000E010000}"/>
    <cellStyle name="$l0 Dec 3 6 2 4" xfId="9333" xr:uid="{00000000-0005-0000-0000-00000F010000}"/>
    <cellStyle name="$l0 Dec 3 6 3" xfId="3028" xr:uid="{00000000-0005-0000-0000-000010010000}"/>
    <cellStyle name="$l0 Dec 3 6 4" xfId="3356" xr:uid="{00000000-0005-0000-0000-000011010000}"/>
    <cellStyle name="$l0 Dec 3 6 5" xfId="3413" xr:uid="{00000000-0005-0000-0000-000012010000}"/>
    <cellStyle name="$l0 Dec 3 7" xfId="173" xr:uid="{00000000-0005-0000-0000-000013010000}"/>
    <cellStyle name="$l0 Dec 3 7 2" xfId="2702" xr:uid="{00000000-0005-0000-0000-000014010000}"/>
    <cellStyle name="$l0 Dec 3 7 2 2" xfId="5527" xr:uid="{00000000-0005-0000-0000-000015010000}"/>
    <cellStyle name="$l0 Dec 3 7 2 3" xfId="7992" xr:uid="{00000000-0005-0000-0000-000016010000}"/>
    <cellStyle name="$l0 Dec 3 7 2 4" xfId="10272" xr:uid="{00000000-0005-0000-0000-000017010000}"/>
    <cellStyle name="$l0 Dec 3 7 3" xfId="3029" xr:uid="{00000000-0005-0000-0000-000018010000}"/>
    <cellStyle name="$l0 Dec 3 7 4" xfId="3355" xr:uid="{00000000-0005-0000-0000-000019010000}"/>
    <cellStyle name="$l0 Dec 3 7 5" xfId="7961" xr:uid="{00000000-0005-0000-0000-00001A010000}"/>
    <cellStyle name="$l0 Dec 3 8" xfId="1607" xr:uid="{00000000-0005-0000-0000-00001B010000}"/>
    <cellStyle name="$l0 Dec 3 8 2" xfId="4436" xr:uid="{00000000-0005-0000-0000-00001C010000}"/>
    <cellStyle name="$l0 Dec 3 8 3" xfId="6909" xr:uid="{00000000-0005-0000-0000-00001D010000}"/>
    <cellStyle name="$l0 Dec 3 8 4" xfId="9210" xr:uid="{00000000-0005-0000-0000-00001E010000}"/>
    <cellStyle name="$l0 Dec 3 9" xfId="3023" xr:uid="{00000000-0005-0000-0000-00001F010000}"/>
    <cellStyle name="$l0 Dec 4" xfId="174" xr:uid="{00000000-0005-0000-0000-000020010000}"/>
    <cellStyle name="$l0 Dec 4 2" xfId="1876" xr:uid="{00000000-0005-0000-0000-000021010000}"/>
    <cellStyle name="$l0 Dec 4 2 2" xfId="4704" xr:uid="{00000000-0005-0000-0000-000022010000}"/>
    <cellStyle name="$l0 Dec 4 2 3" xfId="7176" xr:uid="{00000000-0005-0000-0000-000023010000}"/>
    <cellStyle name="$l0 Dec 4 2 4" xfId="9469" xr:uid="{00000000-0005-0000-0000-000024010000}"/>
    <cellStyle name="$l0 Dec 4 3" xfId="3030" xr:uid="{00000000-0005-0000-0000-000025010000}"/>
    <cellStyle name="$l0 Dec 4 4" xfId="3354" xr:uid="{00000000-0005-0000-0000-000026010000}"/>
    <cellStyle name="$l0 Dec 4 5" xfId="6854" xr:uid="{00000000-0005-0000-0000-000027010000}"/>
    <cellStyle name="$l0 Dec 5" xfId="175" xr:uid="{00000000-0005-0000-0000-000028010000}"/>
    <cellStyle name="$l0 Dec 5 2" xfId="1933" xr:uid="{00000000-0005-0000-0000-000029010000}"/>
    <cellStyle name="$l0 Dec 5 2 2" xfId="4761" xr:uid="{00000000-0005-0000-0000-00002A010000}"/>
    <cellStyle name="$l0 Dec 5 2 3" xfId="7232" xr:uid="{00000000-0005-0000-0000-00002B010000}"/>
    <cellStyle name="$l0 Dec 5 2 4" xfId="9525" xr:uid="{00000000-0005-0000-0000-00002C010000}"/>
    <cellStyle name="$l0 Dec 5 3" xfId="3031" xr:uid="{00000000-0005-0000-0000-00002D010000}"/>
    <cellStyle name="$l0 Dec 5 4" xfId="3353" xr:uid="{00000000-0005-0000-0000-00002E010000}"/>
    <cellStyle name="$l0 Dec 5 5" xfId="4356" xr:uid="{00000000-0005-0000-0000-00002F010000}"/>
    <cellStyle name="$l0 Dec 6" xfId="176" xr:uid="{00000000-0005-0000-0000-000030010000}"/>
    <cellStyle name="$l0 Dec 6 2" xfId="2562" xr:uid="{00000000-0005-0000-0000-000031010000}"/>
    <cellStyle name="$l0 Dec 6 2 2" xfId="5389" xr:uid="{00000000-0005-0000-0000-000032010000}"/>
    <cellStyle name="$l0 Dec 6 2 3" xfId="7859" xr:uid="{00000000-0005-0000-0000-000033010000}"/>
    <cellStyle name="$l0 Dec 6 2 4" xfId="10152" xr:uid="{00000000-0005-0000-0000-000034010000}"/>
    <cellStyle name="$l0 Dec 6 3" xfId="3032" xr:uid="{00000000-0005-0000-0000-000035010000}"/>
    <cellStyle name="$l0 Dec 6 4" xfId="2927" xr:uid="{00000000-0005-0000-0000-000036010000}"/>
    <cellStyle name="$l0 Dec 6 5" xfId="6914" xr:uid="{00000000-0005-0000-0000-000037010000}"/>
    <cellStyle name="$l0 Dec 7" xfId="177" xr:uid="{00000000-0005-0000-0000-000038010000}"/>
    <cellStyle name="$l0 Dec 7 2" xfId="1703" xr:uid="{00000000-0005-0000-0000-000039010000}"/>
    <cellStyle name="$l0 Dec 7 2 2" xfId="4532" xr:uid="{00000000-0005-0000-0000-00003A010000}"/>
    <cellStyle name="$l0 Dec 7 2 3" xfId="7005" xr:uid="{00000000-0005-0000-0000-00003B010000}"/>
    <cellStyle name="$l0 Dec 7 2 4" xfId="9299" xr:uid="{00000000-0005-0000-0000-00003C010000}"/>
    <cellStyle name="$l0 Dec 7 3" xfId="3033" xr:uid="{00000000-0005-0000-0000-00003D010000}"/>
    <cellStyle name="$l0 Dec 7 4" xfId="2928" xr:uid="{00000000-0005-0000-0000-00003E010000}"/>
    <cellStyle name="$l0 Dec 7 5" xfId="7960" xr:uid="{00000000-0005-0000-0000-00003F010000}"/>
    <cellStyle name="$l0 Dec 8" xfId="178" xr:uid="{00000000-0005-0000-0000-000040010000}"/>
    <cellStyle name="$l0 Dec 8 2" xfId="2338" xr:uid="{00000000-0005-0000-0000-000041010000}"/>
    <cellStyle name="$l0 Dec 8 2 2" xfId="5166" xr:uid="{00000000-0005-0000-0000-000042010000}"/>
    <cellStyle name="$l0 Dec 8 2 3" xfId="7637" xr:uid="{00000000-0005-0000-0000-000043010000}"/>
    <cellStyle name="$l0 Dec 8 2 4" xfId="9930" xr:uid="{00000000-0005-0000-0000-000044010000}"/>
    <cellStyle name="$l0 Dec 8 3" xfId="3034" xr:uid="{00000000-0005-0000-0000-000045010000}"/>
    <cellStyle name="$l0 Dec 8 4" xfId="2888" xr:uid="{00000000-0005-0000-0000-000046010000}"/>
    <cellStyle name="$l0 Dec 8 5" xfId="6853" xr:uid="{00000000-0005-0000-0000-000047010000}"/>
    <cellStyle name="$l0 Dec 9" xfId="179" xr:uid="{00000000-0005-0000-0000-000048010000}"/>
    <cellStyle name="$l0 Dec 9 2" xfId="2678" xr:uid="{00000000-0005-0000-0000-000049010000}"/>
    <cellStyle name="$l0 Dec 9 2 2" xfId="5503" xr:uid="{00000000-0005-0000-0000-00004A010000}"/>
    <cellStyle name="$l0 Dec 9 2 3" xfId="7968" xr:uid="{00000000-0005-0000-0000-00004B010000}"/>
    <cellStyle name="$l0 Dec 9 2 4" xfId="10248" xr:uid="{00000000-0005-0000-0000-00004C010000}"/>
    <cellStyle name="$l0 Dec 9 3" xfId="3035" xr:uid="{00000000-0005-0000-0000-00004D010000}"/>
    <cellStyle name="$l0 Dec 9 4" xfId="3352" xr:uid="{00000000-0005-0000-0000-00004E010000}"/>
    <cellStyle name="$l0 Dec 9 5" xfId="6943" xr:uid="{00000000-0005-0000-0000-00004F010000}"/>
    <cellStyle name="$l0 No" xfId="180" xr:uid="{00000000-0005-0000-0000-000050010000}"/>
    <cellStyle name="$l0 No 10" xfId="2530" xr:uid="{00000000-0005-0000-0000-000051010000}"/>
    <cellStyle name="$l0 No 10 2" xfId="5357" xr:uid="{00000000-0005-0000-0000-000052010000}"/>
    <cellStyle name="$l0 No 10 3" xfId="7827" xr:uid="{00000000-0005-0000-0000-000053010000}"/>
    <cellStyle name="$l0 No 10 4" xfId="10120" xr:uid="{00000000-0005-0000-0000-000054010000}"/>
    <cellStyle name="$l0 No 11" xfId="3036" xr:uid="{00000000-0005-0000-0000-000055010000}"/>
    <cellStyle name="$l0 No 12" xfId="3351" xr:uid="{00000000-0005-0000-0000-000056010000}"/>
    <cellStyle name="$l0 No 13" xfId="4344" xr:uid="{00000000-0005-0000-0000-000057010000}"/>
    <cellStyle name="$l0 No 2" xfId="181" xr:uid="{00000000-0005-0000-0000-000058010000}"/>
    <cellStyle name="$l0 No 2 10" xfId="3350" xr:uid="{00000000-0005-0000-0000-000059010000}"/>
    <cellStyle name="$l0 No 2 11" xfId="6925" xr:uid="{00000000-0005-0000-0000-00005A010000}"/>
    <cellStyle name="$l0 No 2 2" xfId="182" xr:uid="{00000000-0005-0000-0000-00005B010000}"/>
    <cellStyle name="$l0 No 2 2 2" xfId="1878" xr:uid="{00000000-0005-0000-0000-00005C010000}"/>
    <cellStyle name="$l0 No 2 2 2 2" xfId="4706" xr:uid="{00000000-0005-0000-0000-00005D010000}"/>
    <cellStyle name="$l0 No 2 2 2 3" xfId="7178" xr:uid="{00000000-0005-0000-0000-00005E010000}"/>
    <cellStyle name="$l0 No 2 2 2 4" xfId="9471" xr:uid="{00000000-0005-0000-0000-00005F010000}"/>
    <cellStyle name="$l0 No 2 2 3" xfId="3038" xr:uid="{00000000-0005-0000-0000-000060010000}"/>
    <cellStyle name="$l0 No 2 2 4" xfId="3349" xr:uid="{00000000-0005-0000-0000-000061010000}"/>
    <cellStyle name="$l0 No 2 2 5" xfId="3414" xr:uid="{00000000-0005-0000-0000-000062010000}"/>
    <cellStyle name="$l0 No 2 3" xfId="183" xr:uid="{00000000-0005-0000-0000-000063010000}"/>
    <cellStyle name="$l0 No 2 3 2" xfId="1807" xr:uid="{00000000-0005-0000-0000-000064010000}"/>
    <cellStyle name="$l0 No 2 3 2 2" xfId="4635" xr:uid="{00000000-0005-0000-0000-000065010000}"/>
    <cellStyle name="$l0 No 2 3 2 3" xfId="7108" xr:uid="{00000000-0005-0000-0000-000066010000}"/>
    <cellStyle name="$l0 No 2 3 2 4" xfId="9401" xr:uid="{00000000-0005-0000-0000-000067010000}"/>
    <cellStyle name="$l0 No 2 3 3" xfId="3039" xr:uid="{00000000-0005-0000-0000-000068010000}"/>
    <cellStyle name="$l0 No 2 3 4" xfId="2970" xr:uid="{00000000-0005-0000-0000-000069010000}"/>
    <cellStyle name="$l0 No 2 3 5" xfId="6924" xr:uid="{00000000-0005-0000-0000-00006A010000}"/>
    <cellStyle name="$l0 No 2 4" xfId="184" xr:uid="{00000000-0005-0000-0000-00006B010000}"/>
    <cellStyle name="$l0 No 2 4 2" xfId="2493" xr:uid="{00000000-0005-0000-0000-00006C010000}"/>
    <cellStyle name="$l0 No 2 4 2 2" xfId="5320" xr:uid="{00000000-0005-0000-0000-00006D010000}"/>
    <cellStyle name="$l0 No 2 4 2 3" xfId="7790" xr:uid="{00000000-0005-0000-0000-00006E010000}"/>
    <cellStyle name="$l0 No 2 4 2 4" xfId="10083" xr:uid="{00000000-0005-0000-0000-00006F010000}"/>
    <cellStyle name="$l0 No 2 4 3" xfId="3040" xr:uid="{00000000-0005-0000-0000-000070010000}"/>
    <cellStyle name="$l0 No 2 4 4" xfId="2887" xr:uid="{00000000-0005-0000-0000-000071010000}"/>
    <cellStyle name="$l0 No 2 4 5" xfId="3415" xr:uid="{00000000-0005-0000-0000-000072010000}"/>
    <cellStyle name="$l0 No 2 5" xfId="185" xr:uid="{00000000-0005-0000-0000-000073010000}"/>
    <cellStyle name="$l0 No 2 5 2" xfId="2326" xr:uid="{00000000-0005-0000-0000-000074010000}"/>
    <cellStyle name="$l0 No 2 5 2 2" xfId="5154" xr:uid="{00000000-0005-0000-0000-000075010000}"/>
    <cellStyle name="$l0 No 2 5 2 3" xfId="7625" xr:uid="{00000000-0005-0000-0000-000076010000}"/>
    <cellStyle name="$l0 No 2 5 2 4" xfId="9918" xr:uid="{00000000-0005-0000-0000-000077010000}"/>
    <cellStyle name="$l0 No 2 5 3" xfId="3041" xr:uid="{00000000-0005-0000-0000-000078010000}"/>
    <cellStyle name="$l0 No 2 5 4" xfId="3348" xr:uid="{00000000-0005-0000-0000-000079010000}"/>
    <cellStyle name="$l0 No 2 5 5" xfId="6922" xr:uid="{00000000-0005-0000-0000-00007A010000}"/>
    <cellStyle name="$l0 No 2 6" xfId="186" xr:uid="{00000000-0005-0000-0000-00007B010000}"/>
    <cellStyle name="$l0 No 2 6 2" xfId="1740" xr:uid="{00000000-0005-0000-0000-00007C010000}"/>
    <cellStyle name="$l0 No 2 6 2 2" xfId="4568" xr:uid="{00000000-0005-0000-0000-00007D010000}"/>
    <cellStyle name="$l0 No 2 6 2 3" xfId="7041" xr:uid="{00000000-0005-0000-0000-00007E010000}"/>
    <cellStyle name="$l0 No 2 6 2 4" xfId="9335" xr:uid="{00000000-0005-0000-0000-00007F010000}"/>
    <cellStyle name="$l0 No 2 6 3" xfId="3042" xr:uid="{00000000-0005-0000-0000-000080010000}"/>
    <cellStyle name="$l0 No 2 6 4" xfId="3347" xr:uid="{00000000-0005-0000-0000-000081010000}"/>
    <cellStyle name="$l0 No 2 6 5" xfId="2919" xr:uid="{00000000-0005-0000-0000-000082010000}"/>
    <cellStyle name="$l0 No 2 7" xfId="187" xr:uid="{00000000-0005-0000-0000-000083010000}"/>
    <cellStyle name="$l0 No 2 7 2" xfId="1716" xr:uid="{00000000-0005-0000-0000-000084010000}"/>
    <cellStyle name="$l0 No 2 7 2 2" xfId="4544" xr:uid="{00000000-0005-0000-0000-000085010000}"/>
    <cellStyle name="$l0 No 2 7 2 3" xfId="7017" xr:uid="{00000000-0005-0000-0000-000086010000}"/>
    <cellStyle name="$l0 No 2 7 2 4" xfId="9311" xr:uid="{00000000-0005-0000-0000-000087010000}"/>
    <cellStyle name="$l0 No 2 7 3" xfId="3043" xr:uid="{00000000-0005-0000-0000-000088010000}"/>
    <cellStyle name="$l0 No 2 7 4" xfId="3346" xr:uid="{00000000-0005-0000-0000-000089010000}"/>
    <cellStyle name="$l0 No 2 7 5" xfId="2979" xr:uid="{00000000-0005-0000-0000-00008A010000}"/>
    <cellStyle name="$l0 No 2 8" xfId="1929" xr:uid="{00000000-0005-0000-0000-00008B010000}"/>
    <cellStyle name="$l0 No 2 8 2" xfId="4757" xr:uid="{00000000-0005-0000-0000-00008C010000}"/>
    <cellStyle name="$l0 No 2 8 3" xfId="7228" xr:uid="{00000000-0005-0000-0000-00008D010000}"/>
    <cellStyle name="$l0 No 2 8 4" xfId="9521" xr:uid="{00000000-0005-0000-0000-00008E010000}"/>
    <cellStyle name="$l0 No 2 9" xfId="3037" xr:uid="{00000000-0005-0000-0000-00008F010000}"/>
    <cellStyle name="$l0 No 3" xfId="188" xr:uid="{00000000-0005-0000-0000-000090010000}"/>
    <cellStyle name="$l0 No 3 10" xfId="3345" xr:uid="{00000000-0005-0000-0000-000091010000}"/>
    <cellStyle name="$l0 No 3 11" xfId="7959" xr:uid="{00000000-0005-0000-0000-000092010000}"/>
    <cellStyle name="$l0 No 3 2" xfId="189" xr:uid="{00000000-0005-0000-0000-000093010000}"/>
    <cellStyle name="$l0 No 3 2 2" xfId="1879" xr:uid="{00000000-0005-0000-0000-000094010000}"/>
    <cellStyle name="$l0 No 3 2 2 2" xfId="4707" xr:uid="{00000000-0005-0000-0000-000095010000}"/>
    <cellStyle name="$l0 No 3 2 2 3" xfId="7179" xr:uid="{00000000-0005-0000-0000-000096010000}"/>
    <cellStyle name="$l0 No 3 2 2 4" xfId="9472" xr:uid="{00000000-0005-0000-0000-000097010000}"/>
    <cellStyle name="$l0 No 3 2 3" xfId="3045" xr:uid="{00000000-0005-0000-0000-000098010000}"/>
    <cellStyle name="$l0 No 3 2 4" xfId="2969" xr:uid="{00000000-0005-0000-0000-000099010000}"/>
    <cellStyle name="$l0 No 3 2 5" xfId="6852" xr:uid="{00000000-0005-0000-0000-00009A010000}"/>
    <cellStyle name="$l0 No 3 3" xfId="190" xr:uid="{00000000-0005-0000-0000-00009B010000}"/>
    <cellStyle name="$l0 No 3 3 2" xfId="1578" xr:uid="{00000000-0005-0000-0000-00009C010000}"/>
    <cellStyle name="$l0 No 3 3 2 2" xfId="4407" xr:uid="{00000000-0005-0000-0000-00009D010000}"/>
    <cellStyle name="$l0 No 3 3 2 3" xfId="6881" xr:uid="{00000000-0005-0000-0000-00009E010000}"/>
    <cellStyle name="$l0 No 3 3 2 4" xfId="9183" xr:uid="{00000000-0005-0000-0000-00009F010000}"/>
    <cellStyle name="$l0 No 3 3 3" xfId="3046" xr:uid="{00000000-0005-0000-0000-0000A0010000}"/>
    <cellStyle name="$l0 No 3 3 4" xfId="2886" xr:uid="{00000000-0005-0000-0000-0000A1010000}"/>
    <cellStyle name="$l0 No 3 3 5" xfId="3416" xr:uid="{00000000-0005-0000-0000-0000A2010000}"/>
    <cellStyle name="$l0 No 3 4" xfId="191" xr:uid="{00000000-0005-0000-0000-0000A3010000}"/>
    <cellStyle name="$l0 No 3 4 2" xfId="1766" xr:uid="{00000000-0005-0000-0000-0000A4010000}"/>
    <cellStyle name="$l0 No 3 4 2 2" xfId="4594" xr:uid="{00000000-0005-0000-0000-0000A5010000}"/>
    <cellStyle name="$l0 No 3 4 2 3" xfId="7067" xr:uid="{00000000-0005-0000-0000-0000A6010000}"/>
    <cellStyle name="$l0 No 3 4 2 4" xfId="9361" xr:uid="{00000000-0005-0000-0000-0000A7010000}"/>
    <cellStyle name="$l0 No 3 4 3" xfId="3047" xr:uid="{00000000-0005-0000-0000-0000A8010000}"/>
    <cellStyle name="$l0 No 3 4 4" xfId="5479" xr:uid="{00000000-0005-0000-0000-0000A9010000}"/>
    <cellStyle name="$l0 No 3 4 5" xfId="2991" xr:uid="{00000000-0005-0000-0000-0000AA010000}"/>
    <cellStyle name="$l0 No 3 5" xfId="192" xr:uid="{00000000-0005-0000-0000-0000AB010000}"/>
    <cellStyle name="$l0 No 3 5 2" xfId="1862" xr:uid="{00000000-0005-0000-0000-0000AC010000}"/>
    <cellStyle name="$l0 No 3 5 2 2" xfId="4690" xr:uid="{00000000-0005-0000-0000-0000AD010000}"/>
    <cellStyle name="$l0 No 3 5 2 3" xfId="7162" xr:uid="{00000000-0005-0000-0000-0000AE010000}"/>
    <cellStyle name="$l0 No 3 5 2 4" xfId="9455" xr:uid="{00000000-0005-0000-0000-0000AF010000}"/>
    <cellStyle name="$l0 No 3 5 3" xfId="3048" xr:uid="{00000000-0005-0000-0000-0000B0010000}"/>
    <cellStyle name="$l0 No 3 5 4" xfId="3306" xr:uid="{00000000-0005-0000-0000-0000B1010000}"/>
    <cellStyle name="$l0 No 3 5 5" xfId="5895" xr:uid="{00000000-0005-0000-0000-0000B2010000}"/>
    <cellStyle name="$l0 No 3 6" xfId="193" xr:uid="{00000000-0005-0000-0000-0000B3010000}"/>
    <cellStyle name="$l0 No 3 6 2" xfId="1629" xr:uid="{00000000-0005-0000-0000-0000B4010000}"/>
    <cellStyle name="$l0 No 3 6 2 2" xfId="4458" xr:uid="{00000000-0005-0000-0000-0000B5010000}"/>
    <cellStyle name="$l0 No 3 6 2 3" xfId="6931" xr:uid="{00000000-0005-0000-0000-0000B6010000}"/>
    <cellStyle name="$l0 No 3 6 2 4" xfId="9227" xr:uid="{00000000-0005-0000-0000-0000B7010000}"/>
    <cellStyle name="$l0 No 3 6 3" xfId="3049" xr:uid="{00000000-0005-0000-0000-0000B8010000}"/>
    <cellStyle name="$l0 No 3 6 4" xfId="3305" xr:uid="{00000000-0005-0000-0000-0000B9010000}"/>
    <cellStyle name="$l0 No 3 6 5" xfId="5894" xr:uid="{00000000-0005-0000-0000-0000BA010000}"/>
    <cellStyle name="$l0 No 3 7" xfId="194" xr:uid="{00000000-0005-0000-0000-0000BB010000}"/>
    <cellStyle name="$l0 No 3 7 2" xfId="1747" xr:uid="{00000000-0005-0000-0000-0000BC010000}"/>
    <cellStyle name="$l0 No 3 7 2 2" xfId="4575" xr:uid="{00000000-0005-0000-0000-0000BD010000}"/>
    <cellStyle name="$l0 No 3 7 2 3" xfId="7048" xr:uid="{00000000-0005-0000-0000-0000BE010000}"/>
    <cellStyle name="$l0 No 3 7 2 4" xfId="9342" xr:uid="{00000000-0005-0000-0000-0000BF010000}"/>
    <cellStyle name="$l0 No 3 7 3" xfId="3050" xr:uid="{00000000-0005-0000-0000-0000C0010000}"/>
    <cellStyle name="$l0 No 3 7 4" xfId="3304" xr:uid="{00000000-0005-0000-0000-0000C1010000}"/>
    <cellStyle name="$l0 No 3 7 5" xfId="5893" xr:uid="{00000000-0005-0000-0000-0000C2010000}"/>
    <cellStyle name="$l0 No 3 8" xfId="1693" xr:uid="{00000000-0005-0000-0000-0000C3010000}"/>
    <cellStyle name="$l0 No 3 8 2" xfId="4522" xr:uid="{00000000-0005-0000-0000-0000C4010000}"/>
    <cellStyle name="$l0 No 3 8 3" xfId="6995" xr:uid="{00000000-0005-0000-0000-0000C5010000}"/>
    <cellStyle name="$l0 No 3 8 4" xfId="9289" xr:uid="{00000000-0005-0000-0000-0000C6010000}"/>
    <cellStyle name="$l0 No 3 9" xfId="3044" xr:uid="{00000000-0005-0000-0000-0000C7010000}"/>
    <cellStyle name="$l0 No 4" xfId="195" xr:uid="{00000000-0005-0000-0000-0000C8010000}"/>
    <cellStyle name="$l0 No 4 2" xfId="1824" xr:uid="{00000000-0005-0000-0000-0000C9010000}"/>
    <cellStyle name="$l0 No 4 2 2" xfId="4652" xr:uid="{00000000-0005-0000-0000-0000CA010000}"/>
    <cellStyle name="$l0 No 4 2 3" xfId="7124" xr:uid="{00000000-0005-0000-0000-0000CB010000}"/>
    <cellStyle name="$l0 No 4 2 4" xfId="9417" xr:uid="{00000000-0005-0000-0000-0000CC010000}"/>
    <cellStyle name="$l0 No 4 3" xfId="3051" xr:uid="{00000000-0005-0000-0000-0000CD010000}"/>
    <cellStyle name="$l0 No 4 4" xfId="3303" xr:uid="{00000000-0005-0000-0000-0000CE010000}"/>
    <cellStyle name="$l0 No 4 5" xfId="5892" xr:uid="{00000000-0005-0000-0000-0000CF010000}"/>
    <cellStyle name="$l0 No 5" xfId="196" xr:uid="{00000000-0005-0000-0000-0000D0010000}"/>
    <cellStyle name="$l0 No 5 2" xfId="1852" xr:uid="{00000000-0005-0000-0000-0000D1010000}"/>
    <cellStyle name="$l0 No 5 2 2" xfId="4680" xr:uid="{00000000-0005-0000-0000-0000D2010000}"/>
    <cellStyle name="$l0 No 5 2 3" xfId="7152" xr:uid="{00000000-0005-0000-0000-0000D3010000}"/>
    <cellStyle name="$l0 No 5 2 4" xfId="9445" xr:uid="{00000000-0005-0000-0000-0000D4010000}"/>
    <cellStyle name="$l0 No 5 3" xfId="3052" xr:uid="{00000000-0005-0000-0000-0000D5010000}"/>
    <cellStyle name="$l0 No 5 4" xfId="3302" xr:uid="{00000000-0005-0000-0000-0000D6010000}"/>
    <cellStyle name="$l0 No 5 5" xfId="5891" xr:uid="{00000000-0005-0000-0000-0000D7010000}"/>
    <cellStyle name="$l0 No 6" xfId="197" xr:uid="{00000000-0005-0000-0000-0000D8010000}"/>
    <cellStyle name="$l0 No 6 2" xfId="1575" xr:uid="{00000000-0005-0000-0000-0000D9010000}"/>
    <cellStyle name="$l0 No 6 2 2" xfId="4404" xr:uid="{00000000-0005-0000-0000-0000DA010000}"/>
    <cellStyle name="$l0 No 6 2 3" xfId="6878" xr:uid="{00000000-0005-0000-0000-0000DB010000}"/>
    <cellStyle name="$l0 No 6 2 4" xfId="9180" xr:uid="{00000000-0005-0000-0000-0000DC010000}"/>
    <cellStyle name="$l0 No 6 3" xfId="3053" xr:uid="{00000000-0005-0000-0000-0000DD010000}"/>
    <cellStyle name="$l0 No 6 4" xfId="3301" xr:uid="{00000000-0005-0000-0000-0000DE010000}"/>
    <cellStyle name="$l0 No 6 5" xfId="5890" xr:uid="{00000000-0005-0000-0000-0000DF010000}"/>
    <cellStyle name="$l0 No 7" xfId="198" xr:uid="{00000000-0005-0000-0000-0000E0010000}"/>
    <cellStyle name="$l0 No 7 2" xfId="1950" xr:uid="{00000000-0005-0000-0000-0000E1010000}"/>
    <cellStyle name="$l0 No 7 2 2" xfId="4778" xr:uid="{00000000-0005-0000-0000-0000E2010000}"/>
    <cellStyle name="$l0 No 7 2 3" xfId="7249" xr:uid="{00000000-0005-0000-0000-0000E3010000}"/>
    <cellStyle name="$l0 No 7 2 4" xfId="9542" xr:uid="{00000000-0005-0000-0000-0000E4010000}"/>
    <cellStyle name="$l0 No 7 3" xfId="3054" xr:uid="{00000000-0005-0000-0000-0000E5010000}"/>
    <cellStyle name="$l0 No 7 4" xfId="3300" xr:uid="{00000000-0005-0000-0000-0000E6010000}"/>
    <cellStyle name="$l0 No 7 5" xfId="5889" xr:uid="{00000000-0005-0000-0000-0000E7010000}"/>
    <cellStyle name="$l0 No 8" xfId="199" xr:uid="{00000000-0005-0000-0000-0000E8010000}"/>
    <cellStyle name="$l0 No 8 2" xfId="1987" xr:uid="{00000000-0005-0000-0000-0000E9010000}"/>
    <cellStyle name="$l0 No 8 2 2" xfId="4815" xr:uid="{00000000-0005-0000-0000-0000EA010000}"/>
    <cellStyle name="$l0 No 8 2 3" xfId="7286" xr:uid="{00000000-0005-0000-0000-0000EB010000}"/>
    <cellStyle name="$l0 No 8 2 4" xfId="9579" xr:uid="{00000000-0005-0000-0000-0000EC010000}"/>
    <cellStyle name="$l0 No 8 3" xfId="3055" xr:uid="{00000000-0005-0000-0000-0000ED010000}"/>
    <cellStyle name="$l0 No 8 4" xfId="3299" xr:uid="{00000000-0005-0000-0000-0000EE010000}"/>
    <cellStyle name="$l0 No 8 5" xfId="5888" xr:uid="{00000000-0005-0000-0000-0000EF010000}"/>
    <cellStyle name="$l0 No 9" xfId="200" xr:uid="{00000000-0005-0000-0000-0000F0010000}"/>
    <cellStyle name="$l0 No 9 2" xfId="1910" xr:uid="{00000000-0005-0000-0000-0000F1010000}"/>
    <cellStyle name="$l0 No 9 2 2" xfId="4738" xr:uid="{00000000-0005-0000-0000-0000F2010000}"/>
    <cellStyle name="$l0 No 9 2 3" xfId="7209" xr:uid="{00000000-0005-0000-0000-0000F3010000}"/>
    <cellStyle name="$l0 No 9 2 4" xfId="9502" xr:uid="{00000000-0005-0000-0000-0000F4010000}"/>
    <cellStyle name="$l0 No 9 3" xfId="3056" xr:uid="{00000000-0005-0000-0000-0000F5010000}"/>
    <cellStyle name="$l0 No 9 4" xfId="3298" xr:uid="{00000000-0005-0000-0000-0000F6010000}"/>
    <cellStyle name="$l0 No 9 5" xfId="5887" xr:uid="{00000000-0005-0000-0000-0000F7010000}"/>
    <cellStyle name="$l0 Row" xfId="201" xr:uid="{00000000-0005-0000-0000-0000F8010000}"/>
    <cellStyle name="$l1 %" xfId="202" xr:uid="{00000000-0005-0000-0000-0000F9010000}"/>
    <cellStyle name="$l1 % 10" xfId="1988" xr:uid="{00000000-0005-0000-0000-0000FA010000}"/>
    <cellStyle name="$l1 % 10 2" xfId="4816" xr:uid="{00000000-0005-0000-0000-0000FB010000}"/>
    <cellStyle name="$l1 % 10 3" xfId="7287" xr:uid="{00000000-0005-0000-0000-0000FC010000}"/>
    <cellStyle name="$l1 % 10 4" xfId="9580" xr:uid="{00000000-0005-0000-0000-0000FD010000}"/>
    <cellStyle name="$l1 % 11" xfId="3058" xr:uid="{00000000-0005-0000-0000-0000FE010000}"/>
    <cellStyle name="$l1 % 12" xfId="2926" xr:uid="{00000000-0005-0000-0000-0000FF010000}"/>
    <cellStyle name="$l1 % 13" xfId="5886" xr:uid="{00000000-0005-0000-0000-000000020000}"/>
    <cellStyle name="$l1 % 2" xfId="203" xr:uid="{00000000-0005-0000-0000-000001020000}"/>
    <cellStyle name="$l1 % 2 10" xfId="2885" xr:uid="{00000000-0005-0000-0000-000002020000}"/>
    <cellStyle name="$l1 % 2 11" xfId="4388" xr:uid="{00000000-0005-0000-0000-000003020000}"/>
    <cellStyle name="$l1 % 2 2" xfId="204" xr:uid="{00000000-0005-0000-0000-000004020000}"/>
    <cellStyle name="$l1 % 2 2 2" xfId="1989" xr:uid="{00000000-0005-0000-0000-000005020000}"/>
    <cellStyle name="$l1 % 2 2 2 2" xfId="4817" xr:uid="{00000000-0005-0000-0000-000006020000}"/>
    <cellStyle name="$l1 % 2 2 2 3" xfId="7288" xr:uid="{00000000-0005-0000-0000-000007020000}"/>
    <cellStyle name="$l1 % 2 2 2 4" xfId="9581" xr:uid="{00000000-0005-0000-0000-000008020000}"/>
    <cellStyle name="$l1 % 2 2 3" xfId="3060" xr:uid="{00000000-0005-0000-0000-000009020000}"/>
    <cellStyle name="$l1 % 2 2 4" xfId="2884" xr:uid="{00000000-0005-0000-0000-00000A020000}"/>
    <cellStyle name="$l1 % 2 2 5" xfId="4004" xr:uid="{00000000-0005-0000-0000-00000B020000}"/>
    <cellStyle name="$l1 % 2 3" xfId="205" xr:uid="{00000000-0005-0000-0000-00000C020000}"/>
    <cellStyle name="$l1 % 2 3 2" xfId="1990" xr:uid="{00000000-0005-0000-0000-00000D020000}"/>
    <cellStyle name="$l1 % 2 3 2 2" xfId="4818" xr:uid="{00000000-0005-0000-0000-00000E020000}"/>
    <cellStyle name="$l1 % 2 3 2 3" xfId="7289" xr:uid="{00000000-0005-0000-0000-00000F020000}"/>
    <cellStyle name="$l1 % 2 3 2 4" xfId="9582" xr:uid="{00000000-0005-0000-0000-000010020000}"/>
    <cellStyle name="$l1 % 2 3 3" xfId="3061" xr:uid="{00000000-0005-0000-0000-000011020000}"/>
    <cellStyle name="$l1 % 2 3 4" xfId="3297" xr:uid="{00000000-0005-0000-0000-000012020000}"/>
    <cellStyle name="$l1 % 2 3 5" xfId="2936" xr:uid="{00000000-0005-0000-0000-000013020000}"/>
    <cellStyle name="$l1 % 2 4" xfId="206" xr:uid="{00000000-0005-0000-0000-000014020000}"/>
    <cellStyle name="$l1 % 2 4 2" xfId="2701" xr:uid="{00000000-0005-0000-0000-000015020000}"/>
    <cellStyle name="$l1 % 2 4 2 2" xfId="5526" xr:uid="{00000000-0005-0000-0000-000016020000}"/>
    <cellStyle name="$l1 % 2 4 2 3" xfId="7991" xr:uid="{00000000-0005-0000-0000-000017020000}"/>
    <cellStyle name="$l1 % 2 4 2 4" xfId="10271" xr:uid="{00000000-0005-0000-0000-000018020000}"/>
    <cellStyle name="$l1 % 2 4 3" xfId="3062" xr:uid="{00000000-0005-0000-0000-000019020000}"/>
    <cellStyle name="$l1 % 2 4 4" xfId="3296" xr:uid="{00000000-0005-0000-0000-00001A020000}"/>
    <cellStyle name="$l1 % 2 4 5" xfId="4364" xr:uid="{00000000-0005-0000-0000-00001B020000}"/>
    <cellStyle name="$l1 % 2 5" xfId="207" xr:uid="{00000000-0005-0000-0000-00001C020000}"/>
    <cellStyle name="$l1 % 2 5 2" xfId="1728" xr:uid="{00000000-0005-0000-0000-00001D020000}"/>
    <cellStyle name="$l1 % 2 5 2 2" xfId="4556" xr:uid="{00000000-0005-0000-0000-00001E020000}"/>
    <cellStyle name="$l1 % 2 5 2 3" xfId="7029" xr:uid="{00000000-0005-0000-0000-00001F020000}"/>
    <cellStyle name="$l1 % 2 5 2 4" xfId="9323" xr:uid="{00000000-0005-0000-0000-000020020000}"/>
    <cellStyle name="$l1 % 2 5 3" xfId="3063" xr:uid="{00000000-0005-0000-0000-000021020000}"/>
    <cellStyle name="$l1 % 2 5 4" xfId="3295" xr:uid="{00000000-0005-0000-0000-000022020000}"/>
    <cellStyle name="$l1 % 2 5 5" xfId="3418" xr:uid="{00000000-0005-0000-0000-000023020000}"/>
    <cellStyle name="$l1 % 2 6" xfId="208" xr:uid="{00000000-0005-0000-0000-000024020000}"/>
    <cellStyle name="$l1 % 2 6 2" xfId="2209" xr:uid="{00000000-0005-0000-0000-000025020000}"/>
    <cellStyle name="$l1 % 2 6 2 2" xfId="5037" xr:uid="{00000000-0005-0000-0000-000026020000}"/>
    <cellStyle name="$l1 % 2 6 2 3" xfId="7508" xr:uid="{00000000-0005-0000-0000-000027020000}"/>
    <cellStyle name="$l1 % 2 6 2 4" xfId="9801" xr:uid="{00000000-0005-0000-0000-000028020000}"/>
    <cellStyle name="$l1 % 2 6 3" xfId="3064" xr:uid="{00000000-0005-0000-0000-000029020000}"/>
    <cellStyle name="$l1 % 2 6 4" xfId="3294" xr:uid="{00000000-0005-0000-0000-00002A020000}"/>
    <cellStyle name="$l1 % 2 6 5" xfId="3417" xr:uid="{00000000-0005-0000-0000-00002B020000}"/>
    <cellStyle name="$l1 % 2 7" xfId="209" xr:uid="{00000000-0005-0000-0000-00002C020000}"/>
    <cellStyle name="$l1 % 2 7 2" xfId="1967" xr:uid="{00000000-0005-0000-0000-00002D020000}"/>
    <cellStyle name="$l1 % 2 7 2 2" xfId="4795" xr:uid="{00000000-0005-0000-0000-00002E020000}"/>
    <cellStyle name="$l1 % 2 7 2 3" xfId="7266" xr:uid="{00000000-0005-0000-0000-00002F020000}"/>
    <cellStyle name="$l1 % 2 7 2 4" xfId="9559" xr:uid="{00000000-0005-0000-0000-000030020000}"/>
    <cellStyle name="$l1 % 2 7 3" xfId="3065" xr:uid="{00000000-0005-0000-0000-000031020000}"/>
    <cellStyle name="$l1 % 2 7 4" xfId="4340" xr:uid="{00000000-0005-0000-0000-000032020000}"/>
    <cellStyle name="$l1 % 2 7 5" xfId="4365" xr:uid="{00000000-0005-0000-0000-000033020000}"/>
    <cellStyle name="$l1 % 2 8" xfId="1599" xr:uid="{00000000-0005-0000-0000-000034020000}"/>
    <cellStyle name="$l1 % 2 8 2" xfId="4428" xr:uid="{00000000-0005-0000-0000-000035020000}"/>
    <cellStyle name="$l1 % 2 8 3" xfId="6902" xr:uid="{00000000-0005-0000-0000-000036020000}"/>
    <cellStyle name="$l1 % 2 8 4" xfId="9203" xr:uid="{00000000-0005-0000-0000-000037020000}"/>
    <cellStyle name="$l1 % 2 9" xfId="3059" xr:uid="{00000000-0005-0000-0000-000038020000}"/>
    <cellStyle name="$l1 % 3" xfId="210" xr:uid="{00000000-0005-0000-0000-000039020000}"/>
    <cellStyle name="$l1 % 3 10" xfId="4342" xr:uid="{00000000-0005-0000-0000-00003A020000}"/>
    <cellStyle name="$l1 % 3 11" xfId="4366" xr:uid="{00000000-0005-0000-0000-00003B020000}"/>
    <cellStyle name="$l1 % 3 2" xfId="211" xr:uid="{00000000-0005-0000-0000-00003C020000}"/>
    <cellStyle name="$l1 % 3 2 2" xfId="1717" xr:uid="{00000000-0005-0000-0000-00003D020000}"/>
    <cellStyle name="$l1 % 3 2 2 2" xfId="4545" xr:uid="{00000000-0005-0000-0000-00003E020000}"/>
    <cellStyle name="$l1 % 3 2 2 3" xfId="7018" xr:uid="{00000000-0005-0000-0000-00003F020000}"/>
    <cellStyle name="$l1 % 3 2 2 4" xfId="9312" xr:uid="{00000000-0005-0000-0000-000040020000}"/>
    <cellStyle name="$l1 % 3 2 3" xfId="3067" xr:uid="{00000000-0005-0000-0000-000041020000}"/>
    <cellStyle name="$l1 % 3 2 4" xfId="4341" xr:uid="{00000000-0005-0000-0000-000042020000}"/>
    <cellStyle name="$l1 % 3 2 5" xfId="3420" xr:uid="{00000000-0005-0000-0000-000043020000}"/>
    <cellStyle name="$l1 % 3 3" xfId="212" xr:uid="{00000000-0005-0000-0000-000044020000}"/>
    <cellStyle name="$l1 % 3 3 2" xfId="2253" xr:uid="{00000000-0005-0000-0000-000045020000}"/>
    <cellStyle name="$l1 % 3 3 2 2" xfId="5081" xr:uid="{00000000-0005-0000-0000-000046020000}"/>
    <cellStyle name="$l1 % 3 3 2 3" xfId="7552" xr:uid="{00000000-0005-0000-0000-000047020000}"/>
    <cellStyle name="$l1 % 3 3 2 4" xfId="9845" xr:uid="{00000000-0005-0000-0000-000048020000}"/>
    <cellStyle name="$l1 % 3 3 3" xfId="3068" xr:uid="{00000000-0005-0000-0000-000049020000}"/>
    <cellStyle name="$l1 % 3 3 4" xfId="4339" xr:uid="{00000000-0005-0000-0000-00004A020000}"/>
    <cellStyle name="$l1 % 3 3 5" xfId="3419" xr:uid="{00000000-0005-0000-0000-00004B020000}"/>
    <cellStyle name="$l1 % 3 4" xfId="213" xr:uid="{00000000-0005-0000-0000-00004C020000}"/>
    <cellStyle name="$l1 % 3 4 2" xfId="1745" xr:uid="{00000000-0005-0000-0000-00004D020000}"/>
    <cellStyle name="$l1 % 3 4 2 2" xfId="4573" xr:uid="{00000000-0005-0000-0000-00004E020000}"/>
    <cellStyle name="$l1 % 3 4 2 3" xfId="7046" xr:uid="{00000000-0005-0000-0000-00004F020000}"/>
    <cellStyle name="$l1 % 3 4 2 4" xfId="9340" xr:uid="{00000000-0005-0000-0000-000050020000}"/>
    <cellStyle name="$l1 % 3 4 3" xfId="3069" xr:uid="{00000000-0005-0000-0000-000051020000}"/>
    <cellStyle name="$l1 % 3 4 4" xfId="2923" xr:uid="{00000000-0005-0000-0000-000052020000}"/>
    <cellStyle name="$l1 % 3 4 5" xfId="4367" xr:uid="{00000000-0005-0000-0000-000053020000}"/>
    <cellStyle name="$l1 % 3 5" xfId="214" xr:uid="{00000000-0005-0000-0000-000054020000}"/>
    <cellStyle name="$l1 % 3 5 2" xfId="2365" xr:uid="{00000000-0005-0000-0000-000055020000}"/>
    <cellStyle name="$l1 % 3 5 2 2" xfId="5193" xr:uid="{00000000-0005-0000-0000-000056020000}"/>
    <cellStyle name="$l1 % 3 5 2 3" xfId="7664" xr:uid="{00000000-0005-0000-0000-000057020000}"/>
    <cellStyle name="$l1 % 3 5 2 4" xfId="9957" xr:uid="{00000000-0005-0000-0000-000058020000}"/>
    <cellStyle name="$l1 % 3 5 3" xfId="3070" xr:uid="{00000000-0005-0000-0000-000059020000}"/>
    <cellStyle name="$l1 % 3 5 4" xfId="2924" xr:uid="{00000000-0005-0000-0000-00005A020000}"/>
    <cellStyle name="$l1 % 3 5 5" xfId="4368" xr:uid="{00000000-0005-0000-0000-00005B020000}"/>
    <cellStyle name="$l1 % 3 6" xfId="215" xr:uid="{00000000-0005-0000-0000-00005C020000}"/>
    <cellStyle name="$l1 % 3 6 2" xfId="1657" xr:uid="{00000000-0005-0000-0000-00005D020000}"/>
    <cellStyle name="$l1 % 3 6 2 2" xfId="4486" xr:uid="{00000000-0005-0000-0000-00005E020000}"/>
    <cellStyle name="$l1 % 3 6 2 3" xfId="6959" xr:uid="{00000000-0005-0000-0000-00005F020000}"/>
    <cellStyle name="$l1 % 3 6 2 4" xfId="9253" xr:uid="{00000000-0005-0000-0000-000060020000}"/>
    <cellStyle name="$l1 % 3 6 3" xfId="3071" xr:uid="{00000000-0005-0000-0000-000061020000}"/>
    <cellStyle name="$l1 % 3 6 4" xfId="2883" xr:uid="{00000000-0005-0000-0000-000062020000}"/>
    <cellStyle name="$l1 % 3 6 5" xfId="4369" xr:uid="{00000000-0005-0000-0000-000063020000}"/>
    <cellStyle name="$l1 % 3 7" xfId="216" xr:uid="{00000000-0005-0000-0000-000064020000}"/>
    <cellStyle name="$l1 % 3 7 2" xfId="1609" xr:uid="{00000000-0005-0000-0000-000065020000}"/>
    <cellStyle name="$l1 % 3 7 2 2" xfId="4438" xr:uid="{00000000-0005-0000-0000-000066020000}"/>
    <cellStyle name="$l1 % 3 7 2 3" xfId="6911" xr:uid="{00000000-0005-0000-0000-000067020000}"/>
    <cellStyle name="$l1 % 3 7 2 4" xfId="9212" xr:uid="{00000000-0005-0000-0000-000068020000}"/>
    <cellStyle name="$l1 % 3 7 3" xfId="3072" xr:uid="{00000000-0005-0000-0000-000069020000}"/>
    <cellStyle name="$l1 % 3 7 4" xfId="3293" xr:uid="{00000000-0005-0000-0000-00006A020000}"/>
    <cellStyle name="$l1 % 3 7 5" xfId="3370" xr:uid="{00000000-0005-0000-0000-00006B020000}"/>
    <cellStyle name="$l1 % 3 8" xfId="1748" xr:uid="{00000000-0005-0000-0000-00006C020000}"/>
    <cellStyle name="$l1 % 3 8 2" xfId="4576" xr:uid="{00000000-0005-0000-0000-00006D020000}"/>
    <cellStyle name="$l1 % 3 8 3" xfId="7049" xr:uid="{00000000-0005-0000-0000-00006E020000}"/>
    <cellStyle name="$l1 % 3 8 4" xfId="9343" xr:uid="{00000000-0005-0000-0000-00006F020000}"/>
    <cellStyle name="$l1 % 3 9" xfId="3066" xr:uid="{00000000-0005-0000-0000-000070020000}"/>
    <cellStyle name="$l1 % 4" xfId="217" xr:uid="{00000000-0005-0000-0000-000071020000}"/>
    <cellStyle name="$l1 % 4 2" xfId="1935" xr:uid="{00000000-0005-0000-0000-000072020000}"/>
    <cellStyle name="$l1 % 4 2 2" xfId="4763" xr:uid="{00000000-0005-0000-0000-000073020000}"/>
    <cellStyle name="$l1 % 4 2 3" xfId="7234" xr:uid="{00000000-0005-0000-0000-000074020000}"/>
    <cellStyle name="$l1 % 4 2 4" xfId="9527" xr:uid="{00000000-0005-0000-0000-000075020000}"/>
    <cellStyle name="$l1 % 4 3" xfId="3073" xr:uid="{00000000-0005-0000-0000-000076020000}"/>
    <cellStyle name="$l1 % 4 4" xfId="3292" xr:uid="{00000000-0005-0000-0000-000077020000}"/>
    <cellStyle name="$l1 % 4 5" xfId="4370" xr:uid="{00000000-0005-0000-0000-000078020000}"/>
    <cellStyle name="$l1 % 5" xfId="218" xr:uid="{00000000-0005-0000-0000-000079020000}"/>
    <cellStyle name="$l1 % 5 2" xfId="2210" xr:uid="{00000000-0005-0000-0000-00007A020000}"/>
    <cellStyle name="$l1 % 5 2 2" xfId="5038" xr:uid="{00000000-0005-0000-0000-00007B020000}"/>
    <cellStyle name="$l1 % 5 2 3" xfId="7509" xr:uid="{00000000-0005-0000-0000-00007C020000}"/>
    <cellStyle name="$l1 % 5 2 4" xfId="9802" xr:uid="{00000000-0005-0000-0000-00007D020000}"/>
    <cellStyle name="$l1 % 5 3" xfId="3074" xr:uid="{00000000-0005-0000-0000-00007E020000}"/>
    <cellStyle name="$l1 % 5 4" xfId="3291" xr:uid="{00000000-0005-0000-0000-00007F020000}"/>
    <cellStyle name="$l1 % 5 5" xfId="3371" xr:uid="{00000000-0005-0000-0000-000080020000}"/>
    <cellStyle name="$l1 % 6" xfId="219" xr:uid="{00000000-0005-0000-0000-000081020000}"/>
    <cellStyle name="$l1 % 6 2" xfId="1819" xr:uid="{00000000-0005-0000-0000-000082020000}"/>
    <cellStyle name="$l1 % 6 2 2" xfId="4647" xr:uid="{00000000-0005-0000-0000-000083020000}"/>
    <cellStyle name="$l1 % 6 2 3" xfId="7119" xr:uid="{00000000-0005-0000-0000-000084020000}"/>
    <cellStyle name="$l1 % 6 2 4" xfId="9412" xr:uid="{00000000-0005-0000-0000-000085020000}"/>
    <cellStyle name="$l1 % 6 3" xfId="3075" xr:uid="{00000000-0005-0000-0000-000086020000}"/>
    <cellStyle name="$l1 % 6 4" xfId="3290" xr:uid="{00000000-0005-0000-0000-000087020000}"/>
    <cellStyle name="$l1 % 6 5" xfId="4375" xr:uid="{00000000-0005-0000-0000-000088020000}"/>
    <cellStyle name="$l1 % 7" xfId="220" xr:uid="{00000000-0005-0000-0000-000089020000}"/>
    <cellStyle name="$l1 % 7 2" xfId="1939" xr:uid="{00000000-0005-0000-0000-00008A020000}"/>
    <cellStyle name="$l1 % 7 2 2" xfId="4767" xr:uid="{00000000-0005-0000-0000-00008B020000}"/>
    <cellStyle name="$l1 % 7 2 3" xfId="7238" xr:uid="{00000000-0005-0000-0000-00008C020000}"/>
    <cellStyle name="$l1 % 7 2 4" xfId="9531" xr:uid="{00000000-0005-0000-0000-00008D020000}"/>
    <cellStyle name="$l1 % 7 3" xfId="3076" xr:uid="{00000000-0005-0000-0000-00008E020000}"/>
    <cellStyle name="$l1 % 7 4" xfId="3289" xr:uid="{00000000-0005-0000-0000-00008F020000}"/>
    <cellStyle name="$l1 % 7 5" xfId="2937" xr:uid="{00000000-0005-0000-0000-000090020000}"/>
    <cellStyle name="$l1 % 8" xfId="221" xr:uid="{00000000-0005-0000-0000-000091020000}"/>
    <cellStyle name="$l1 % 8 2" xfId="2475" xr:uid="{00000000-0005-0000-0000-000092020000}"/>
    <cellStyle name="$l1 % 8 2 2" xfId="5302" xr:uid="{00000000-0005-0000-0000-000093020000}"/>
    <cellStyle name="$l1 % 8 2 3" xfId="7772" xr:uid="{00000000-0005-0000-0000-000094020000}"/>
    <cellStyle name="$l1 % 8 2 4" xfId="10065" xr:uid="{00000000-0005-0000-0000-000095020000}"/>
    <cellStyle name="$l1 % 8 3" xfId="3077" xr:uid="{00000000-0005-0000-0000-000096020000}"/>
    <cellStyle name="$l1 % 8 4" xfId="3288" xr:uid="{00000000-0005-0000-0000-000097020000}"/>
    <cellStyle name="$l1 % 8 5" xfId="4371" xr:uid="{00000000-0005-0000-0000-000098020000}"/>
    <cellStyle name="$l1 % 9" xfId="222" xr:uid="{00000000-0005-0000-0000-000099020000}"/>
    <cellStyle name="$l1 % 9 2" xfId="1820" xr:uid="{00000000-0005-0000-0000-00009A020000}"/>
    <cellStyle name="$l1 % 9 2 2" xfId="4648" xr:uid="{00000000-0005-0000-0000-00009B020000}"/>
    <cellStyle name="$l1 % 9 2 3" xfId="7120" xr:uid="{00000000-0005-0000-0000-00009C020000}"/>
    <cellStyle name="$l1 % 9 2 4" xfId="9413" xr:uid="{00000000-0005-0000-0000-00009D020000}"/>
    <cellStyle name="$l1 % 9 3" xfId="3078" xr:uid="{00000000-0005-0000-0000-00009E020000}"/>
    <cellStyle name="$l1 % 9 4" xfId="3287" xr:uid="{00000000-0005-0000-0000-00009F020000}"/>
    <cellStyle name="$l1 % 9 5" xfId="2938" xr:uid="{00000000-0005-0000-0000-0000A0020000}"/>
    <cellStyle name="$l1 No" xfId="223" xr:uid="{00000000-0005-0000-0000-0000A1020000}"/>
    <cellStyle name="$l1 No 10" xfId="2372" xr:uid="{00000000-0005-0000-0000-0000A2020000}"/>
    <cellStyle name="$l1 No 10 2" xfId="5199" xr:uid="{00000000-0005-0000-0000-0000A3020000}"/>
    <cellStyle name="$l1 No 10 3" xfId="7670" xr:uid="{00000000-0005-0000-0000-0000A4020000}"/>
    <cellStyle name="$l1 No 10 4" xfId="9963" xr:uid="{00000000-0005-0000-0000-0000A5020000}"/>
    <cellStyle name="$l1 No 11" xfId="3079" xr:uid="{00000000-0005-0000-0000-0000A6020000}"/>
    <cellStyle name="$l1 No 12" xfId="3286" xr:uid="{00000000-0005-0000-0000-0000A7020000}"/>
    <cellStyle name="$l1 No 13" xfId="4372" xr:uid="{00000000-0005-0000-0000-0000A8020000}"/>
    <cellStyle name="$l1 No 2" xfId="224" xr:uid="{00000000-0005-0000-0000-0000A9020000}"/>
    <cellStyle name="$l1 No 2 10" xfId="3285" xr:uid="{00000000-0005-0000-0000-0000AA020000}"/>
    <cellStyle name="$l1 No 2 11" xfId="5885" xr:uid="{00000000-0005-0000-0000-0000AB020000}"/>
    <cellStyle name="$l1 No 2 2" xfId="225" xr:uid="{00000000-0005-0000-0000-0000AC020000}"/>
    <cellStyle name="$l1 No 2 2 2" xfId="1684" xr:uid="{00000000-0005-0000-0000-0000AD020000}"/>
    <cellStyle name="$l1 No 2 2 2 2" xfId="4513" xr:uid="{00000000-0005-0000-0000-0000AE020000}"/>
    <cellStyle name="$l1 No 2 2 2 3" xfId="6986" xr:uid="{00000000-0005-0000-0000-0000AF020000}"/>
    <cellStyle name="$l1 No 2 2 2 4" xfId="9280" xr:uid="{00000000-0005-0000-0000-0000B0020000}"/>
    <cellStyle name="$l1 No 2 2 3" xfId="3081" xr:uid="{00000000-0005-0000-0000-0000B1020000}"/>
    <cellStyle name="$l1 No 2 2 4" xfId="3284" xr:uid="{00000000-0005-0000-0000-0000B2020000}"/>
    <cellStyle name="$l1 No 2 2 5" xfId="5884" xr:uid="{00000000-0005-0000-0000-0000B3020000}"/>
    <cellStyle name="$l1 No 2 3" xfId="226" xr:uid="{00000000-0005-0000-0000-0000B4020000}"/>
    <cellStyle name="$l1 No 2 3 2" xfId="2234" xr:uid="{00000000-0005-0000-0000-0000B5020000}"/>
    <cellStyle name="$l1 No 2 3 2 2" xfId="5062" xr:uid="{00000000-0005-0000-0000-0000B6020000}"/>
    <cellStyle name="$l1 No 2 3 2 3" xfId="7533" xr:uid="{00000000-0005-0000-0000-0000B7020000}"/>
    <cellStyle name="$l1 No 2 3 2 4" xfId="9826" xr:uid="{00000000-0005-0000-0000-0000B8020000}"/>
    <cellStyle name="$l1 No 2 3 3" xfId="3082" xr:uid="{00000000-0005-0000-0000-0000B9020000}"/>
    <cellStyle name="$l1 No 2 3 4" xfId="3283" xr:uid="{00000000-0005-0000-0000-0000BA020000}"/>
    <cellStyle name="$l1 No 2 3 5" xfId="5883" xr:uid="{00000000-0005-0000-0000-0000BB020000}"/>
    <cellStyle name="$l1 No 2 4" xfId="227" xr:uid="{00000000-0005-0000-0000-0000BC020000}"/>
    <cellStyle name="$l1 No 2 4 2" xfId="2682" xr:uid="{00000000-0005-0000-0000-0000BD020000}"/>
    <cellStyle name="$l1 No 2 4 2 2" xfId="5507" xr:uid="{00000000-0005-0000-0000-0000BE020000}"/>
    <cellStyle name="$l1 No 2 4 2 3" xfId="7972" xr:uid="{00000000-0005-0000-0000-0000BF020000}"/>
    <cellStyle name="$l1 No 2 4 2 4" xfId="10252" xr:uid="{00000000-0005-0000-0000-0000C0020000}"/>
    <cellStyle name="$l1 No 2 4 3" xfId="3083" xr:uid="{00000000-0005-0000-0000-0000C1020000}"/>
    <cellStyle name="$l1 No 2 4 4" xfId="3282" xr:uid="{00000000-0005-0000-0000-0000C2020000}"/>
    <cellStyle name="$l1 No 2 4 5" xfId="5882" xr:uid="{00000000-0005-0000-0000-0000C3020000}"/>
    <cellStyle name="$l1 No 2 5" xfId="228" xr:uid="{00000000-0005-0000-0000-0000C4020000}"/>
    <cellStyle name="$l1 No 2 5 2" xfId="2650" xr:uid="{00000000-0005-0000-0000-0000C5020000}"/>
    <cellStyle name="$l1 No 2 5 2 2" xfId="5475" xr:uid="{00000000-0005-0000-0000-0000C6020000}"/>
    <cellStyle name="$l1 No 2 5 2 3" xfId="7943" xr:uid="{00000000-0005-0000-0000-0000C7020000}"/>
    <cellStyle name="$l1 No 2 5 2 4" xfId="10232" xr:uid="{00000000-0005-0000-0000-0000C8020000}"/>
    <cellStyle name="$l1 No 2 5 3" xfId="3084" xr:uid="{00000000-0005-0000-0000-0000C9020000}"/>
    <cellStyle name="$l1 No 2 5 4" xfId="3281" xr:uid="{00000000-0005-0000-0000-0000CA020000}"/>
    <cellStyle name="$l1 No 2 5 5" xfId="3422" xr:uid="{00000000-0005-0000-0000-0000CB020000}"/>
    <cellStyle name="$l1 No 2 6" xfId="229" xr:uid="{00000000-0005-0000-0000-0000CC020000}"/>
    <cellStyle name="$l1 No 2 6 2" xfId="1733" xr:uid="{00000000-0005-0000-0000-0000CD020000}"/>
    <cellStyle name="$l1 No 2 6 2 2" xfId="4561" xr:uid="{00000000-0005-0000-0000-0000CE020000}"/>
    <cellStyle name="$l1 No 2 6 2 3" xfId="7034" xr:uid="{00000000-0005-0000-0000-0000CF020000}"/>
    <cellStyle name="$l1 No 2 6 2 4" xfId="9328" xr:uid="{00000000-0005-0000-0000-0000D0020000}"/>
    <cellStyle name="$l1 No 2 6 3" xfId="3085" xr:uid="{00000000-0005-0000-0000-0000D1020000}"/>
    <cellStyle name="$l1 No 2 6 4" xfId="3263" xr:uid="{00000000-0005-0000-0000-0000D2020000}"/>
    <cellStyle name="$l1 No 2 6 5" xfId="3421" xr:uid="{00000000-0005-0000-0000-0000D3020000}"/>
    <cellStyle name="$l1 No 2 7" xfId="230" xr:uid="{00000000-0005-0000-0000-0000D4020000}"/>
    <cellStyle name="$l1 No 2 7 2" xfId="1915" xr:uid="{00000000-0005-0000-0000-0000D5020000}"/>
    <cellStyle name="$l1 No 2 7 2 2" xfId="4743" xr:uid="{00000000-0005-0000-0000-0000D6020000}"/>
    <cellStyle name="$l1 No 2 7 2 3" xfId="7214" xr:uid="{00000000-0005-0000-0000-0000D7020000}"/>
    <cellStyle name="$l1 No 2 7 2 4" xfId="9507" xr:uid="{00000000-0005-0000-0000-0000D8020000}"/>
    <cellStyle name="$l1 No 2 7 3" xfId="3086" xr:uid="{00000000-0005-0000-0000-0000D9020000}"/>
    <cellStyle name="$l1 No 2 7 4" xfId="3262" xr:uid="{00000000-0005-0000-0000-0000DA020000}"/>
    <cellStyle name="$l1 No 2 7 5" xfId="4239" xr:uid="{00000000-0005-0000-0000-0000DB020000}"/>
    <cellStyle name="$l1 No 2 8" xfId="1585" xr:uid="{00000000-0005-0000-0000-0000DC020000}"/>
    <cellStyle name="$l1 No 2 8 2" xfId="4414" xr:uid="{00000000-0005-0000-0000-0000DD020000}"/>
    <cellStyle name="$l1 No 2 8 3" xfId="6888" xr:uid="{00000000-0005-0000-0000-0000DE020000}"/>
    <cellStyle name="$l1 No 2 8 4" xfId="9190" xr:uid="{00000000-0005-0000-0000-0000DF020000}"/>
    <cellStyle name="$l1 No 2 9" xfId="3080" xr:uid="{00000000-0005-0000-0000-0000E0020000}"/>
    <cellStyle name="$l1 No 3" xfId="231" xr:uid="{00000000-0005-0000-0000-0000E1020000}"/>
    <cellStyle name="$l1 No 3 10" xfId="3261" xr:uid="{00000000-0005-0000-0000-0000E2020000}"/>
    <cellStyle name="$l1 No 3 11" xfId="5881" xr:uid="{00000000-0005-0000-0000-0000E3020000}"/>
    <cellStyle name="$l1 No 3 2" xfId="232" xr:uid="{00000000-0005-0000-0000-0000E4020000}"/>
    <cellStyle name="$l1 No 3 2 2" xfId="1741" xr:uid="{00000000-0005-0000-0000-0000E5020000}"/>
    <cellStyle name="$l1 No 3 2 2 2" xfId="4569" xr:uid="{00000000-0005-0000-0000-0000E6020000}"/>
    <cellStyle name="$l1 No 3 2 2 3" xfId="7042" xr:uid="{00000000-0005-0000-0000-0000E7020000}"/>
    <cellStyle name="$l1 No 3 2 2 4" xfId="9336" xr:uid="{00000000-0005-0000-0000-0000E8020000}"/>
    <cellStyle name="$l1 No 3 2 3" xfId="3088" xr:uid="{00000000-0005-0000-0000-0000E9020000}"/>
    <cellStyle name="$l1 No 3 2 4" xfId="3260" xr:uid="{00000000-0005-0000-0000-0000EA020000}"/>
    <cellStyle name="$l1 No 3 2 5" xfId="5880" xr:uid="{00000000-0005-0000-0000-0000EB020000}"/>
    <cellStyle name="$l1 No 3 3" xfId="233" xr:uid="{00000000-0005-0000-0000-0000EC020000}"/>
    <cellStyle name="$l1 No 3 3 2" xfId="1975" xr:uid="{00000000-0005-0000-0000-0000ED020000}"/>
    <cellStyle name="$l1 No 3 3 2 2" xfId="4803" xr:uid="{00000000-0005-0000-0000-0000EE020000}"/>
    <cellStyle name="$l1 No 3 3 2 3" xfId="7274" xr:uid="{00000000-0005-0000-0000-0000EF020000}"/>
    <cellStyle name="$l1 No 3 3 2 4" xfId="9567" xr:uid="{00000000-0005-0000-0000-0000F0020000}"/>
    <cellStyle name="$l1 No 3 3 3" xfId="3089" xr:uid="{00000000-0005-0000-0000-0000F1020000}"/>
    <cellStyle name="$l1 No 3 3 4" xfId="3259" xr:uid="{00000000-0005-0000-0000-0000F2020000}"/>
    <cellStyle name="$l1 No 3 3 5" xfId="5879" xr:uid="{00000000-0005-0000-0000-0000F3020000}"/>
    <cellStyle name="$l1 No 3 4" xfId="234" xr:uid="{00000000-0005-0000-0000-0000F4020000}"/>
    <cellStyle name="$l1 No 3 4 2" xfId="1765" xr:uid="{00000000-0005-0000-0000-0000F5020000}"/>
    <cellStyle name="$l1 No 3 4 2 2" xfId="4593" xr:uid="{00000000-0005-0000-0000-0000F6020000}"/>
    <cellStyle name="$l1 No 3 4 2 3" xfId="7066" xr:uid="{00000000-0005-0000-0000-0000F7020000}"/>
    <cellStyle name="$l1 No 3 4 2 4" xfId="9360" xr:uid="{00000000-0005-0000-0000-0000F8020000}"/>
    <cellStyle name="$l1 No 3 4 3" xfId="3090" xr:uid="{00000000-0005-0000-0000-0000F9020000}"/>
    <cellStyle name="$l1 No 3 4 4" xfId="3258" xr:uid="{00000000-0005-0000-0000-0000FA020000}"/>
    <cellStyle name="$l1 No 3 4 5" xfId="5878" xr:uid="{00000000-0005-0000-0000-0000FB020000}"/>
    <cellStyle name="$l1 No 3 5" xfId="235" xr:uid="{00000000-0005-0000-0000-0000FC020000}"/>
    <cellStyle name="$l1 No 3 5 2" xfId="1746" xr:uid="{00000000-0005-0000-0000-0000FD020000}"/>
    <cellStyle name="$l1 No 3 5 2 2" xfId="4574" xr:uid="{00000000-0005-0000-0000-0000FE020000}"/>
    <cellStyle name="$l1 No 3 5 2 3" xfId="7047" xr:uid="{00000000-0005-0000-0000-0000FF020000}"/>
    <cellStyle name="$l1 No 3 5 2 4" xfId="9341" xr:uid="{00000000-0005-0000-0000-000000030000}"/>
    <cellStyle name="$l1 No 3 5 3" xfId="3091" xr:uid="{00000000-0005-0000-0000-000001030000}"/>
    <cellStyle name="$l1 No 3 5 4" xfId="3257" xr:uid="{00000000-0005-0000-0000-000002030000}"/>
    <cellStyle name="$l1 No 3 5 5" xfId="3373" xr:uid="{00000000-0005-0000-0000-000003030000}"/>
    <cellStyle name="$l1 No 3 6" xfId="236" xr:uid="{00000000-0005-0000-0000-000004030000}"/>
    <cellStyle name="$l1 No 3 6 2" xfId="2507" xr:uid="{00000000-0005-0000-0000-000005030000}"/>
    <cellStyle name="$l1 No 3 6 2 2" xfId="5334" xr:uid="{00000000-0005-0000-0000-000006030000}"/>
    <cellStyle name="$l1 No 3 6 2 3" xfId="7804" xr:uid="{00000000-0005-0000-0000-000007030000}"/>
    <cellStyle name="$l1 No 3 6 2 4" xfId="10097" xr:uid="{00000000-0005-0000-0000-000008030000}"/>
    <cellStyle name="$l1 No 3 6 3" xfId="3092" xr:uid="{00000000-0005-0000-0000-000009030000}"/>
    <cellStyle name="$l1 No 3 6 4" xfId="3256" xr:uid="{00000000-0005-0000-0000-00000A030000}"/>
    <cellStyle name="$l1 No 3 6 5" xfId="4240" xr:uid="{00000000-0005-0000-0000-00000B030000}"/>
    <cellStyle name="$l1 No 3 7" xfId="237" xr:uid="{00000000-0005-0000-0000-00000C030000}"/>
    <cellStyle name="$l1 No 3 7 2" xfId="1863" xr:uid="{00000000-0005-0000-0000-00000D030000}"/>
    <cellStyle name="$l1 No 3 7 2 2" xfId="4691" xr:uid="{00000000-0005-0000-0000-00000E030000}"/>
    <cellStyle name="$l1 No 3 7 2 3" xfId="7163" xr:uid="{00000000-0005-0000-0000-00000F030000}"/>
    <cellStyle name="$l1 No 3 7 2 4" xfId="9456" xr:uid="{00000000-0005-0000-0000-000010030000}"/>
    <cellStyle name="$l1 No 3 7 3" xfId="3093" xr:uid="{00000000-0005-0000-0000-000011030000}"/>
    <cellStyle name="$l1 No 3 7 4" xfId="3255" xr:uid="{00000000-0005-0000-0000-000012030000}"/>
    <cellStyle name="$l1 No 3 7 5" xfId="5877" xr:uid="{00000000-0005-0000-0000-000013030000}"/>
    <cellStyle name="$l1 No 3 8" xfId="1755" xr:uid="{00000000-0005-0000-0000-000014030000}"/>
    <cellStyle name="$l1 No 3 8 2" xfId="4583" xr:uid="{00000000-0005-0000-0000-000015030000}"/>
    <cellStyle name="$l1 No 3 8 3" xfId="7056" xr:uid="{00000000-0005-0000-0000-000016030000}"/>
    <cellStyle name="$l1 No 3 8 4" xfId="9350" xr:uid="{00000000-0005-0000-0000-000017030000}"/>
    <cellStyle name="$l1 No 3 9" xfId="3087" xr:uid="{00000000-0005-0000-0000-000018030000}"/>
    <cellStyle name="$l1 No 4" xfId="238" xr:uid="{00000000-0005-0000-0000-000019030000}"/>
    <cellStyle name="$l1 No 4 2" xfId="2332" xr:uid="{00000000-0005-0000-0000-00001A030000}"/>
    <cellStyle name="$l1 No 4 2 2" xfId="5160" xr:uid="{00000000-0005-0000-0000-00001B030000}"/>
    <cellStyle name="$l1 No 4 2 3" xfId="7631" xr:uid="{00000000-0005-0000-0000-00001C030000}"/>
    <cellStyle name="$l1 No 4 2 4" xfId="9924" xr:uid="{00000000-0005-0000-0000-00001D030000}"/>
    <cellStyle name="$l1 No 4 3" xfId="3094" xr:uid="{00000000-0005-0000-0000-00001E030000}"/>
    <cellStyle name="$l1 No 4 4" xfId="3233" xr:uid="{00000000-0005-0000-0000-00001F030000}"/>
    <cellStyle name="$l1 No 4 5" xfId="5876" xr:uid="{00000000-0005-0000-0000-000020030000}"/>
    <cellStyle name="$l1 No 5" xfId="239" xr:uid="{00000000-0005-0000-0000-000021030000}"/>
    <cellStyle name="$l1 No 5 2" xfId="1905" xr:uid="{00000000-0005-0000-0000-000022030000}"/>
    <cellStyle name="$l1 No 5 2 2" xfId="4733" xr:uid="{00000000-0005-0000-0000-000023030000}"/>
    <cellStyle name="$l1 No 5 2 3" xfId="7205" xr:uid="{00000000-0005-0000-0000-000024030000}"/>
    <cellStyle name="$l1 No 5 2 4" xfId="9498" xr:uid="{00000000-0005-0000-0000-000025030000}"/>
    <cellStyle name="$l1 No 5 3" xfId="3095" xr:uid="{00000000-0005-0000-0000-000026030000}"/>
    <cellStyle name="$l1 No 5 4" xfId="3232" xr:uid="{00000000-0005-0000-0000-000027030000}"/>
    <cellStyle name="$l1 No 5 5" xfId="5875" xr:uid="{00000000-0005-0000-0000-000028030000}"/>
    <cellStyle name="$l1 No 6" xfId="240" xr:uid="{00000000-0005-0000-0000-000029030000}"/>
    <cellStyle name="$l1 No 6 2" xfId="2463" xr:uid="{00000000-0005-0000-0000-00002A030000}"/>
    <cellStyle name="$l1 No 6 2 2" xfId="5290" xr:uid="{00000000-0005-0000-0000-00002B030000}"/>
    <cellStyle name="$l1 No 6 2 3" xfId="7760" xr:uid="{00000000-0005-0000-0000-00002C030000}"/>
    <cellStyle name="$l1 No 6 2 4" xfId="10053" xr:uid="{00000000-0005-0000-0000-00002D030000}"/>
    <cellStyle name="$l1 No 6 3" xfId="3096" xr:uid="{00000000-0005-0000-0000-00002E030000}"/>
    <cellStyle name="$l1 No 6 4" xfId="3231" xr:uid="{00000000-0005-0000-0000-00002F030000}"/>
    <cellStyle name="$l1 No 6 5" xfId="5874" xr:uid="{00000000-0005-0000-0000-000030030000}"/>
    <cellStyle name="$l1 No 7" xfId="241" xr:uid="{00000000-0005-0000-0000-000031030000}"/>
    <cellStyle name="$l1 No 7 2" xfId="2585" xr:uid="{00000000-0005-0000-0000-000032030000}"/>
    <cellStyle name="$l1 No 7 2 2" xfId="5412" xr:uid="{00000000-0005-0000-0000-000033030000}"/>
    <cellStyle name="$l1 No 7 2 3" xfId="7882" xr:uid="{00000000-0005-0000-0000-000034030000}"/>
    <cellStyle name="$l1 No 7 2 4" xfId="10175" xr:uid="{00000000-0005-0000-0000-000035030000}"/>
    <cellStyle name="$l1 No 7 3" xfId="3097" xr:uid="{00000000-0005-0000-0000-000036030000}"/>
    <cellStyle name="$l1 No 7 4" xfId="3230" xr:uid="{00000000-0005-0000-0000-000037030000}"/>
    <cellStyle name="$l1 No 7 5" xfId="2939" xr:uid="{00000000-0005-0000-0000-000038030000}"/>
    <cellStyle name="$l1 No 8" xfId="242" xr:uid="{00000000-0005-0000-0000-000039030000}"/>
    <cellStyle name="$l1 No 8 2" xfId="2281" xr:uid="{00000000-0005-0000-0000-00003A030000}"/>
    <cellStyle name="$l1 No 8 2 2" xfId="5109" xr:uid="{00000000-0005-0000-0000-00003B030000}"/>
    <cellStyle name="$l1 No 8 2 3" xfId="7580" xr:uid="{00000000-0005-0000-0000-00003C030000}"/>
    <cellStyle name="$l1 No 8 2 4" xfId="9873" xr:uid="{00000000-0005-0000-0000-00003D030000}"/>
    <cellStyle name="$l1 No 8 3" xfId="3098" xr:uid="{00000000-0005-0000-0000-00003E030000}"/>
    <cellStyle name="$l1 No 8 4" xfId="3229" xr:uid="{00000000-0005-0000-0000-00003F030000}"/>
    <cellStyle name="$l1 No 8 5" xfId="4373" xr:uid="{00000000-0005-0000-0000-000040030000}"/>
    <cellStyle name="$l1 No 9" xfId="243" xr:uid="{00000000-0005-0000-0000-000041030000}"/>
    <cellStyle name="$l1 No 9 2" xfId="1584" xr:uid="{00000000-0005-0000-0000-000042030000}"/>
    <cellStyle name="$l1 No 9 2 2" xfId="4413" xr:uid="{00000000-0005-0000-0000-000043030000}"/>
    <cellStyle name="$l1 No 9 2 3" xfId="6887" xr:uid="{00000000-0005-0000-0000-000044030000}"/>
    <cellStyle name="$l1 No 9 2 4" xfId="9189" xr:uid="{00000000-0005-0000-0000-000045030000}"/>
    <cellStyle name="$l1 No 9 3" xfId="3099" xr:uid="{00000000-0005-0000-0000-000046030000}"/>
    <cellStyle name="$l1 No 9 4" xfId="3228" xr:uid="{00000000-0005-0000-0000-000047030000}"/>
    <cellStyle name="$l1 No 9 5" xfId="7947" xr:uid="{00000000-0005-0000-0000-000048030000}"/>
    <cellStyle name="$l1 Row" xfId="244" xr:uid="{00000000-0005-0000-0000-000049030000}"/>
    <cellStyle name="$l2 %" xfId="245" xr:uid="{00000000-0005-0000-0000-00004A030000}"/>
    <cellStyle name="$l2 % 10" xfId="1991" xr:uid="{00000000-0005-0000-0000-00004B030000}"/>
    <cellStyle name="$l2 % 10 2" xfId="4819" xr:uid="{00000000-0005-0000-0000-00004C030000}"/>
    <cellStyle name="$l2 % 10 3" xfId="7290" xr:uid="{00000000-0005-0000-0000-00004D030000}"/>
    <cellStyle name="$l2 % 10 4" xfId="9583" xr:uid="{00000000-0005-0000-0000-00004E030000}"/>
    <cellStyle name="$l2 % 11" xfId="3101" xr:uid="{00000000-0005-0000-0000-00004F030000}"/>
    <cellStyle name="$l2 % 12" xfId="3226" xr:uid="{00000000-0005-0000-0000-000050030000}"/>
    <cellStyle name="$l2 % 13" xfId="5835" xr:uid="{00000000-0005-0000-0000-000051030000}"/>
    <cellStyle name="$l2 % 2" xfId="246" xr:uid="{00000000-0005-0000-0000-000052030000}"/>
    <cellStyle name="$l2 % 2 10" xfId="3225" xr:uid="{00000000-0005-0000-0000-000053030000}"/>
    <cellStyle name="$l2 % 2 11" xfId="5834" xr:uid="{00000000-0005-0000-0000-000054030000}"/>
    <cellStyle name="$l2 % 2 2" xfId="247" xr:uid="{00000000-0005-0000-0000-000055030000}"/>
    <cellStyle name="$l2 % 2 2 2" xfId="1875" xr:uid="{00000000-0005-0000-0000-000056030000}"/>
    <cellStyle name="$l2 % 2 2 2 2" xfId="4703" xr:uid="{00000000-0005-0000-0000-000057030000}"/>
    <cellStyle name="$l2 % 2 2 2 3" xfId="7175" xr:uid="{00000000-0005-0000-0000-000058030000}"/>
    <cellStyle name="$l2 % 2 2 2 4" xfId="9468" xr:uid="{00000000-0005-0000-0000-000059030000}"/>
    <cellStyle name="$l2 % 2 2 3" xfId="3103" xr:uid="{00000000-0005-0000-0000-00005A030000}"/>
    <cellStyle name="$l2 % 2 2 4" xfId="3224" xr:uid="{00000000-0005-0000-0000-00005B030000}"/>
    <cellStyle name="$l2 % 2 2 5" xfId="5833" xr:uid="{00000000-0005-0000-0000-00005C030000}"/>
    <cellStyle name="$l2 % 2 3" xfId="248" xr:uid="{00000000-0005-0000-0000-00005D030000}"/>
    <cellStyle name="$l2 % 2 3 2" xfId="1892" xr:uid="{00000000-0005-0000-0000-00005E030000}"/>
    <cellStyle name="$l2 % 2 3 2 2" xfId="4720" xr:uid="{00000000-0005-0000-0000-00005F030000}"/>
    <cellStyle name="$l2 % 2 3 2 3" xfId="7192" xr:uid="{00000000-0005-0000-0000-000060030000}"/>
    <cellStyle name="$l2 % 2 3 2 4" xfId="9485" xr:uid="{00000000-0005-0000-0000-000061030000}"/>
    <cellStyle name="$l2 % 2 3 3" xfId="3104" xr:uid="{00000000-0005-0000-0000-000062030000}"/>
    <cellStyle name="$l2 % 2 3 4" xfId="3223" xr:uid="{00000000-0005-0000-0000-000063030000}"/>
    <cellStyle name="$l2 % 2 3 5" xfId="5832" xr:uid="{00000000-0005-0000-0000-000064030000}"/>
    <cellStyle name="$l2 % 2 4" xfId="249" xr:uid="{00000000-0005-0000-0000-000065030000}"/>
    <cellStyle name="$l2 % 2 4 2" xfId="1681" xr:uid="{00000000-0005-0000-0000-000066030000}"/>
    <cellStyle name="$l2 % 2 4 2 2" xfId="4510" xr:uid="{00000000-0005-0000-0000-000067030000}"/>
    <cellStyle name="$l2 % 2 4 2 3" xfId="6983" xr:uid="{00000000-0005-0000-0000-000068030000}"/>
    <cellStyle name="$l2 % 2 4 2 4" xfId="9277" xr:uid="{00000000-0005-0000-0000-000069030000}"/>
    <cellStyle name="$l2 % 2 4 3" xfId="3105" xr:uid="{00000000-0005-0000-0000-00006A030000}"/>
    <cellStyle name="$l2 % 2 4 4" xfId="3222" xr:uid="{00000000-0005-0000-0000-00006B030000}"/>
    <cellStyle name="$l2 % 2 4 5" xfId="5831" xr:uid="{00000000-0005-0000-0000-00006C030000}"/>
    <cellStyle name="$l2 % 2 5" xfId="250" xr:uid="{00000000-0005-0000-0000-00006D030000}"/>
    <cellStyle name="$l2 % 2 5 2" xfId="2282" xr:uid="{00000000-0005-0000-0000-00006E030000}"/>
    <cellStyle name="$l2 % 2 5 2 2" xfId="5110" xr:uid="{00000000-0005-0000-0000-00006F030000}"/>
    <cellStyle name="$l2 % 2 5 2 3" xfId="7581" xr:uid="{00000000-0005-0000-0000-000070030000}"/>
    <cellStyle name="$l2 % 2 5 2 4" xfId="9874" xr:uid="{00000000-0005-0000-0000-000071030000}"/>
    <cellStyle name="$l2 % 2 5 3" xfId="3106" xr:uid="{00000000-0005-0000-0000-000072030000}"/>
    <cellStyle name="$l2 % 2 5 4" xfId="3221" xr:uid="{00000000-0005-0000-0000-000073030000}"/>
    <cellStyle name="$l2 % 2 5 5" xfId="5830" xr:uid="{00000000-0005-0000-0000-000074030000}"/>
    <cellStyle name="$l2 % 2 6" xfId="251" xr:uid="{00000000-0005-0000-0000-000075030000}"/>
    <cellStyle name="$l2 % 2 6 2" xfId="1968" xr:uid="{00000000-0005-0000-0000-000076030000}"/>
    <cellStyle name="$l2 % 2 6 2 2" xfId="4796" xr:uid="{00000000-0005-0000-0000-000077030000}"/>
    <cellStyle name="$l2 % 2 6 2 3" xfId="7267" xr:uid="{00000000-0005-0000-0000-000078030000}"/>
    <cellStyle name="$l2 % 2 6 2 4" xfId="9560" xr:uid="{00000000-0005-0000-0000-000079030000}"/>
    <cellStyle name="$l2 % 2 6 3" xfId="3107" xr:uid="{00000000-0005-0000-0000-00007A030000}"/>
    <cellStyle name="$l2 % 2 6 4" xfId="3220" xr:uid="{00000000-0005-0000-0000-00007B030000}"/>
    <cellStyle name="$l2 % 2 6 5" xfId="5829" xr:uid="{00000000-0005-0000-0000-00007C030000}"/>
    <cellStyle name="$l2 % 2 7" xfId="252" xr:uid="{00000000-0005-0000-0000-00007D030000}"/>
    <cellStyle name="$l2 % 2 7 2" xfId="1992" xr:uid="{00000000-0005-0000-0000-00007E030000}"/>
    <cellStyle name="$l2 % 2 7 2 2" xfId="4820" xr:uid="{00000000-0005-0000-0000-00007F030000}"/>
    <cellStyle name="$l2 % 2 7 2 3" xfId="7291" xr:uid="{00000000-0005-0000-0000-000080030000}"/>
    <cellStyle name="$l2 % 2 7 2 4" xfId="9584" xr:uid="{00000000-0005-0000-0000-000081030000}"/>
    <cellStyle name="$l2 % 2 7 3" xfId="3108" xr:uid="{00000000-0005-0000-0000-000082030000}"/>
    <cellStyle name="$l2 % 2 7 4" xfId="3219" xr:uid="{00000000-0005-0000-0000-000083030000}"/>
    <cellStyle name="$l2 % 2 7 5" xfId="5828" xr:uid="{00000000-0005-0000-0000-000084030000}"/>
    <cellStyle name="$l2 % 2 8" xfId="1783" xr:uid="{00000000-0005-0000-0000-000085030000}"/>
    <cellStyle name="$l2 % 2 8 2" xfId="4611" xr:uid="{00000000-0005-0000-0000-000086030000}"/>
    <cellStyle name="$l2 % 2 8 3" xfId="7084" xr:uid="{00000000-0005-0000-0000-000087030000}"/>
    <cellStyle name="$l2 % 2 8 4" xfId="9378" xr:uid="{00000000-0005-0000-0000-000088030000}"/>
    <cellStyle name="$l2 % 2 9" xfId="3102" xr:uid="{00000000-0005-0000-0000-000089030000}"/>
    <cellStyle name="$l2 % 3" xfId="253" xr:uid="{00000000-0005-0000-0000-00008A030000}"/>
    <cellStyle name="$l2 % 3 10" xfId="3218" xr:uid="{00000000-0005-0000-0000-00008B030000}"/>
    <cellStyle name="$l2 % 3 11" xfId="4351" xr:uid="{00000000-0005-0000-0000-00008C030000}"/>
    <cellStyle name="$l2 % 3 2" xfId="254" xr:uid="{00000000-0005-0000-0000-00008D030000}"/>
    <cellStyle name="$l2 % 3 2 2" xfId="1969" xr:uid="{00000000-0005-0000-0000-00008E030000}"/>
    <cellStyle name="$l2 % 3 2 2 2" xfId="4797" xr:uid="{00000000-0005-0000-0000-00008F030000}"/>
    <cellStyle name="$l2 % 3 2 2 3" xfId="7268" xr:uid="{00000000-0005-0000-0000-000090030000}"/>
    <cellStyle name="$l2 % 3 2 2 4" xfId="9561" xr:uid="{00000000-0005-0000-0000-000091030000}"/>
    <cellStyle name="$l2 % 3 2 3" xfId="3110" xr:uid="{00000000-0005-0000-0000-000092030000}"/>
    <cellStyle name="$l2 % 3 2 4" xfId="3217" xr:uid="{00000000-0005-0000-0000-000093030000}"/>
    <cellStyle name="$l2 % 3 2 5" xfId="3423" xr:uid="{00000000-0005-0000-0000-000094030000}"/>
    <cellStyle name="$l2 % 3 3" xfId="255" xr:uid="{00000000-0005-0000-0000-000095030000}"/>
    <cellStyle name="$l2 % 3 3 2" xfId="2212" xr:uid="{00000000-0005-0000-0000-000096030000}"/>
    <cellStyle name="$l2 % 3 3 2 2" xfId="5040" xr:uid="{00000000-0005-0000-0000-000097030000}"/>
    <cellStyle name="$l2 % 3 3 2 3" xfId="7511" xr:uid="{00000000-0005-0000-0000-000098030000}"/>
    <cellStyle name="$l2 % 3 3 2 4" xfId="9804" xr:uid="{00000000-0005-0000-0000-000099030000}"/>
    <cellStyle name="$l2 % 3 3 3" xfId="3111" xr:uid="{00000000-0005-0000-0000-00009A030000}"/>
    <cellStyle name="$l2 % 3 3 4" xfId="3216" xr:uid="{00000000-0005-0000-0000-00009B030000}"/>
    <cellStyle name="$l2 % 3 3 5" xfId="4241" xr:uid="{00000000-0005-0000-0000-00009C030000}"/>
    <cellStyle name="$l2 % 3 4" xfId="256" xr:uid="{00000000-0005-0000-0000-00009D030000}"/>
    <cellStyle name="$l2 % 3 4 2" xfId="1904" xr:uid="{00000000-0005-0000-0000-00009E030000}"/>
    <cellStyle name="$l2 % 3 4 2 2" xfId="4732" xr:uid="{00000000-0005-0000-0000-00009F030000}"/>
    <cellStyle name="$l2 % 3 4 2 3" xfId="7204" xr:uid="{00000000-0005-0000-0000-0000A0030000}"/>
    <cellStyle name="$l2 % 3 4 2 4" xfId="9497" xr:uid="{00000000-0005-0000-0000-0000A1030000}"/>
    <cellStyle name="$l2 % 3 4 3" xfId="3112" xr:uid="{00000000-0005-0000-0000-0000A2030000}"/>
    <cellStyle name="$l2 % 3 4 4" xfId="2967" xr:uid="{00000000-0005-0000-0000-0000A3030000}"/>
    <cellStyle name="$l2 % 3 4 5" xfId="4374" xr:uid="{00000000-0005-0000-0000-0000A4030000}"/>
    <cellStyle name="$l2 % 3 5" xfId="257" xr:uid="{00000000-0005-0000-0000-0000A5030000}"/>
    <cellStyle name="$l2 % 3 5 2" xfId="1574" xr:uid="{00000000-0005-0000-0000-0000A6030000}"/>
    <cellStyle name="$l2 % 3 5 2 2" xfId="4403" xr:uid="{00000000-0005-0000-0000-0000A7030000}"/>
    <cellStyle name="$l2 % 3 5 2 3" xfId="6877" xr:uid="{00000000-0005-0000-0000-0000A8030000}"/>
    <cellStyle name="$l2 % 3 5 2 4" xfId="9179" xr:uid="{00000000-0005-0000-0000-0000A9030000}"/>
    <cellStyle name="$l2 % 3 5 3" xfId="3113" xr:uid="{00000000-0005-0000-0000-0000AA030000}"/>
    <cellStyle name="$l2 % 3 5 4" xfId="2880" xr:uid="{00000000-0005-0000-0000-0000AB030000}"/>
    <cellStyle name="$l2 % 3 5 5" xfId="5827" xr:uid="{00000000-0005-0000-0000-0000AC030000}"/>
    <cellStyle name="$l2 % 3 6" xfId="258" xr:uid="{00000000-0005-0000-0000-0000AD030000}"/>
    <cellStyle name="$l2 % 3 6 2" xfId="2427" xr:uid="{00000000-0005-0000-0000-0000AE030000}"/>
    <cellStyle name="$l2 % 3 6 2 2" xfId="5254" xr:uid="{00000000-0005-0000-0000-0000AF030000}"/>
    <cellStyle name="$l2 % 3 6 2 3" xfId="7725" xr:uid="{00000000-0005-0000-0000-0000B0030000}"/>
    <cellStyle name="$l2 % 3 6 2 4" xfId="10018" xr:uid="{00000000-0005-0000-0000-0000B1030000}"/>
    <cellStyle name="$l2 % 3 6 3" xfId="3114" xr:uid="{00000000-0005-0000-0000-0000B2030000}"/>
    <cellStyle name="$l2 % 3 6 4" xfId="2966" xr:uid="{00000000-0005-0000-0000-0000B3030000}"/>
    <cellStyle name="$l2 % 3 6 5" xfId="5826" xr:uid="{00000000-0005-0000-0000-0000B4030000}"/>
    <cellStyle name="$l2 % 3 7" xfId="259" xr:uid="{00000000-0005-0000-0000-0000B5030000}"/>
    <cellStyle name="$l2 % 3 7 2" xfId="2364" xr:uid="{00000000-0005-0000-0000-0000B6030000}"/>
    <cellStyle name="$l2 % 3 7 2 2" xfId="5192" xr:uid="{00000000-0005-0000-0000-0000B7030000}"/>
    <cellStyle name="$l2 % 3 7 2 3" xfId="7663" xr:uid="{00000000-0005-0000-0000-0000B8030000}"/>
    <cellStyle name="$l2 % 3 7 2 4" xfId="9956" xr:uid="{00000000-0005-0000-0000-0000B9030000}"/>
    <cellStyle name="$l2 % 3 7 3" xfId="3115" xr:uid="{00000000-0005-0000-0000-0000BA030000}"/>
    <cellStyle name="$l2 % 3 7 4" xfId="2879" xr:uid="{00000000-0005-0000-0000-0000BB030000}"/>
    <cellStyle name="$l2 % 3 7 5" xfId="5825" xr:uid="{00000000-0005-0000-0000-0000BC030000}"/>
    <cellStyle name="$l2 % 3 8" xfId="1914" xr:uid="{00000000-0005-0000-0000-0000BD030000}"/>
    <cellStyle name="$l2 % 3 8 2" xfId="4742" xr:uid="{00000000-0005-0000-0000-0000BE030000}"/>
    <cellStyle name="$l2 % 3 8 3" xfId="7213" xr:uid="{00000000-0005-0000-0000-0000BF030000}"/>
    <cellStyle name="$l2 % 3 8 4" xfId="9506" xr:uid="{00000000-0005-0000-0000-0000C0030000}"/>
    <cellStyle name="$l2 % 3 9" xfId="3109" xr:uid="{00000000-0005-0000-0000-0000C1030000}"/>
    <cellStyle name="$l2 % 4" xfId="260" xr:uid="{00000000-0005-0000-0000-0000C2030000}"/>
    <cellStyle name="$l2 % 4 2" xfId="2578" xr:uid="{00000000-0005-0000-0000-0000C3030000}"/>
    <cellStyle name="$l2 % 4 2 2" xfId="5405" xr:uid="{00000000-0005-0000-0000-0000C4030000}"/>
    <cellStyle name="$l2 % 4 2 3" xfId="7875" xr:uid="{00000000-0005-0000-0000-0000C5030000}"/>
    <cellStyle name="$l2 % 4 2 4" xfId="10168" xr:uid="{00000000-0005-0000-0000-0000C6030000}"/>
    <cellStyle name="$l2 % 4 3" xfId="3116" xr:uid="{00000000-0005-0000-0000-0000C7030000}"/>
    <cellStyle name="$l2 % 4 4" xfId="2965" xr:uid="{00000000-0005-0000-0000-0000C8030000}"/>
    <cellStyle name="$l2 % 4 5" xfId="5824" xr:uid="{00000000-0005-0000-0000-0000C9030000}"/>
    <cellStyle name="$l2 % 5" xfId="261" xr:uid="{00000000-0005-0000-0000-0000CA030000}"/>
    <cellStyle name="$l2 % 5 2" xfId="1678" xr:uid="{00000000-0005-0000-0000-0000CB030000}"/>
    <cellStyle name="$l2 % 5 2 2" xfId="4507" xr:uid="{00000000-0005-0000-0000-0000CC030000}"/>
    <cellStyle name="$l2 % 5 2 3" xfId="6980" xr:uid="{00000000-0005-0000-0000-0000CD030000}"/>
    <cellStyle name="$l2 % 5 2 4" xfId="9274" xr:uid="{00000000-0005-0000-0000-0000CE030000}"/>
    <cellStyle name="$l2 % 5 3" xfId="3117" xr:uid="{00000000-0005-0000-0000-0000CF030000}"/>
    <cellStyle name="$l2 % 5 4" xfId="2878" xr:uid="{00000000-0005-0000-0000-0000D0030000}"/>
    <cellStyle name="$l2 % 5 5" xfId="6836" xr:uid="{00000000-0005-0000-0000-0000D1030000}"/>
    <cellStyle name="$l2 % 6" xfId="262" xr:uid="{00000000-0005-0000-0000-0000D2030000}"/>
    <cellStyle name="$l2 % 6 2" xfId="2527" xr:uid="{00000000-0005-0000-0000-0000D3030000}"/>
    <cellStyle name="$l2 % 6 2 2" xfId="5354" xr:uid="{00000000-0005-0000-0000-0000D4030000}"/>
    <cellStyle name="$l2 % 6 2 3" xfId="7824" xr:uid="{00000000-0005-0000-0000-0000D5030000}"/>
    <cellStyle name="$l2 % 6 2 4" xfId="10117" xr:uid="{00000000-0005-0000-0000-0000D6030000}"/>
    <cellStyle name="$l2 % 6 3" xfId="3118" xr:uid="{00000000-0005-0000-0000-0000D7030000}"/>
    <cellStyle name="$l2 % 6 4" xfId="2964" xr:uid="{00000000-0005-0000-0000-0000D8030000}"/>
    <cellStyle name="$l2 % 6 5" xfId="6838" xr:uid="{00000000-0005-0000-0000-0000D9030000}"/>
    <cellStyle name="$l2 % 7" xfId="263" xr:uid="{00000000-0005-0000-0000-0000DA030000}"/>
    <cellStyle name="$l2 % 7 2" xfId="2211" xr:uid="{00000000-0005-0000-0000-0000DB030000}"/>
    <cellStyle name="$l2 % 7 2 2" xfId="5039" xr:uid="{00000000-0005-0000-0000-0000DC030000}"/>
    <cellStyle name="$l2 % 7 2 3" xfId="7510" xr:uid="{00000000-0005-0000-0000-0000DD030000}"/>
    <cellStyle name="$l2 % 7 2 4" xfId="9803" xr:uid="{00000000-0005-0000-0000-0000DE030000}"/>
    <cellStyle name="$l2 % 7 3" xfId="3119" xr:uid="{00000000-0005-0000-0000-0000DF030000}"/>
    <cellStyle name="$l2 % 7 4" xfId="2877" xr:uid="{00000000-0005-0000-0000-0000E0030000}"/>
    <cellStyle name="$l2 % 7 5" xfId="6837" xr:uid="{00000000-0005-0000-0000-0000E1030000}"/>
    <cellStyle name="$l2 % 8" xfId="264" xr:uid="{00000000-0005-0000-0000-0000E2030000}"/>
    <cellStyle name="$l2 % 8 2" xfId="2327" xr:uid="{00000000-0005-0000-0000-0000E3030000}"/>
    <cellStyle name="$l2 % 8 2 2" xfId="5155" xr:uid="{00000000-0005-0000-0000-0000E4030000}"/>
    <cellStyle name="$l2 % 8 2 3" xfId="7626" xr:uid="{00000000-0005-0000-0000-0000E5030000}"/>
    <cellStyle name="$l2 % 8 2 4" xfId="9919" xr:uid="{00000000-0005-0000-0000-0000E6030000}"/>
    <cellStyle name="$l2 % 8 3" xfId="3120" xr:uid="{00000000-0005-0000-0000-0000E7030000}"/>
    <cellStyle name="$l2 % 8 4" xfId="2963" xr:uid="{00000000-0005-0000-0000-0000E8030000}"/>
    <cellStyle name="$l2 % 8 5" xfId="6835" xr:uid="{00000000-0005-0000-0000-0000E9030000}"/>
    <cellStyle name="$l2 % 9" xfId="265" xr:uid="{00000000-0005-0000-0000-0000EA030000}"/>
    <cellStyle name="$l2 % 9 2" xfId="1870" xr:uid="{00000000-0005-0000-0000-0000EB030000}"/>
    <cellStyle name="$l2 % 9 2 2" xfId="4698" xr:uid="{00000000-0005-0000-0000-0000EC030000}"/>
    <cellStyle name="$l2 % 9 2 3" xfId="7170" xr:uid="{00000000-0005-0000-0000-0000ED030000}"/>
    <cellStyle name="$l2 % 9 2 4" xfId="9463" xr:uid="{00000000-0005-0000-0000-0000EE030000}"/>
    <cellStyle name="$l2 % 9 3" xfId="3121" xr:uid="{00000000-0005-0000-0000-0000EF030000}"/>
    <cellStyle name="$l2 % 9 4" xfId="2876" xr:uid="{00000000-0005-0000-0000-0000F0030000}"/>
    <cellStyle name="$l2 % 9 5" xfId="4353" xr:uid="{00000000-0005-0000-0000-0000F1030000}"/>
    <cellStyle name="$l2 No" xfId="266" xr:uid="{00000000-0005-0000-0000-0000F2030000}"/>
    <cellStyle name="$l2 No 10" xfId="1909" xr:uid="{00000000-0005-0000-0000-0000F3030000}"/>
    <cellStyle name="$l2 No 10 2" xfId="4737" xr:uid="{00000000-0005-0000-0000-0000F4030000}"/>
    <cellStyle name="$l2 No 10 3" xfId="7208" xr:uid="{00000000-0005-0000-0000-0000F5030000}"/>
    <cellStyle name="$l2 No 10 4" xfId="9501" xr:uid="{00000000-0005-0000-0000-0000F6030000}"/>
    <cellStyle name="$l2 No 11" xfId="3122" xr:uid="{00000000-0005-0000-0000-0000F7030000}"/>
    <cellStyle name="$l2 No 12" xfId="2962" xr:uid="{00000000-0005-0000-0000-0000F8030000}"/>
    <cellStyle name="$l2 No 13" xfId="4352" xr:uid="{00000000-0005-0000-0000-0000F9030000}"/>
    <cellStyle name="$l2 No 2" xfId="267" xr:uid="{00000000-0005-0000-0000-0000FA030000}"/>
    <cellStyle name="$l2 No 2 10" xfId="2875" xr:uid="{00000000-0005-0000-0000-0000FB030000}"/>
    <cellStyle name="$l2 No 2 11" xfId="4276" xr:uid="{00000000-0005-0000-0000-0000FC030000}"/>
    <cellStyle name="$l2 No 2 2" xfId="268" xr:uid="{00000000-0005-0000-0000-0000FD030000}"/>
    <cellStyle name="$l2 No 2 2 2" xfId="1946" xr:uid="{00000000-0005-0000-0000-0000FE030000}"/>
    <cellStyle name="$l2 No 2 2 2 2" xfId="4774" xr:uid="{00000000-0005-0000-0000-0000FF030000}"/>
    <cellStyle name="$l2 No 2 2 2 3" xfId="7245" xr:uid="{00000000-0005-0000-0000-000000040000}"/>
    <cellStyle name="$l2 No 2 2 2 4" xfId="9538" xr:uid="{00000000-0005-0000-0000-000001040000}"/>
    <cellStyle name="$l2 No 2 2 3" xfId="3124" xr:uid="{00000000-0005-0000-0000-000002040000}"/>
    <cellStyle name="$l2 No 2 2 4" xfId="2961" xr:uid="{00000000-0005-0000-0000-000003040000}"/>
    <cellStyle name="$l2 No 2 2 5" xfId="5823" xr:uid="{00000000-0005-0000-0000-000004040000}"/>
    <cellStyle name="$l2 No 2 3" xfId="269" xr:uid="{00000000-0005-0000-0000-000005040000}"/>
    <cellStyle name="$l2 No 2 3 2" xfId="1994" xr:uid="{00000000-0005-0000-0000-000006040000}"/>
    <cellStyle name="$l2 No 2 3 2 2" xfId="4822" xr:uid="{00000000-0005-0000-0000-000007040000}"/>
    <cellStyle name="$l2 No 2 3 2 3" xfId="7293" xr:uid="{00000000-0005-0000-0000-000008040000}"/>
    <cellStyle name="$l2 No 2 3 2 4" xfId="9586" xr:uid="{00000000-0005-0000-0000-000009040000}"/>
    <cellStyle name="$l2 No 2 3 3" xfId="3125" xr:uid="{00000000-0005-0000-0000-00000A040000}"/>
    <cellStyle name="$l2 No 2 3 4" xfId="2874" xr:uid="{00000000-0005-0000-0000-00000B040000}"/>
    <cellStyle name="$l2 No 2 3 5" xfId="5822" xr:uid="{00000000-0005-0000-0000-00000C040000}"/>
    <cellStyle name="$l2 No 2 4" xfId="270" xr:uid="{00000000-0005-0000-0000-00000D040000}"/>
    <cellStyle name="$l2 No 2 4 2" xfId="1953" xr:uid="{00000000-0005-0000-0000-00000E040000}"/>
    <cellStyle name="$l2 No 2 4 2 2" xfId="4781" xr:uid="{00000000-0005-0000-0000-00000F040000}"/>
    <cellStyle name="$l2 No 2 4 2 3" xfId="7252" xr:uid="{00000000-0005-0000-0000-000010040000}"/>
    <cellStyle name="$l2 No 2 4 2 4" xfId="9545" xr:uid="{00000000-0005-0000-0000-000011040000}"/>
    <cellStyle name="$l2 No 2 4 3" xfId="3126" xr:uid="{00000000-0005-0000-0000-000012040000}"/>
    <cellStyle name="$l2 No 2 4 4" xfId="2960" xr:uid="{00000000-0005-0000-0000-000013040000}"/>
    <cellStyle name="$l2 No 2 4 5" xfId="5821" xr:uid="{00000000-0005-0000-0000-000014040000}"/>
    <cellStyle name="$l2 No 2 5" xfId="271" xr:uid="{00000000-0005-0000-0000-000015040000}"/>
    <cellStyle name="$l2 No 2 5 2" xfId="1995" xr:uid="{00000000-0005-0000-0000-000016040000}"/>
    <cellStyle name="$l2 No 2 5 2 2" xfId="4823" xr:uid="{00000000-0005-0000-0000-000017040000}"/>
    <cellStyle name="$l2 No 2 5 2 3" xfId="7294" xr:uid="{00000000-0005-0000-0000-000018040000}"/>
    <cellStyle name="$l2 No 2 5 2 4" xfId="9587" xr:uid="{00000000-0005-0000-0000-000019040000}"/>
    <cellStyle name="$l2 No 2 5 3" xfId="3127" xr:uid="{00000000-0005-0000-0000-00001A040000}"/>
    <cellStyle name="$l2 No 2 5 4" xfId="2873" xr:uid="{00000000-0005-0000-0000-00001B040000}"/>
    <cellStyle name="$l2 No 2 5 5" xfId="5820" xr:uid="{00000000-0005-0000-0000-00001C040000}"/>
    <cellStyle name="$l2 No 2 6" xfId="272" xr:uid="{00000000-0005-0000-0000-00001D040000}"/>
    <cellStyle name="$l2 No 2 6 2" xfId="2612" xr:uid="{00000000-0005-0000-0000-00001E040000}"/>
    <cellStyle name="$l2 No 2 6 2 2" xfId="5438" xr:uid="{00000000-0005-0000-0000-00001F040000}"/>
    <cellStyle name="$l2 No 2 6 2 3" xfId="7908" xr:uid="{00000000-0005-0000-0000-000020040000}"/>
    <cellStyle name="$l2 No 2 6 2 4" xfId="10201" xr:uid="{00000000-0005-0000-0000-000021040000}"/>
    <cellStyle name="$l2 No 2 6 3" xfId="3128" xr:uid="{00000000-0005-0000-0000-000022040000}"/>
    <cellStyle name="$l2 No 2 6 4" xfId="2959" xr:uid="{00000000-0005-0000-0000-000023040000}"/>
    <cellStyle name="$l2 No 2 6 5" xfId="5819" xr:uid="{00000000-0005-0000-0000-000024040000}"/>
    <cellStyle name="$l2 No 2 7" xfId="273" xr:uid="{00000000-0005-0000-0000-000025040000}"/>
    <cellStyle name="$l2 No 2 7 2" xfId="1996" xr:uid="{00000000-0005-0000-0000-000026040000}"/>
    <cellStyle name="$l2 No 2 7 2 2" xfId="4824" xr:uid="{00000000-0005-0000-0000-000027040000}"/>
    <cellStyle name="$l2 No 2 7 2 3" xfId="7295" xr:uid="{00000000-0005-0000-0000-000028040000}"/>
    <cellStyle name="$l2 No 2 7 2 4" xfId="9588" xr:uid="{00000000-0005-0000-0000-000029040000}"/>
    <cellStyle name="$l2 No 2 7 3" xfId="3129" xr:uid="{00000000-0005-0000-0000-00002A040000}"/>
    <cellStyle name="$l2 No 2 7 4" xfId="2872" xr:uid="{00000000-0005-0000-0000-00002B040000}"/>
    <cellStyle name="$l2 No 2 7 5" xfId="5818" xr:uid="{00000000-0005-0000-0000-00002C040000}"/>
    <cellStyle name="$l2 No 2 8" xfId="1993" xr:uid="{00000000-0005-0000-0000-00002D040000}"/>
    <cellStyle name="$l2 No 2 8 2" xfId="4821" xr:uid="{00000000-0005-0000-0000-00002E040000}"/>
    <cellStyle name="$l2 No 2 8 3" xfId="7292" xr:uid="{00000000-0005-0000-0000-00002F040000}"/>
    <cellStyle name="$l2 No 2 8 4" xfId="9585" xr:uid="{00000000-0005-0000-0000-000030040000}"/>
    <cellStyle name="$l2 No 2 9" xfId="3123" xr:uid="{00000000-0005-0000-0000-000031040000}"/>
    <cellStyle name="$l2 No 3" xfId="274" xr:uid="{00000000-0005-0000-0000-000032040000}"/>
    <cellStyle name="$l2 No 3 10" xfId="2958" xr:uid="{00000000-0005-0000-0000-000033040000}"/>
    <cellStyle name="$l2 No 3 11" xfId="5817" xr:uid="{00000000-0005-0000-0000-000034040000}"/>
    <cellStyle name="$l2 No 3 2" xfId="275" xr:uid="{00000000-0005-0000-0000-000035040000}"/>
    <cellStyle name="$l2 No 3 2 2" xfId="2289" xr:uid="{00000000-0005-0000-0000-000036040000}"/>
    <cellStyle name="$l2 No 3 2 2 2" xfId="5117" xr:uid="{00000000-0005-0000-0000-000037040000}"/>
    <cellStyle name="$l2 No 3 2 2 3" xfId="7588" xr:uid="{00000000-0005-0000-0000-000038040000}"/>
    <cellStyle name="$l2 No 3 2 2 4" xfId="9881" xr:uid="{00000000-0005-0000-0000-000039040000}"/>
    <cellStyle name="$l2 No 3 2 3" xfId="3131" xr:uid="{00000000-0005-0000-0000-00003A040000}"/>
    <cellStyle name="$l2 No 3 2 4" xfId="2871" xr:uid="{00000000-0005-0000-0000-00003B040000}"/>
    <cellStyle name="$l2 No 3 2 5" xfId="5816" xr:uid="{00000000-0005-0000-0000-00003C040000}"/>
    <cellStyle name="$l2 No 3 3" xfId="276" xr:uid="{00000000-0005-0000-0000-00003D040000}"/>
    <cellStyle name="$l2 No 3 3 2" xfId="2713" xr:uid="{00000000-0005-0000-0000-00003E040000}"/>
    <cellStyle name="$l2 No 3 3 2 2" xfId="5538" xr:uid="{00000000-0005-0000-0000-00003F040000}"/>
    <cellStyle name="$l2 No 3 3 2 3" xfId="8003" xr:uid="{00000000-0005-0000-0000-000040040000}"/>
    <cellStyle name="$l2 No 3 3 2 4" xfId="10283" xr:uid="{00000000-0005-0000-0000-000041040000}"/>
    <cellStyle name="$l2 No 3 3 3" xfId="3132" xr:uid="{00000000-0005-0000-0000-000042040000}"/>
    <cellStyle name="$l2 No 3 3 4" xfId="2957" xr:uid="{00000000-0005-0000-0000-000043040000}"/>
    <cellStyle name="$l2 No 3 3 5" xfId="5815" xr:uid="{00000000-0005-0000-0000-000044040000}"/>
    <cellStyle name="$l2 No 3 4" xfId="277" xr:uid="{00000000-0005-0000-0000-000045040000}"/>
    <cellStyle name="$l2 No 3 4 2" xfId="2328" xr:uid="{00000000-0005-0000-0000-000046040000}"/>
    <cellStyle name="$l2 No 3 4 2 2" xfId="5156" xr:uid="{00000000-0005-0000-0000-000047040000}"/>
    <cellStyle name="$l2 No 3 4 2 3" xfId="7627" xr:uid="{00000000-0005-0000-0000-000048040000}"/>
    <cellStyle name="$l2 No 3 4 2 4" xfId="9920" xr:uid="{00000000-0005-0000-0000-000049040000}"/>
    <cellStyle name="$l2 No 3 4 3" xfId="3133" xr:uid="{00000000-0005-0000-0000-00004A040000}"/>
    <cellStyle name="$l2 No 3 4 4" xfId="2870" xr:uid="{00000000-0005-0000-0000-00004B040000}"/>
    <cellStyle name="$l2 No 3 4 5" xfId="5814" xr:uid="{00000000-0005-0000-0000-00004C040000}"/>
    <cellStyle name="$l2 No 3 5" xfId="278" xr:uid="{00000000-0005-0000-0000-00004D040000}"/>
    <cellStyle name="$l2 No 3 5 2" xfId="1971" xr:uid="{00000000-0005-0000-0000-00004E040000}"/>
    <cellStyle name="$l2 No 3 5 2 2" xfId="4799" xr:uid="{00000000-0005-0000-0000-00004F040000}"/>
    <cellStyle name="$l2 No 3 5 2 3" xfId="7270" xr:uid="{00000000-0005-0000-0000-000050040000}"/>
    <cellStyle name="$l2 No 3 5 2 4" xfId="9563" xr:uid="{00000000-0005-0000-0000-000051040000}"/>
    <cellStyle name="$l2 No 3 5 3" xfId="3134" xr:uid="{00000000-0005-0000-0000-000052040000}"/>
    <cellStyle name="$l2 No 3 5 4" xfId="2956" xr:uid="{00000000-0005-0000-0000-000053040000}"/>
    <cellStyle name="$l2 No 3 5 5" xfId="5813" xr:uid="{00000000-0005-0000-0000-000054040000}"/>
    <cellStyle name="$l2 No 3 6" xfId="279" xr:uid="{00000000-0005-0000-0000-000055040000}"/>
    <cellStyle name="$l2 No 3 6 2" xfId="1970" xr:uid="{00000000-0005-0000-0000-000056040000}"/>
    <cellStyle name="$l2 No 3 6 2 2" xfId="4798" xr:uid="{00000000-0005-0000-0000-000057040000}"/>
    <cellStyle name="$l2 No 3 6 2 3" xfId="7269" xr:uid="{00000000-0005-0000-0000-000058040000}"/>
    <cellStyle name="$l2 No 3 6 2 4" xfId="9562" xr:uid="{00000000-0005-0000-0000-000059040000}"/>
    <cellStyle name="$l2 No 3 6 3" xfId="3135" xr:uid="{00000000-0005-0000-0000-00005A040000}"/>
    <cellStyle name="$l2 No 3 6 4" xfId="2869" xr:uid="{00000000-0005-0000-0000-00005B040000}"/>
    <cellStyle name="$l2 No 3 6 5" xfId="5812" xr:uid="{00000000-0005-0000-0000-00005C040000}"/>
    <cellStyle name="$l2 No 3 7" xfId="280" xr:uid="{00000000-0005-0000-0000-00005D040000}"/>
    <cellStyle name="$l2 No 3 7 2" xfId="1934" xr:uid="{00000000-0005-0000-0000-00005E040000}"/>
    <cellStyle name="$l2 No 3 7 2 2" xfId="4762" xr:uid="{00000000-0005-0000-0000-00005F040000}"/>
    <cellStyle name="$l2 No 3 7 2 3" xfId="7233" xr:uid="{00000000-0005-0000-0000-000060040000}"/>
    <cellStyle name="$l2 No 3 7 2 4" xfId="9526" xr:uid="{00000000-0005-0000-0000-000061040000}"/>
    <cellStyle name="$l2 No 3 7 3" xfId="3136" xr:uid="{00000000-0005-0000-0000-000062040000}"/>
    <cellStyle name="$l2 No 3 7 4" xfId="2955" xr:uid="{00000000-0005-0000-0000-000063040000}"/>
    <cellStyle name="$l2 No 3 7 5" xfId="5811" xr:uid="{00000000-0005-0000-0000-000064040000}"/>
    <cellStyle name="$l2 No 3 8" xfId="1847" xr:uid="{00000000-0005-0000-0000-000065040000}"/>
    <cellStyle name="$l2 No 3 8 2" xfId="4675" xr:uid="{00000000-0005-0000-0000-000066040000}"/>
    <cellStyle name="$l2 No 3 8 3" xfId="7147" xr:uid="{00000000-0005-0000-0000-000067040000}"/>
    <cellStyle name="$l2 No 3 8 4" xfId="9440" xr:uid="{00000000-0005-0000-0000-000068040000}"/>
    <cellStyle name="$l2 No 3 9" xfId="3130" xr:uid="{00000000-0005-0000-0000-000069040000}"/>
    <cellStyle name="$l2 No 4" xfId="281" xr:uid="{00000000-0005-0000-0000-00006A040000}"/>
    <cellStyle name="$l2 No 4 2" xfId="1758" xr:uid="{00000000-0005-0000-0000-00006B040000}"/>
    <cellStyle name="$l2 No 4 2 2" xfId="4586" xr:uid="{00000000-0005-0000-0000-00006C040000}"/>
    <cellStyle name="$l2 No 4 2 3" xfId="7059" xr:uid="{00000000-0005-0000-0000-00006D040000}"/>
    <cellStyle name="$l2 No 4 2 4" xfId="9353" xr:uid="{00000000-0005-0000-0000-00006E040000}"/>
    <cellStyle name="$l2 No 4 3" xfId="3137" xr:uid="{00000000-0005-0000-0000-00006F040000}"/>
    <cellStyle name="$l2 No 4 4" xfId="2868" xr:uid="{00000000-0005-0000-0000-000070040000}"/>
    <cellStyle name="$l2 No 4 5" xfId="5793" xr:uid="{00000000-0005-0000-0000-000071040000}"/>
    <cellStyle name="$l2 No 5" xfId="282" xr:uid="{00000000-0005-0000-0000-000072040000}"/>
    <cellStyle name="$l2 No 5 2" xfId="1978" xr:uid="{00000000-0005-0000-0000-000073040000}"/>
    <cellStyle name="$l2 No 5 2 2" xfId="4806" xr:uid="{00000000-0005-0000-0000-000074040000}"/>
    <cellStyle name="$l2 No 5 2 3" xfId="7277" xr:uid="{00000000-0005-0000-0000-000075040000}"/>
    <cellStyle name="$l2 No 5 2 4" xfId="9570" xr:uid="{00000000-0005-0000-0000-000076040000}"/>
    <cellStyle name="$l2 No 5 3" xfId="3138" xr:uid="{00000000-0005-0000-0000-000077040000}"/>
    <cellStyle name="$l2 No 5 4" xfId="2954" xr:uid="{00000000-0005-0000-0000-000078040000}"/>
    <cellStyle name="$l2 No 5 5" xfId="5792" xr:uid="{00000000-0005-0000-0000-000079040000}"/>
    <cellStyle name="$l2 No 6" xfId="283" xr:uid="{00000000-0005-0000-0000-00007A040000}"/>
    <cellStyle name="$l2 No 6 2" xfId="1818" xr:uid="{00000000-0005-0000-0000-00007B040000}"/>
    <cellStyle name="$l2 No 6 2 2" xfId="4646" xr:uid="{00000000-0005-0000-0000-00007C040000}"/>
    <cellStyle name="$l2 No 6 2 3" xfId="7118" xr:uid="{00000000-0005-0000-0000-00007D040000}"/>
    <cellStyle name="$l2 No 6 2 4" xfId="9411" xr:uid="{00000000-0005-0000-0000-00007E040000}"/>
    <cellStyle name="$l2 No 6 3" xfId="3139" xr:uid="{00000000-0005-0000-0000-00007F040000}"/>
    <cellStyle name="$l2 No 6 4" xfId="2867" xr:uid="{00000000-0005-0000-0000-000080040000}"/>
    <cellStyle name="$l2 No 6 5" xfId="5791" xr:uid="{00000000-0005-0000-0000-000081040000}"/>
    <cellStyle name="$l2 No 7" xfId="284" xr:uid="{00000000-0005-0000-0000-000082040000}"/>
    <cellStyle name="$l2 No 7 2" xfId="2505" xr:uid="{00000000-0005-0000-0000-000083040000}"/>
    <cellStyle name="$l2 No 7 2 2" xfId="5332" xr:uid="{00000000-0005-0000-0000-000084040000}"/>
    <cellStyle name="$l2 No 7 2 3" xfId="7802" xr:uid="{00000000-0005-0000-0000-000085040000}"/>
    <cellStyle name="$l2 No 7 2 4" xfId="10095" xr:uid="{00000000-0005-0000-0000-000086040000}"/>
    <cellStyle name="$l2 No 7 3" xfId="3140" xr:uid="{00000000-0005-0000-0000-000087040000}"/>
    <cellStyle name="$l2 No 7 4" xfId="2953" xr:uid="{00000000-0005-0000-0000-000088040000}"/>
    <cellStyle name="$l2 No 7 5" xfId="5790" xr:uid="{00000000-0005-0000-0000-000089040000}"/>
    <cellStyle name="$l2 No 8" xfId="285" xr:uid="{00000000-0005-0000-0000-00008A040000}"/>
    <cellStyle name="$l2 No 8 2" xfId="1961" xr:uid="{00000000-0005-0000-0000-00008B040000}"/>
    <cellStyle name="$l2 No 8 2 2" xfId="4789" xr:uid="{00000000-0005-0000-0000-00008C040000}"/>
    <cellStyle name="$l2 No 8 2 3" xfId="7260" xr:uid="{00000000-0005-0000-0000-00008D040000}"/>
    <cellStyle name="$l2 No 8 2 4" xfId="9553" xr:uid="{00000000-0005-0000-0000-00008E040000}"/>
    <cellStyle name="$l2 No 8 3" xfId="3141" xr:uid="{00000000-0005-0000-0000-00008F040000}"/>
    <cellStyle name="$l2 No 8 4" xfId="2866" xr:uid="{00000000-0005-0000-0000-000090040000}"/>
    <cellStyle name="$l2 No 8 5" xfId="5789" xr:uid="{00000000-0005-0000-0000-000091040000}"/>
    <cellStyle name="$l2 No 9" xfId="286" xr:uid="{00000000-0005-0000-0000-000092040000}"/>
    <cellStyle name="$l2 No 9 2" xfId="1613" xr:uid="{00000000-0005-0000-0000-000093040000}"/>
    <cellStyle name="$l2 No 9 2 2" xfId="4442" xr:uid="{00000000-0005-0000-0000-000094040000}"/>
    <cellStyle name="$l2 No 9 2 3" xfId="6915" xr:uid="{00000000-0005-0000-0000-000095040000}"/>
    <cellStyle name="$l2 No 9 2 4" xfId="9215" xr:uid="{00000000-0005-0000-0000-000096040000}"/>
    <cellStyle name="$l2 No 9 3" xfId="3142" xr:uid="{00000000-0005-0000-0000-000097040000}"/>
    <cellStyle name="$l2 No 9 4" xfId="2952" xr:uid="{00000000-0005-0000-0000-000098040000}"/>
    <cellStyle name="$l2 No 9 5" xfId="5788" xr:uid="{00000000-0005-0000-0000-000099040000}"/>
    <cellStyle name="$l2 Row" xfId="287" xr:uid="{00000000-0005-0000-0000-00009A040000}"/>
    <cellStyle name="$l2 Row 10" xfId="288" xr:uid="{00000000-0005-0000-0000-00009B040000}"/>
    <cellStyle name="$l2 Row 10 2" xfId="2719" xr:uid="{00000000-0005-0000-0000-00009C040000}"/>
    <cellStyle name="$l2 Row 10 2 2" xfId="5544" xr:uid="{00000000-0005-0000-0000-00009D040000}"/>
    <cellStyle name="$l2 Row 10 2 3" xfId="8009" xr:uid="{00000000-0005-0000-0000-00009E040000}"/>
    <cellStyle name="$l2 Row 10 2 4" xfId="10289" xr:uid="{00000000-0005-0000-0000-00009F040000}"/>
    <cellStyle name="$l2 Row 10 3" xfId="3144" xr:uid="{00000000-0005-0000-0000-0000A0040000}"/>
    <cellStyle name="$l2 Row 10 4" xfId="2951" xr:uid="{00000000-0005-0000-0000-0000A1040000}"/>
    <cellStyle name="$l2 Row 10 5" xfId="5786" xr:uid="{00000000-0005-0000-0000-0000A2040000}"/>
    <cellStyle name="$l2 Row 11" xfId="289" xr:uid="{00000000-0005-0000-0000-0000A3040000}"/>
    <cellStyle name="$l2 Row 11 2" xfId="2653" xr:uid="{00000000-0005-0000-0000-0000A4040000}"/>
    <cellStyle name="$l2 Row 11 2 2" xfId="5478" xr:uid="{00000000-0005-0000-0000-0000A5040000}"/>
    <cellStyle name="$l2 Row 11 2 3" xfId="7946" xr:uid="{00000000-0005-0000-0000-0000A6040000}"/>
    <cellStyle name="$l2 Row 11 2 4" xfId="10235" xr:uid="{00000000-0005-0000-0000-0000A7040000}"/>
    <cellStyle name="$l2 Row 11 3" xfId="3145" xr:uid="{00000000-0005-0000-0000-0000A8040000}"/>
    <cellStyle name="$l2 Row 11 4" xfId="2864" xr:uid="{00000000-0005-0000-0000-0000A9040000}"/>
    <cellStyle name="$l2 Row 11 5" xfId="5785" xr:uid="{00000000-0005-0000-0000-0000AA040000}"/>
    <cellStyle name="$l2 Row 12" xfId="1966" xr:uid="{00000000-0005-0000-0000-0000AB040000}"/>
    <cellStyle name="$l2 Row 12 2" xfId="4794" xr:uid="{00000000-0005-0000-0000-0000AC040000}"/>
    <cellStyle name="$l2 Row 12 3" xfId="7265" xr:uid="{00000000-0005-0000-0000-0000AD040000}"/>
    <cellStyle name="$l2 Row 12 4" xfId="9558" xr:uid="{00000000-0005-0000-0000-0000AE040000}"/>
    <cellStyle name="$l2 Row 13" xfId="3143" xr:uid="{00000000-0005-0000-0000-0000AF040000}"/>
    <cellStyle name="$l2 Row 14" xfId="2865" xr:uid="{00000000-0005-0000-0000-0000B0040000}"/>
    <cellStyle name="$l2 Row 15" xfId="5787" xr:uid="{00000000-0005-0000-0000-0000B1040000}"/>
    <cellStyle name="$l2 Row 2" xfId="290" xr:uid="{00000000-0005-0000-0000-0000B2040000}"/>
    <cellStyle name="$l2 Row 2 10" xfId="3146" xr:uid="{00000000-0005-0000-0000-0000B3040000}"/>
    <cellStyle name="$l2 Row 2 11" xfId="2950" xr:uid="{00000000-0005-0000-0000-0000B4040000}"/>
    <cellStyle name="$l2 Row 2 12" xfId="5763" xr:uid="{00000000-0005-0000-0000-0000B5040000}"/>
    <cellStyle name="$l2 Row 2 2" xfId="291" xr:uid="{00000000-0005-0000-0000-0000B6040000}"/>
    <cellStyle name="$l2 Row 2 2 2" xfId="1880" xr:uid="{00000000-0005-0000-0000-0000B7040000}"/>
    <cellStyle name="$l2 Row 2 2 2 2" xfId="4708" xr:uid="{00000000-0005-0000-0000-0000B8040000}"/>
    <cellStyle name="$l2 Row 2 2 2 3" xfId="7180" xr:uid="{00000000-0005-0000-0000-0000B9040000}"/>
    <cellStyle name="$l2 Row 2 2 2 4" xfId="9473" xr:uid="{00000000-0005-0000-0000-0000BA040000}"/>
    <cellStyle name="$l2 Row 2 2 3" xfId="3147" xr:uid="{00000000-0005-0000-0000-0000BB040000}"/>
    <cellStyle name="$l2 Row 2 2 4" xfId="2863" xr:uid="{00000000-0005-0000-0000-0000BC040000}"/>
    <cellStyle name="$l2 Row 2 2 5" xfId="5762" xr:uid="{00000000-0005-0000-0000-0000BD040000}"/>
    <cellStyle name="$l2 Row 2 3" xfId="292" xr:uid="{00000000-0005-0000-0000-0000BE040000}"/>
    <cellStyle name="$l2 Row 2 3 2" xfId="1618" xr:uid="{00000000-0005-0000-0000-0000BF040000}"/>
    <cellStyle name="$l2 Row 2 3 2 2" xfId="4447" xr:uid="{00000000-0005-0000-0000-0000C0040000}"/>
    <cellStyle name="$l2 Row 2 3 2 3" xfId="6920" xr:uid="{00000000-0005-0000-0000-0000C1040000}"/>
    <cellStyle name="$l2 Row 2 3 2 4" xfId="9220" xr:uid="{00000000-0005-0000-0000-0000C2040000}"/>
    <cellStyle name="$l2 Row 2 3 3" xfId="3148" xr:uid="{00000000-0005-0000-0000-0000C3040000}"/>
    <cellStyle name="$l2 Row 2 3 4" xfId="3215" xr:uid="{00000000-0005-0000-0000-0000C4040000}"/>
    <cellStyle name="$l2 Row 2 3 5" xfId="5761" xr:uid="{00000000-0005-0000-0000-0000C5040000}"/>
    <cellStyle name="$l2 Row 2 4" xfId="293" xr:uid="{00000000-0005-0000-0000-0000C6040000}"/>
    <cellStyle name="$l2 Row 2 4 2" xfId="1962" xr:uid="{00000000-0005-0000-0000-0000C7040000}"/>
    <cellStyle name="$l2 Row 2 4 2 2" xfId="4790" xr:uid="{00000000-0005-0000-0000-0000C8040000}"/>
    <cellStyle name="$l2 Row 2 4 2 3" xfId="7261" xr:uid="{00000000-0005-0000-0000-0000C9040000}"/>
    <cellStyle name="$l2 Row 2 4 2 4" xfId="9554" xr:uid="{00000000-0005-0000-0000-0000CA040000}"/>
    <cellStyle name="$l2 Row 2 4 3" xfId="3149" xr:uid="{00000000-0005-0000-0000-0000CB040000}"/>
    <cellStyle name="$l2 Row 2 4 4" xfId="3214" xr:uid="{00000000-0005-0000-0000-0000CC040000}"/>
    <cellStyle name="$l2 Row 2 4 5" xfId="5760" xr:uid="{00000000-0005-0000-0000-0000CD040000}"/>
    <cellStyle name="$l2 Row 2 5" xfId="294" xr:uid="{00000000-0005-0000-0000-0000CE040000}"/>
    <cellStyle name="$l2 Row 2 5 2" xfId="1997" xr:uid="{00000000-0005-0000-0000-0000CF040000}"/>
    <cellStyle name="$l2 Row 2 5 2 2" xfId="4825" xr:uid="{00000000-0005-0000-0000-0000D0040000}"/>
    <cellStyle name="$l2 Row 2 5 2 3" xfId="7296" xr:uid="{00000000-0005-0000-0000-0000D1040000}"/>
    <cellStyle name="$l2 Row 2 5 2 4" xfId="9589" xr:uid="{00000000-0005-0000-0000-0000D2040000}"/>
    <cellStyle name="$l2 Row 2 5 3" xfId="3150" xr:uid="{00000000-0005-0000-0000-0000D3040000}"/>
    <cellStyle name="$l2 Row 2 5 4" xfId="3213" xr:uid="{00000000-0005-0000-0000-0000D4040000}"/>
    <cellStyle name="$l2 Row 2 5 5" xfId="5759" xr:uid="{00000000-0005-0000-0000-0000D5040000}"/>
    <cellStyle name="$l2 Row 2 6" xfId="295" xr:uid="{00000000-0005-0000-0000-0000D6040000}"/>
    <cellStyle name="$l2 Row 2 6 2" xfId="1931" xr:uid="{00000000-0005-0000-0000-0000D7040000}"/>
    <cellStyle name="$l2 Row 2 6 2 2" xfId="4759" xr:uid="{00000000-0005-0000-0000-0000D8040000}"/>
    <cellStyle name="$l2 Row 2 6 2 3" xfId="7230" xr:uid="{00000000-0005-0000-0000-0000D9040000}"/>
    <cellStyle name="$l2 Row 2 6 2 4" xfId="9523" xr:uid="{00000000-0005-0000-0000-0000DA040000}"/>
    <cellStyle name="$l2 Row 2 6 3" xfId="3151" xr:uid="{00000000-0005-0000-0000-0000DB040000}"/>
    <cellStyle name="$l2 Row 2 6 4" xfId="3212" xr:uid="{00000000-0005-0000-0000-0000DC040000}"/>
    <cellStyle name="$l2 Row 2 6 5" xfId="5758" xr:uid="{00000000-0005-0000-0000-0000DD040000}"/>
    <cellStyle name="$l2 Row 2 7" xfId="296" xr:uid="{00000000-0005-0000-0000-0000DE040000}"/>
    <cellStyle name="$l2 Row 2 7 2" xfId="1998" xr:uid="{00000000-0005-0000-0000-0000DF040000}"/>
    <cellStyle name="$l2 Row 2 7 2 2" xfId="4826" xr:uid="{00000000-0005-0000-0000-0000E0040000}"/>
    <cellStyle name="$l2 Row 2 7 2 3" xfId="7297" xr:uid="{00000000-0005-0000-0000-0000E1040000}"/>
    <cellStyle name="$l2 Row 2 7 2 4" xfId="9590" xr:uid="{00000000-0005-0000-0000-0000E2040000}"/>
    <cellStyle name="$l2 Row 2 7 3" xfId="3152" xr:uid="{00000000-0005-0000-0000-0000E3040000}"/>
    <cellStyle name="$l2 Row 2 7 4" xfId="3211" xr:uid="{00000000-0005-0000-0000-0000E4040000}"/>
    <cellStyle name="$l2 Row 2 7 5" xfId="5757" xr:uid="{00000000-0005-0000-0000-0000E5040000}"/>
    <cellStyle name="$l2 Row 2 8" xfId="297" xr:uid="{00000000-0005-0000-0000-0000E6040000}"/>
    <cellStyle name="$l2 Row 2 8 2" xfId="1999" xr:uid="{00000000-0005-0000-0000-0000E7040000}"/>
    <cellStyle name="$l2 Row 2 8 2 2" xfId="4827" xr:uid="{00000000-0005-0000-0000-0000E8040000}"/>
    <cellStyle name="$l2 Row 2 8 2 3" xfId="7298" xr:uid="{00000000-0005-0000-0000-0000E9040000}"/>
    <cellStyle name="$l2 Row 2 8 2 4" xfId="9591" xr:uid="{00000000-0005-0000-0000-0000EA040000}"/>
    <cellStyle name="$l2 Row 2 8 3" xfId="3153" xr:uid="{00000000-0005-0000-0000-0000EB040000}"/>
    <cellStyle name="$l2 Row 2 8 4" xfId="4630" xr:uid="{00000000-0005-0000-0000-0000EC040000}"/>
    <cellStyle name="$l2 Row 2 8 5" xfId="5756" xr:uid="{00000000-0005-0000-0000-0000ED040000}"/>
    <cellStyle name="$l2 Row 2 9" xfId="2325" xr:uid="{00000000-0005-0000-0000-0000EE040000}"/>
    <cellStyle name="$l2 Row 2 9 2" xfId="5153" xr:uid="{00000000-0005-0000-0000-0000EF040000}"/>
    <cellStyle name="$l2 Row 2 9 3" xfId="7624" xr:uid="{00000000-0005-0000-0000-0000F0040000}"/>
    <cellStyle name="$l2 Row 2 9 4" xfId="9917" xr:uid="{00000000-0005-0000-0000-0000F1040000}"/>
    <cellStyle name="$l2 Row 3" xfId="298" xr:uid="{00000000-0005-0000-0000-0000F2040000}"/>
    <cellStyle name="$l2 Row 3 10" xfId="3154" xr:uid="{00000000-0005-0000-0000-0000F3040000}"/>
    <cellStyle name="$l2 Row 3 11" xfId="3210" xr:uid="{00000000-0005-0000-0000-0000F4040000}"/>
    <cellStyle name="$l2 Row 3 12" xfId="5755" xr:uid="{00000000-0005-0000-0000-0000F5040000}"/>
    <cellStyle name="$l2 Row 3 2" xfId="299" xr:uid="{00000000-0005-0000-0000-0000F6040000}"/>
    <cellStyle name="$l2 Row 3 2 2" xfId="2000" xr:uid="{00000000-0005-0000-0000-0000F7040000}"/>
    <cellStyle name="$l2 Row 3 2 2 2" xfId="4828" xr:uid="{00000000-0005-0000-0000-0000F8040000}"/>
    <cellStyle name="$l2 Row 3 2 2 3" xfId="7299" xr:uid="{00000000-0005-0000-0000-0000F9040000}"/>
    <cellStyle name="$l2 Row 3 2 2 4" xfId="9592" xr:uid="{00000000-0005-0000-0000-0000FA040000}"/>
    <cellStyle name="$l2 Row 3 2 3" xfId="3155" xr:uid="{00000000-0005-0000-0000-0000FB040000}"/>
    <cellStyle name="$l2 Row 3 2 4" xfId="3100" xr:uid="{00000000-0005-0000-0000-0000FC040000}"/>
    <cellStyle name="$l2 Row 3 2 5" xfId="5754" xr:uid="{00000000-0005-0000-0000-0000FD040000}"/>
    <cellStyle name="$l2 Row 3 3" xfId="300" xr:uid="{00000000-0005-0000-0000-0000FE040000}"/>
    <cellStyle name="$l2 Row 3 3 2" xfId="1660" xr:uid="{00000000-0005-0000-0000-0000FF040000}"/>
    <cellStyle name="$l2 Row 3 3 2 2" xfId="4489" xr:uid="{00000000-0005-0000-0000-000000050000}"/>
    <cellStyle name="$l2 Row 3 3 2 3" xfId="6962" xr:uid="{00000000-0005-0000-0000-000001050000}"/>
    <cellStyle name="$l2 Row 3 3 2 4" xfId="9256" xr:uid="{00000000-0005-0000-0000-000002050000}"/>
    <cellStyle name="$l2 Row 3 3 3" xfId="3156" xr:uid="{00000000-0005-0000-0000-000003050000}"/>
    <cellStyle name="$l2 Row 3 3 4" xfId="3057" xr:uid="{00000000-0005-0000-0000-000004050000}"/>
    <cellStyle name="$l2 Row 3 3 5" xfId="5753" xr:uid="{00000000-0005-0000-0000-000005050000}"/>
    <cellStyle name="$l2 Row 3 4" xfId="301" xr:uid="{00000000-0005-0000-0000-000006050000}"/>
    <cellStyle name="$l2 Row 3 4 2" xfId="1911" xr:uid="{00000000-0005-0000-0000-000007050000}"/>
    <cellStyle name="$l2 Row 3 4 2 2" xfId="4739" xr:uid="{00000000-0005-0000-0000-000008050000}"/>
    <cellStyle name="$l2 Row 3 4 2 3" xfId="7210" xr:uid="{00000000-0005-0000-0000-000009050000}"/>
    <cellStyle name="$l2 Row 3 4 2 4" xfId="9503" xr:uid="{00000000-0005-0000-0000-00000A050000}"/>
    <cellStyle name="$l2 Row 3 4 3" xfId="3157" xr:uid="{00000000-0005-0000-0000-00000B050000}"/>
    <cellStyle name="$l2 Row 3 4 4" xfId="5687" xr:uid="{00000000-0005-0000-0000-00000C050000}"/>
    <cellStyle name="$l2 Row 3 4 5" xfId="5752" xr:uid="{00000000-0005-0000-0000-00000D050000}"/>
    <cellStyle name="$l2 Row 3 5" xfId="302" xr:uid="{00000000-0005-0000-0000-00000E050000}"/>
    <cellStyle name="$l2 Row 3 5 2" xfId="2638" xr:uid="{00000000-0005-0000-0000-00000F050000}"/>
    <cellStyle name="$l2 Row 3 5 2 2" xfId="5463" xr:uid="{00000000-0005-0000-0000-000010050000}"/>
    <cellStyle name="$l2 Row 3 5 2 3" xfId="7931" xr:uid="{00000000-0005-0000-0000-000011050000}"/>
    <cellStyle name="$l2 Row 3 5 2 4" xfId="10220" xr:uid="{00000000-0005-0000-0000-000012050000}"/>
    <cellStyle name="$l2 Row 3 5 3" xfId="3158" xr:uid="{00000000-0005-0000-0000-000013050000}"/>
    <cellStyle name="$l2 Row 3 5 4" xfId="5688" xr:uid="{00000000-0005-0000-0000-000014050000}"/>
    <cellStyle name="$l2 Row 3 5 5" xfId="5751" xr:uid="{00000000-0005-0000-0000-000015050000}"/>
    <cellStyle name="$l2 Row 3 6" xfId="303" xr:uid="{00000000-0005-0000-0000-000016050000}"/>
    <cellStyle name="$l2 Row 3 6 2" xfId="1561" xr:uid="{00000000-0005-0000-0000-000017050000}"/>
    <cellStyle name="$l2 Row 3 6 2 2" xfId="4390" xr:uid="{00000000-0005-0000-0000-000018050000}"/>
    <cellStyle name="$l2 Row 3 6 2 3" xfId="6864" xr:uid="{00000000-0005-0000-0000-000019050000}"/>
    <cellStyle name="$l2 Row 3 6 2 4" xfId="9166" xr:uid="{00000000-0005-0000-0000-00001A050000}"/>
    <cellStyle name="$l2 Row 3 6 3" xfId="3159" xr:uid="{00000000-0005-0000-0000-00001B050000}"/>
    <cellStyle name="$l2 Row 3 6 4" xfId="5689" xr:uid="{00000000-0005-0000-0000-00001C050000}"/>
    <cellStyle name="$l2 Row 3 6 5" xfId="5750" xr:uid="{00000000-0005-0000-0000-00001D050000}"/>
    <cellStyle name="$l2 Row 3 7" xfId="304" xr:uid="{00000000-0005-0000-0000-00001E050000}"/>
    <cellStyle name="$l2 Row 3 7 2" xfId="2001" xr:uid="{00000000-0005-0000-0000-00001F050000}"/>
    <cellStyle name="$l2 Row 3 7 2 2" xfId="4829" xr:uid="{00000000-0005-0000-0000-000020050000}"/>
    <cellStyle name="$l2 Row 3 7 2 3" xfId="7300" xr:uid="{00000000-0005-0000-0000-000021050000}"/>
    <cellStyle name="$l2 Row 3 7 2 4" xfId="9593" xr:uid="{00000000-0005-0000-0000-000022050000}"/>
    <cellStyle name="$l2 Row 3 7 3" xfId="3160" xr:uid="{00000000-0005-0000-0000-000023050000}"/>
    <cellStyle name="$l2 Row 3 7 4" xfId="5690" xr:uid="{00000000-0005-0000-0000-000024050000}"/>
    <cellStyle name="$l2 Row 3 7 5" xfId="5749" xr:uid="{00000000-0005-0000-0000-000025050000}"/>
    <cellStyle name="$l2 Row 3 8" xfId="305" xr:uid="{00000000-0005-0000-0000-000026050000}"/>
    <cellStyle name="$l2 Row 3 8 2" xfId="2002" xr:uid="{00000000-0005-0000-0000-000027050000}"/>
    <cellStyle name="$l2 Row 3 8 2 2" xfId="4830" xr:uid="{00000000-0005-0000-0000-000028050000}"/>
    <cellStyle name="$l2 Row 3 8 2 3" xfId="7301" xr:uid="{00000000-0005-0000-0000-000029050000}"/>
    <cellStyle name="$l2 Row 3 8 2 4" xfId="9594" xr:uid="{00000000-0005-0000-0000-00002A050000}"/>
    <cellStyle name="$l2 Row 3 8 3" xfId="3161" xr:uid="{00000000-0005-0000-0000-00002B050000}"/>
    <cellStyle name="$l2 Row 3 8 4" xfId="5691" xr:uid="{00000000-0005-0000-0000-00002C050000}"/>
    <cellStyle name="$l2 Row 3 8 5" xfId="5748" xr:uid="{00000000-0005-0000-0000-00002D050000}"/>
    <cellStyle name="$l2 Row 3 9" xfId="2443" xr:uid="{00000000-0005-0000-0000-00002E050000}"/>
    <cellStyle name="$l2 Row 3 9 2" xfId="5270" xr:uid="{00000000-0005-0000-0000-00002F050000}"/>
    <cellStyle name="$l2 Row 3 9 3" xfId="7741" xr:uid="{00000000-0005-0000-0000-000030050000}"/>
    <cellStyle name="$l2 Row 3 9 4" xfId="10034" xr:uid="{00000000-0005-0000-0000-000031050000}"/>
    <cellStyle name="$l2 Row 4" xfId="306" xr:uid="{00000000-0005-0000-0000-000032050000}"/>
    <cellStyle name="$l2 Row 4 2" xfId="1803" xr:uid="{00000000-0005-0000-0000-000033050000}"/>
    <cellStyle name="$l2 Row 4 2 2" xfId="4631" xr:uid="{00000000-0005-0000-0000-000034050000}"/>
    <cellStyle name="$l2 Row 4 2 3" xfId="7104" xr:uid="{00000000-0005-0000-0000-000035050000}"/>
    <cellStyle name="$l2 Row 4 2 4" xfId="9397" xr:uid="{00000000-0005-0000-0000-000036050000}"/>
    <cellStyle name="$l2 Row 4 3" xfId="3162" xr:uid="{00000000-0005-0000-0000-000037050000}"/>
    <cellStyle name="$l2 Row 4 4" xfId="5692" xr:uid="{00000000-0005-0000-0000-000038050000}"/>
    <cellStyle name="$l2 Row 4 5" xfId="5747" xr:uid="{00000000-0005-0000-0000-000039050000}"/>
    <cellStyle name="$l2 Row 5" xfId="307" xr:uid="{00000000-0005-0000-0000-00003A050000}"/>
    <cellStyle name="$l2 Row 5 2" xfId="2003" xr:uid="{00000000-0005-0000-0000-00003B050000}"/>
    <cellStyle name="$l2 Row 5 2 2" xfId="4831" xr:uid="{00000000-0005-0000-0000-00003C050000}"/>
    <cellStyle name="$l2 Row 5 2 3" xfId="7302" xr:uid="{00000000-0005-0000-0000-00003D050000}"/>
    <cellStyle name="$l2 Row 5 2 4" xfId="9595" xr:uid="{00000000-0005-0000-0000-00003E050000}"/>
    <cellStyle name="$l2 Row 5 3" xfId="3163" xr:uid="{00000000-0005-0000-0000-00003F050000}"/>
    <cellStyle name="$l2 Row 5 4" xfId="5693" xr:uid="{00000000-0005-0000-0000-000040050000}"/>
    <cellStyle name="$l2 Row 5 5" xfId="5746" xr:uid="{00000000-0005-0000-0000-000041050000}"/>
    <cellStyle name="$l2 Row 6" xfId="308" xr:uid="{00000000-0005-0000-0000-000042050000}"/>
    <cellStyle name="$l2 Row 6 2" xfId="2251" xr:uid="{00000000-0005-0000-0000-000043050000}"/>
    <cellStyle name="$l2 Row 6 2 2" xfId="5079" xr:uid="{00000000-0005-0000-0000-000044050000}"/>
    <cellStyle name="$l2 Row 6 2 3" xfId="7550" xr:uid="{00000000-0005-0000-0000-000045050000}"/>
    <cellStyle name="$l2 Row 6 2 4" xfId="9843" xr:uid="{00000000-0005-0000-0000-000046050000}"/>
    <cellStyle name="$l2 Row 6 3" xfId="3164" xr:uid="{00000000-0005-0000-0000-000047050000}"/>
    <cellStyle name="$l2 Row 6 4" xfId="5694" xr:uid="{00000000-0005-0000-0000-000048050000}"/>
    <cellStyle name="$l2 Row 6 5" xfId="2941" xr:uid="{00000000-0005-0000-0000-000049050000}"/>
    <cellStyle name="$l2 Row 7" xfId="309" xr:uid="{00000000-0005-0000-0000-00004A050000}"/>
    <cellStyle name="$l2 Row 7 2" xfId="2004" xr:uid="{00000000-0005-0000-0000-00004B050000}"/>
    <cellStyle name="$l2 Row 7 2 2" xfId="4832" xr:uid="{00000000-0005-0000-0000-00004C050000}"/>
    <cellStyle name="$l2 Row 7 2 3" xfId="7303" xr:uid="{00000000-0005-0000-0000-00004D050000}"/>
    <cellStyle name="$l2 Row 7 2 4" xfId="9596" xr:uid="{00000000-0005-0000-0000-00004E050000}"/>
    <cellStyle name="$l2 Row 7 3" xfId="3165" xr:uid="{00000000-0005-0000-0000-00004F050000}"/>
    <cellStyle name="$l2 Row 7 4" xfId="5695" xr:uid="{00000000-0005-0000-0000-000050050000}"/>
    <cellStyle name="$l2 Row 7 5" xfId="4277" xr:uid="{00000000-0005-0000-0000-000051050000}"/>
    <cellStyle name="$l2 Row 8" xfId="310" xr:uid="{00000000-0005-0000-0000-000052050000}"/>
    <cellStyle name="$l2 Row 8 2" xfId="1954" xr:uid="{00000000-0005-0000-0000-000053050000}"/>
    <cellStyle name="$l2 Row 8 2 2" xfId="4782" xr:uid="{00000000-0005-0000-0000-000054050000}"/>
    <cellStyle name="$l2 Row 8 2 3" xfId="7253" xr:uid="{00000000-0005-0000-0000-000055050000}"/>
    <cellStyle name="$l2 Row 8 2 4" xfId="9546" xr:uid="{00000000-0005-0000-0000-000056050000}"/>
    <cellStyle name="$l2 Row 8 3" xfId="3166" xr:uid="{00000000-0005-0000-0000-000057050000}"/>
    <cellStyle name="$l2 Row 8 4" xfId="5696" xr:uid="{00000000-0005-0000-0000-000058050000}"/>
    <cellStyle name="$l2 Row 8 5" xfId="3374" xr:uid="{00000000-0005-0000-0000-000059050000}"/>
    <cellStyle name="$l2 Row 9" xfId="311" xr:uid="{00000000-0005-0000-0000-00005A050000}"/>
    <cellStyle name="$l2 Row 9 2" xfId="2568" xr:uid="{00000000-0005-0000-0000-00005B050000}"/>
    <cellStyle name="$l2 Row 9 2 2" xfId="5395" xr:uid="{00000000-0005-0000-0000-00005C050000}"/>
    <cellStyle name="$l2 Row 9 2 3" xfId="7865" xr:uid="{00000000-0005-0000-0000-00005D050000}"/>
    <cellStyle name="$l2 Row 9 2 4" xfId="10158" xr:uid="{00000000-0005-0000-0000-00005E050000}"/>
    <cellStyle name="$l2 Row 9 3" xfId="3167" xr:uid="{00000000-0005-0000-0000-00005F050000}"/>
    <cellStyle name="$l2 Row 9 4" xfId="5697" xr:uid="{00000000-0005-0000-0000-000060050000}"/>
    <cellStyle name="$l2 Row 9 5" xfId="4278" xr:uid="{00000000-0005-0000-0000-000061050000}"/>
    <cellStyle name="$u0 %" xfId="312" xr:uid="{00000000-0005-0000-0000-000062050000}"/>
    <cellStyle name="$u0 % 10" xfId="2637" xr:uid="{00000000-0005-0000-0000-000063050000}"/>
    <cellStyle name="$u0 % 10 2" xfId="5462" xr:uid="{00000000-0005-0000-0000-000064050000}"/>
    <cellStyle name="$u0 % 10 3" xfId="7930" xr:uid="{00000000-0005-0000-0000-000065050000}"/>
    <cellStyle name="$u0 % 10 4" xfId="10219" xr:uid="{00000000-0005-0000-0000-000066050000}"/>
    <cellStyle name="$u0 % 11" xfId="3168" xr:uid="{00000000-0005-0000-0000-000067050000}"/>
    <cellStyle name="$u0 % 12" xfId="5698" xr:uid="{00000000-0005-0000-0000-000068050000}"/>
    <cellStyle name="$u0 % 13" xfId="4384" xr:uid="{00000000-0005-0000-0000-000069050000}"/>
    <cellStyle name="$u0 % 2" xfId="313" xr:uid="{00000000-0005-0000-0000-00006A050000}"/>
    <cellStyle name="$u0 % 2 10" xfId="5699" xr:uid="{00000000-0005-0000-0000-00006B050000}"/>
    <cellStyle name="$u0 % 2 11" xfId="4279" xr:uid="{00000000-0005-0000-0000-00006C050000}"/>
    <cellStyle name="$u0 % 2 2" xfId="314" xr:uid="{00000000-0005-0000-0000-00006D050000}"/>
    <cellStyle name="$u0 % 2 2 2" xfId="2432" xr:uid="{00000000-0005-0000-0000-00006E050000}"/>
    <cellStyle name="$u0 % 2 2 2 2" xfId="5259" xr:uid="{00000000-0005-0000-0000-00006F050000}"/>
    <cellStyle name="$u0 % 2 2 2 3" xfId="7730" xr:uid="{00000000-0005-0000-0000-000070050000}"/>
    <cellStyle name="$u0 % 2 2 2 4" xfId="10023" xr:uid="{00000000-0005-0000-0000-000071050000}"/>
    <cellStyle name="$u0 % 2 2 3" xfId="3170" xr:uid="{00000000-0005-0000-0000-000072050000}"/>
    <cellStyle name="$u0 % 2 2 4" xfId="5700" xr:uid="{00000000-0005-0000-0000-000073050000}"/>
    <cellStyle name="$u0 % 2 2 5" xfId="2901" xr:uid="{00000000-0005-0000-0000-000074050000}"/>
    <cellStyle name="$u0 % 2 3" xfId="315" xr:uid="{00000000-0005-0000-0000-000075050000}"/>
    <cellStyle name="$u0 % 2 3 2" xfId="2590" xr:uid="{00000000-0005-0000-0000-000076050000}"/>
    <cellStyle name="$u0 % 2 3 2 2" xfId="5416" xr:uid="{00000000-0005-0000-0000-000077050000}"/>
    <cellStyle name="$u0 % 2 3 2 3" xfId="7886" xr:uid="{00000000-0005-0000-0000-000078050000}"/>
    <cellStyle name="$u0 % 2 3 2 4" xfId="10179" xr:uid="{00000000-0005-0000-0000-000079050000}"/>
    <cellStyle name="$u0 % 2 3 3" xfId="3171" xr:uid="{00000000-0005-0000-0000-00007A050000}"/>
    <cellStyle name="$u0 % 2 3 4" xfId="5701" xr:uid="{00000000-0005-0000-0000-00007B050000}"/>
    <cellStyle name="$u0 % 2 3 5" xfId="2908" xr:uid="{00000000-0005-0000-0000-00007C050000}"/>
    <cellStyle name="$u0 % 2 4" xfId="316" xr:uid="{00000000-0005-0000-0000-00007D050000}"/>
    <cellStyle name="$u0 % 2 4 2" xfId="2572" xr:uid="{00000000-0005-0000-0000-00007E050000}"/>
    <cellStyle name="$u0 % 2 4 2 2" xfId="5399" xr:uid="{00000000-0005-0000-0000-00007F050000}"/>
    <cellStyle name="$u0 % 2 4 2 3" xfId="7869" xr:uid="{00000000-0005-0000-0000-000080050000}"/>
    <cellStyle name="$u0 % 2 4 2 4" xfId="10162" xr:uid="{00000000-0005-0000-0000-000081050000}"/>
    <cellStyle name="$u0 % 2 4 3" xfId="3172" xr:uid="{00000000-0005-0000-0000-000082050000}"/>
    <cellStyle name="$u0 % 2 4 4" xfId="5702" xr:uid="{00000000-0005-0000-0000-000083050000}"/>
    <cellStyle name="$u0 % 2 4 5" xfId="2945" xr:uid="{00000000-0005-0000-0000-000084050000}"/>
    <cellStyle name="$u0 % 2 5" xfId="317" xr:uid="{00000000-0005-0000-0000-000085050000}"/>
    <cellStyle name="$u0 % 2 5 2" xfId="2482" xr:uid="{00000000-0005-0000-0000-000086050000}"/>
    <cellStyle name="$u0 % 2 5 2 2" xfId="5309" xr:uid="{00000000-0005-0000-0000-000087050000}"/>
    <cellStyle name="$u0 % 2 5 2 3" xfId="7779" xr:uid="{00000000-0005-0000-0000-000088050000}"/>
    <cellStyle name="$u0 % 2 5 2 4" xfId="10072" xr:uid="{00000000-0005-0000-0000-000089050000}"/>
    <cellStyle name="$u0 % 2 5 3" xfId="3173" xr:uid="{00000000-0005-0000-0000-00008A050000}"/>
    <cellStyle name="$u0 % 2 5 4" xfId="5703" xr:uid="{00000000-0005-0000-0000-00008B050000}"/>
    <cellStyle name="$u0 % 2 5 5" xfId="2981" xr:uid="{00000000-0005-0000-0000-00008C050000}"/>
    <cellStyle name="$u0 % 2 6" xfId="318" xr:uid="{00000000-0005-0000-0000-00008D050000}"/>
    <cellStyle name="$u0 % 2 6 2" xfId="1890" xr:uid="{00000000-0005-0000-0000-00008E050000}"/>
    <cellStyle name="$u0 % 2 6 2 2" xfId="4718" xr:uid="{00000000-0005-0000-0000-00008F050000}"/>
    <cellStyle name="$u0 % 2 6 2 3" xfId="7190" xr:uid="{00000000-0005-0000-0000-000090050000}"/>
    <cellStyle name="$u0 % 2 6 2 4" xfId="9483" xr:uid="{00000000-0005-0000-0000-000091050000}"/>
    <cellStyle name="$u0 % 2 6 3" xfId="3174" xr:uid="{00000000-0005-0000-0000-000092050000}"/>
    <cellStyle name="$u0 % 2 6 4" xfId="5704" xr:uid="{00000000-0005-0000-0000-000093050000}"/>
    <cellStyle name="$u0 % 2 6 5" xfId="2902" xr:uid="{00000000-0005-0000-0000-000094050000}"/>
    <cellStyle name="$u0 % 2 7" xfId="319" xr:uid="{00000000-0005-0000-0000-000095050000}"/>
    <cellStyle name="$u0 % 2 7 2" xfId="1973" xr:uid="{00000000-0005-0000-0000-000096050000}"/>
    <cellStyle name="$u0 % 2 7 2 2" xfId="4801" xr:uid="{00000000-0005-0000-0000-000097050000}"/>
    <cellStyle name="$u0 % 2 7 2 3" xfId="7272" xr:uid="{00000000-0005-0000-0000-000098050000}"/>
    <cellStyle name="$u0 % 2 7 2 4" xfId="9565" xr:uid="{00000000-0005-0000-0000-000099050000}"/>
    <cellStyle name="$u0 % 2 7 3" xfId="3175" xr:uid="{00000000-0005-0000-0000-00009A050000}"/>
    <cellStyle name="$u0 % 2 7 4" xfId="5705" xr:uid="{00000000-0005-0000-0000-00009B050000}"/>
    <cellStyle name="$u0 % 2 7 5" xfId="2912" xr:uid="{00000000-0005-0000-0000-00009C050000}"/>
    <cellStyle name="$u0 % 2 8" xfId="2005" xr:uid="{00000000-0005-0000-0000-00009D050000}"/>
    <cellStyle name="$u0 % 2 8 2" xfId="4833" xr:uid="{00000000-0005-0000-0000-00009E050000}"/>
    <cellStyle name="$u0 % 2 8 3" xfId="7304" xr:uid="{00000000-0005-0000-0000-00009F050000}"/>
    <cellStyle name="$u0 % 2 8 4" xfId="9597" xr:uid="{00000000-0005-0000-0000-0000A0050000}"/>
    <cellStyle name="$u0 % 2 9" xfId="3169" xr:uid="{00000000-0005-0000-0000-0000A1050000}"/>
    <cellStyle name="$u0 % 3" xfId="320" xr:uid="{00000000-0005-0000-0000-0000A2050000}"/>
    <cellStyle name="$u0 % 3 10" xfId="5706" xr:uid="{00000000-0005-0000-0000-0000A3050000}"/>
    <cellStyle name="$u0 % 3 11" xfId="3375" xr:uid="{00000000-0005-0000-0000-0000A4050000}"/>
    <cellStyle name="$u0 % 3 2" xfId="321" xr:uid="{00000000-0005-0000-0000-0000A5050000}"/>
    <cellStyle name="$u0 % 3 2 2" xfId="2497" xr:uid="{00000000-0005-0000-0000-0000A6050000}"/>
    <cellStyle name="$u0 % 3 2 2 2" xfId="5324" xr:uid="{00000000-0005-0000-0000-0000A7050000}"/>
    <cellStyle name="$u0 % 3 2 2 3" xfId="7794" xr:uid="{00000000-0005-0000-0000-0000A8050000}"/>
    <cellStyle name="$u0 % 3 2 2 4" xfId="10087" xr:uid="{00000000-0005-0000-0000-0000A9050000}"/>
    <cellStyle name="$u0 % 3 2 3" xfId="3177" xr:uid="{00000000-0005-0000-0000-0000AA050000}"/>
    <cellStyle name="$u0 % 3 2 4" xfId="5707" xr:uid="{00000000-0005-0000-0000-0000AB050000}"/>
    <cellStyle name="$u0 % 3 2 5" xfId="2985" xr:uid="{00000000-0005-0000-0000-0000AC050000}"/>
    <cellStyle name="$u0 % 3 3" xfId="322" xr:uid="{00000000-0005-0000-0000-0000AD050000}"/>
    <cellStyle name="$u0 % 3 3 2" xfId="1732" xr:uid="{00000000-0005-0000-0000-0000AE050000}"/>
    <cellStyle name="$u0 % 3 3 2 2" xfId="4560" xr:uid="{00000000-0005-0000-0000-0000AF050000}"/>
    <cellStyle name="$u0 % 3 3 2 3" xfId="7033" xr:uid="{00000000-0005-0000-0000-0000B0050000}"/>
    <cellStyle name="$u0 % 3 3 2 4" xfId="9327" xr:uid="{00000000-0005-0000-0000-0000B1050000}"/>
    <cellStyle name="$u0 % 3 3 3" xfId="3178" xr:uid="{00000000-0005-0000-0000-0000B2050000}"/>
    <cellStyle name="$u0 % 3 3 4" xfId="5708" xr:uid="{00000000-0005-0000-0000-0000B3050000}"/>
    <cellStyle name="$u0 % 3 3 5" xfId="3376" xr:uid="{00000000-0005-0000-0000-0000B4050000}"/>
    <cellStyle name="$u0 % 3 4" xfId="323" xr:uid="{00000000-0005-0000-0000-0000B5050000}"/>
    <cellStyle name="$u0 % 3 4 2" xfId="2721" xr:uid="{00000000-0005-0000-0000-0000B6050000}"/>
    <cellStyle name="$u0 % 3 4 2 2" xfId="5546" xr:uid="{00000000-0005-0000-0000-0000B7050000}"/>
    <cellStyle name="$u0 % 3 4 2 3" xfId="8011" xr:uid="{00000000-0005-0000-0000-0000B8050000}"/>
    <cellStyle name="$u0 % 3 4 2 4" xfId="10291" xr:uid="{00000000-0005-0000-0000-0000B9050000}"/>
    <cellStyle name="$u0 % 3 4 3" xfId="3179" xr:uid="{00000000-0005-0000-0000-0000BA050000}"/>
    <cellStyle name="$u0 % 3 4 4" xfId="5709" xr:uid="{00000000-0005-0000-0000-0000BB050000}"/>
    <cellStyle name="$u0 % 3 4 5" xfId="2913" xr:uid="{00000000-0005-0000-0000-0000BC050000}"/>
    <cellStyle name="$u0 % 3 5" xfId="324" xr:uid="{00000000-0005-0000-0000-0000BD050000}"/>
    <cellStyle name="$u0 % 3 5 2" xfId="2317" xr:uid="{00000000-0005-0000-0000-0000BE050000}"/>
    <cellStyle name="$u0 % 3 5 2 2" xfId="5145" xr:uid="{00000000-0005-0000-0000-0000BF050000}"/>
    <cellStyle name="$u0 % 3 5 2 3" xfId="7616" xr:uid="{00000000-0005-0000-0000-0000C0050000}"/>
    <cellStyle name="$u0 % 3 5 2 4" xfId="9909" xr:uid="{00000000-0005-0000-0000-0000C1050000}"/>
    <cellStyle name="$u0 % 3 5 3" xfId="3180" xr:uid="{00000000-0005-0000-0000-0000C2050000}"/>
    <cellStyle name="$u0 % 3 5 4" xfId="5710" xr:uid="{00000000-0005-0000-0000-0000C3050000}"/>
    <cellStyle name="$u0 % 3 5 5" xfId="3377" xr:uid="{00000000-0005-0000-0000-0000C4050000}"/>
    <cellStyle name="$u0 % 3 6" xfId="325" xr:uid="{00000000-0005-0000-0000-0000C5050000}"/>
    <cellStyle name="$u0 % 3 6 2" xfId="2603" xr:uid="{00000000-0005-0000-0000-0000C6050000}"/>
    <cellStyle name="$u0 % 3 6 2 2" xfId="5429" xr:uid="{00000000-0005-0000-0000-0000C7050000}"/>
    <cellStyle name="$u0 % 3 6 2 3" xfId="7899" xr:uid="{00000000-0005-0000-0000-0000C8050000}"/>
    <cellStyle name="$u0 % 3 6 2 4" xfId="10192" xr:uid="{00000000-0005-0000-0000-0000C9050000}"/>
    <cellStyle name="$u0 % 3 6 3" xfId="3181" xr:uid="{00000000-0005-0000-0000-0000CA050000}"/>
    <cellStyle name="$u0 % 3 6 4" xfId="5711" xr:uid="{00000000-0005-0000-0000-0000CB050000}"/>
    <cellStyle name="$u0 % 3 6 5" xfId="2986" xr:uid="{00000000-0005-0000-0000-0000CC050000}"/>
    <cellStyle name="$u0 % 3 7" xfId="326" xr:uid="{00000000-0005-0000-0000-0000CD050000}"/>
    <cellStyle name="$u0 % 3 7 2" xfId="1744" xr:uid="{00000000-0005-0000-0000-0000CE050000}"/>
    <cellStyle name="$u0 % 3 7 2 2" xfId="4572" xr:uid="{00000000-0005-0000-0000-0000CF050000}"/>
    <cellStyle name="$u0 % 3 7 2 3" xfId="7045" xr:uid="{00000000-0005-0000-0000-0000D0050000}"/>
    <cellStyle name="$u0 % 3 7 2 4" xfId="9339" xr:uid="{00000000-0005-0000-0000-0000D1050000}"/>
    <cellStyle name="$u0 % 3 7 3" xfId="3182" xr:uid="{00000000-0005-0000-0000-0000D2050000}"/>
    <cellStyle name="$u0 % 3 7 4" xfId="5712" xr:uid="{00000000-0005-0000-0000-0000D3050000}"/>
    <cellStyle name="$u0 % 3 7 5" xfId="3378" xr:uid="{00000000-0005-0000-0000-0000D4050000}"/>
    <cellStyle name="$u0 % 3 8" xfId="1972" xr:uid="{00000000-0005-0000-0000-0000D5050000}"/>
    <cellStyle name="$u0 % 3 8 2" xfId="4800" xr:uid="{00000000-0005-0000-0000-0000D6050000}"/>
    <cellStyle name="$u0 % 3 8 3" xfId="7271" xr:uid="{00000000-0005-0000-0000-0000D7050000}"/>
    <cellStyle name="$u0 % 3 8 4" xfId="9564" xr:uid="{00000000-0005-0000-0000-0000D8050000}"/>
    <cellStyle name="$u0 % 3 9" xfId="3176" xr:uid="{00000000-0005-0000-0000-0000D9050000}"/>
    <cellStyle name="$u0 % 4" xfId="327" xr:uid="{00000000-0005-0000-0000-0000DA050000}"/>
    <cellStyle name="$u0 % 4 2" xfId="1590" xr:uid="{00000000-0005-0000-0000-0000DB050000}"/>
    <cellStyle name="$u0 % 4 2 2" xfId="4419" xr:uid="{00000000-0005-0000-0000-0000DC050000}"/>
    <cellStyle name="$u0 % 4 2 3" xfId="6893" xr:uid="{00000000-0005-0000-0000-0000DD050000}"/>
    <cellStyle name="$u0 % 4 2 4" xfId="9194" xr:uid="{00000000-0005-0000-0000-0000DE050000}"/>
    <cellStyle name="$u0 % 4 3" xfId="3183" xr:uid="{00000000-0005-0000-0000-0000DF050000}"/>
    <cellStyle name="$u0 % 4 4" xfId="5713" xr:uid="{00000000-0005-0000-0000-0000E0050000}"/>
    <cellStyle name="$u0 % 4 5" xfId="2914" xr:uid="{00000000-0005-0000-0000-0000E1050000}"/>
    <cellStyle name="$u0 % 5" xfId="328" xr:uid="{00000000-0005-0000-0000-0000E2050000}"/>
    <cellStyle name="$u0 % 5 2" xfId="1974" xr:uid="{00000000-0005-0000-0000-0000E3050000}"/>
    <cellStyle name="$u0 % 5 2 2" xfId="4802" xr:uid="{00000000-0005-0000-0000-0000E4050000}"/>
    <cellStyle name="$u0 % 5 2 3" xfId="7273" xr:uid="{00000000-0005-0000-0000-0000E5050000}"/>
    <cellStyle name="$u0 % 5 2 4" xfId="9566" xr:uid="{00000000-0005-0000-0000-0000E6050000}"/>
    <cellStyle name="$u0 % 5 3" xfId="3184" xr:uid="{00000000-0005-0000-0000-0000E7050000}"/>
    <cellStyle name="$u0 % 5 4" xfId="5714" xr:uid="{00000000-0005-0000-0000-0000E8050000}"/>
    <cellStyle name="$u0 % 5 5" xfId="3379" xr:uid="{00000000-0005-0000-0000-0000E9050000}"/>
    <cellStyle name="$u0 % 6" xfId="329" xr:uid="{00000000-0005-0000-0000-0000EA050000}"/>
    <cellStyle name="$u0 % 6 2" xfId="2006" xr:uid="{00000000-0005-0000-0000-0000EB050000}"/>
    <cellStyle name="$u0 % 6 2 2" xfId="4834" xr:uid="{00000000-0005-0000-0000-0000EC050000}"/>
    <cellStyle name="$u0 % 6 2 3" xfId="7305" xr:uid="{00000000-0005-0000-0000-0000ED050000}"/>
    <cellStyle name="$u0 % 6 2 4" xfId="9598" xr:uid="{00000000-0005-0000-0000-0000EE050000}"/>
    <cellStyle name="$u0 % 6 3" xfId="3185" xr:uid="{00000000-0005-0000-0000-0000EF050000}"/>
    <cellStyle name="$u0 % 6 4" xfId="5715" xr:uid="{00000000-0005-0000-0000-0000F0050000}"/>
    <cellStyle name="$u0 % 6 5" xfId="2987" xr:uid="{00000000-0005-0000-0000-0000F1050000}"/>
    <cellStyle name="$u0 % 7" xfId="330" xr:uid="{00000000-0005-0000-0000-0000F2050000}"/>
    <cellStyle name="$u0 % 7 2" xfId="1947" xr:uid="{00000000-0005-0000-0000-0000F3050000}"/>
    <cellStyle name="$u0 % 7 2 2" xfId="4775" xr:uid="{00000000-0005-0000-0000-0000F4050000}"/>
    <cellStyle name="$u0 % 7 2 3" xfId="7246" xr:uid="{00000000-0005-0000-0000-0000F5050000}"/>
    <cellStyle name="$u0 % 7 2 4" xfId="9539" xr:uid="{00000000-0005-0000-0000-0000F6050000}"/>
    <cellStyle name="$u0 % 7 3" xfId="3186" xr:uid="{00000000-0005-0000-0000-0000F7050000}"/>
    <cellStyle name="$u0 % 7 4" xfId="5716" xr:uid="{00000000-0005-0000-0000-0000F8050000}"/>
    <cellStyle name="$u0 % 7 5" xfId="3380" xr:uid="{00000000-0005-0000-0000-0000F9050000}"/>
    <cellStyle name="$u0 % 8" xfId="331" xr:uid="{00000000-0005-0000-0000-0000FA050000}"/>
    <cellStyle name="$u0 % 8 2" xfId="2007" xr:uid="{00000000-0005-0000-0000-0000FB050000}"/>
    <cellStyle name="$u0 % 8 2 2" xfId="4835" xr:uid="{00000000-0005-0000-0000-0000FC050000}"/>
    <cellStyle name="$u0 % 8 2 3" xfId="7306" xr:uid="{00000000-0005-0000-0000-0000FD050000}"/>
    <cellStyle name="$u0 % 8 2 4" xfId="9599" xr:uid="{00000000-0005-0000-0000-0000FE050000}"/>
    <cellStyle name="$u0 % 8 3" xfId="3187" xr:uid="{00000000-0005-0000-0000-0000FF050000}"/>
    <cellStyle name="$u0 % 8 4" xfId="5717" xr:uid="{00000000-0005-0000-0000-000000060000}"/>
    <cellStyle name="$u0 % 8 5" xfId="2915" xr:uid="{00000000-0005-0000-0000-000001060000}"/>
    <cellStyle name="$u0 % 9" xfId="332" xr:uid="{00000000-0005-0000-0000-000002060000}"/>
    <cellStyle name="$u0 % 9 2" xfId="2008" xr:uid="{00000000-0005-0000-0000-000003060000}"/>
    <cellStyle name="$u0 % 9 2 2" xfId="4836" xr:uid="{00000000-0005-0000-0000-000004060000}"/>
    <cellStyle name="$u0 % 9 2 3" xfId="7307" xr:uid="{00000000-0005-0000-0000-000005060000}"/>
    <cellStyle name="$u0 % 9 2 4" xfId="9600" xr:uid="{00000000-0005-0000-0000-000006060000}"/>
    <cellStyle name="$u0 % 9 3" xfId="3188" xr:uid="{00000000-0005-0000-0000-000007060000}"/>
    <cellStyle name="$u0 % 9 4" xfId="5718" xr:uid="{00000000-0005-0000-0000-000008060000}"/>
    <cellStyle name="$u0 % 9 5" xfId="3381" xr:uid="{00000000-0005-0000-0000-000009060000}"/>
    <cellStyle name="$u0 No" xfId="333" xr:uid="{00000000-0005-0000-0000-00000A060000}"/>
    <cellStyle name="$u0 No 10" xfId="2342" xr:uid="{00000000-0005-0000-0000-00000B060000}"/>
    <cellStyle name="$u0 No 10 2" xfId="5170" xr:uid="{00000000-0005-0000-0000-00000C060000}"/>
    <cellStyle name="$u0 No 10 3" xfId="7641" xr:uid="{00000000-0005-0000-0000-00000D060000}"/>
    <cellStyle name="$u0 No 10 4" xfId="9934" xr:uid="{00000000-0005-0000-0000-00000E060000}"/>
    <cellStyle name="$u0 No 11" xfId="3189" xr:uid="{00000000-0005-0000-0000-00000F060000}"/>
    <cellStyle name="$u0 No 12" xfId="5719" xr:uid="{00000000-0005-0000-0000-000010060000}"/>
    <cellStyle name="$u0 No 13" xfId="2988" xr:uid="{00000000-0005-0000-0000-000011060000}"/>
    <cellStyle name="$u0 No 2" xfId="334" xr:uid="{00000000-0005-0000-0000-000012060000}"/>
    <cellStyle name="$u0 No 2 10" xfId="5720" xr:uid="{00000000-0005-0000-0000-000013060000}"/>
    <cellStyle name="$u0 No 2 11" xfId="3382" xr:uid="{00000000-0005-0000-0000-000014060000}"/>
    <cellStyle name="$u0 No 2 2" xfId="335" xr:uid="{00000000-0005-0000-0000-000015060000}"/>
    <cellStyle name="$u0 No 2 2 2" xfId="1784" xr:uid="{00000000-0005-0000-0000-000016060000}"/>
    <cellStyle name="$u0 No 2 2 2 2" xfId="4612" xr:uid="{00000000-0005-0000-0000-000017060000}"/>
    <cellStyle name="$u0 No 2 2 2 3" xfId="7085" xr:uid="{00000000-0005-0000-0000-000018060000}"/>
    <cellStyle name="$u0 No 2 2 2 4" xfId="9379" xr:uid="{00000000-0005-0000-0000-000019060000}"/>
    <cellStyle name="$u0 No 2 2 3" xfId="3191" xr:uid="{00000000-0005-0000-0000-00001A060000}"/>
    <cellStyle name="$u0 No 2 2 4" xfId="5721" xr:uid="{00000000-0005-0000-0000-00001B060000}"/>
    <cellStyle name="$u0 No 2 2 5" xfId="2916" xr:uid="{00000000-0005-0000-0000-00001C060000}"/>
    <cellStyle name="$u0 No 2 3" xfId="336" xr:uid="{00000000-0005-0000-0000-00001D060000}"/>
    <cellStyle name="$u0 No 2 3 2" xfId="2369" xr:uid="{00000000-0005-0000-0000-00001E060000}"/>
    <cellStyle name="$u0 No 2 3 2 2" xfId="5196" xr:uid="{00000000-0005-0000-0000-00001F060000}"/>
    <cellStyle name="$u0 No 2 3 2 3" xfId="7667" xr:uid="{00000000-0005-0000-0000-000020060000}"/>
    <cellStyle name="$u0 No 2 3 2 4" xfId="9960" xr:uid="{00000000-0005-0000-0000-000021060000}"/>
    <cellStyle name="$u0 No 2 3 3" xfId="3192" xr:uid="{00000000-0005-0000-0000-000022060000}"/>
    <cellStyle name="$u0 No 2 3 4" xfId="5722" xr:uid="{00000000-0005-0000-0000-000023060000}"/>
    <cellStyle name="$u0 No 2 3 5" xfId="3383" xr:uid="{00000000-0005-0000-0000-000024060000}"/>
    <cellStyle name="$u0 No 2 4" xfId="337" xr:uid="{00000000-0005-0000-0000-000025060000}"/>
    <cellStyle name="$u0 No 2 4 2" xfId="2009" xr:uid="{00000000-0005-0000-0000-000026060000}"/>
    <cellStyle name="$u0 No 2 4 2 2" xfId="4837" xr:uid="{00000000-0005-0000-0000-000027060000}"/>
    <cellStyle name="$u0 No 2 4 2 3" xfId="7308" xr:uid="{00000000-0005-0000-0000-000028060000}"/>
    <cellStyle name="$u0 No 2 4 2 4" xfId="9601" xr:uid="{00000000-0005-0000-0000-000029060000}"/>
    <cellStyle name="$u0 No 2 4 3" xfId="3193" xr:uid="{00000000-0005-0000-0000-00002A060000}"/>
    <cellStyle name="$u0 No 2 4 4" xfId="5723" xr:uid="{00000000-0005-0000-0000-00002B060000}"/>
    <cellStyle name="$u0 No 2 4 5" xfId="2989" xr:uid="{00000000-0005-0000-0000-00002C060000}"/>
    <cellStyle name="$u0 No 2 5" xfId="338" xr:uid="{00000000-0005-0000-0000-00002D060000}"/>
    <cellStyle name="$u0 No 2 5 2" xfId="2010" xr:uid="{00000000-0005-0000-0000-00002E060000}"/>
    <cellStyle name="$u0 No 2 5 2 2" xfId="4838" xr:uid="{00000000-0005-0000-0000-00002F060000}"/>
    <cellStyle name="$u0 No 2 5 2 3" xfId="7309" xr:uid="{00000000-0005-0000-0000-000030060000}"/>
    <cellStyle name="$u0 No 2 5 2 4" xfId="9602" xr:uid="{00000000-0005-0000-0000-000031060000}"/>
    <cellStyle name="$u0 No 2 5 3" xfId="3194" xr:uid="{00000000-0005-0000-0000-000032060000}"/>
    <cellStyle name="$u0 No 2 5 4" xfId="5724" xr:uid="{00000000-0005-0000-0000-000033060000}"/>
    <cellStyle name="$u0 No 2 5 5" xfId="2903" xr:uid="{00000000-0005-0000-0000-000034060000}"/>
    <cellStyle name="$u0 No 2 6" xfId="339" xr:uid="{00000000-0005-0000-0000-000035060000}"/>
    <cellStyle name="$u0 No 2 6 2" xfId="2011" xr:uid="{00000000-0005-0000-0000-000036060000}"/>
    <cellStyle name="$u0 No 2 6 2 2" xfId="4839" xr:uid="{00000000-0005-0000-0000-000037060000}"/>
    <cellStyle name="$u0 No 2 6 2 3" xfId="7310" xr:uid="{00000000-0005-0000-0000-000038060000}"/>
    <cellStyle name="$u0 No 2 6 2 4" xfId="9603" xr:uid="{00000000-0005-0000-0000-000039060000}"/>
    <cellStyle name="$u0 No 2 6 3" xfId="3195" xr:uid="{00000000-0005-0000-0000-00003A060000}"/>
    <cellStyle name="$u0 No 2 6 4" xfId="5725" xr:uid="{00000000-0005-0000-0000-00003B060000}"/>
    <cellStyle name="$u0 No 2 6 5" xfId="2917" xr:uid="{00000000-0005-0000-0000-00003C060000}"/>
    <cellStyle name="$u0 No 2 7" xfId="340" xr:uid="{00000000-0005-0000-0000-00003D060000}"/>
    <cellStyle name="$u0 No 2 7 2" xfId="2560" xr:uid="{00000000-0005-0000-0000-00003E060000}"/>
    <cellStyle name="$u0 No 2 7 2 2" xfId="5387" xr:uid="{00000000-0005-0000-0000-00003F060000}"/>
    <cellStyle name="$u0 No 2 7 2 3" xfId="7857" xr:uid="{00000000-0005-0000-0000-000040060000}"/>
    <cellStyle name="$u0 No 2 7 2 4" xfId="10150" xr:uid="{00000000-0005-0000-0000-000041060000}"/>
    <cellStyle name="$u0 No 2 7 3" xfId="3196" xr:uid="{00000000-0005-0000-0000-000042060000}"/>
    <cellStyle name="$u0 No 2 7 4" xfId="5726" xr:uid="{00000000-0005-0000-0000-000043060000}"/>
    <cellStyle name="$u0 No 2 7 5" xfId="2904" xr:uid="{00000000-0005-0000-0000-000044060000}"/>
    <cellStyle name="$u0 No 2 8" xfId="2508" xr:uid="{00000000-0005-0000-0000-000045060000}"/>
    <cellStyle name="$u0 No 2 8 2" xfId="5335" xr:uid="{00000000-0005-0000-0000-000046060000}"/>
    <cellStyle name="$u0 No 2 8 3" xfId="7805" xr:uid="{00000000-0005-0000-0000-000047060000}"/>
    <cellStyle name="$u0 No 2 8 4" xfId="10098" xr:uid="{00000000-0005-0000-0000-000048060000}"/>
    <cellStyle name="$u0 No 2 9" xfId="3190" xr:uid="{00000000-0005-0000-0000-000049060000}"/>
    <cellStyle name="$u0 No 3" xfId="341" xr:uid="{00000000-0005-0000-0000-00004A060000}"/>
    <cellStyle name="$u0 No 3 10" xfId="5727" xr:uid="{00000000-0005-0000-0000-00004B060000}"/>
    <cellStyle name="$u0 No 3 11" xfId="2990" xr:uid="{00000000-0005-0000-0000-00004C060000}"/>
    <cellStyle name="$u0 No 3 2" xfId="342" xr:uid="{00000000-0005-0000-0000-00004D060000}"/>
    <cellStyle name="$u0 No 3 2 2" xfId="2624" xr:uid="{00000000-0005-0000-0000-00004E060000}"/>
    <cellStyle name="$u0 No 3 2 2 2" xfId="5450" xr:uid="{00000000-0005-0000-0000-00004F060000}"/>
    <cellStyle name="$u0 No 3 2 2 3" xfId="7919" xr:uid="{00000000-0005-0000-0000-000050060000}"/>
    <cellStyle name="$u0 No 3 2 2 4" xfId="10211" xr:uid="{00000000-0005-0000-0000-000051060000}"/>
    <cellStyle name="$u0 No 3 2 3" xfId="3198" xr:uid="{00000000-0005-0000-0000-000052060000}"/>
    <cellStyle name="$u0 No 3 2 4" xfId="5728" xr:uid="{00000000-0005-0000-0000-000053060000}"/>
    <cellStyle name="$u0 No 3 2 5" xfId="2943" xr:uid="{00000000-0005-0000-0000-000054060000}"/>
    <cellStyle name="$u0 No 3 3" xfId="343" xr:uid="{00000000-0005-0000-0000-000055060000}"/>
    <cellStyle name="$u0 No 3 3 2" xfId="2013" xr:uid="{00000000-0005-0000-0000-000056060000}"/>
    <cellStyle name="$u0 No 3 3 2 2" xfId="4841" xr:uid="{00000000-0005-0000-0000-000057060000}"/>
    <cellStyle name="$u0 No 3 3 2 3" xfId="7312" xr:uid="{00000000-0005-0000-0000-000058060000}"/>
    <cellStyle name="$u0 No 3 3 2 4" xfId="9605" xr:uid="{00000000-0005-0000-0000-000059060000}"/>
    <cellStyle name="$u0 No 3 3 3" xfId="3199" xr:uid="{00000000-0005-0000-0000-00005A060000}"/>
    <cellStyle name="$u0 No 3 3 4" xfId="5729" xr:uid="{00000000-0005-0000-0000-00005B060000}"/>
    <cellStyle name="$u0 No 3 3 5" xfId="2918" xr:uid="{00000000-0005-0000-0000-00005C060000}"/>
    <cellStyle name="$u0 No 3 4" xfId="344" xr:uid="{00000000-0005-0000-0000-00005D060000}"/>
    <cellStyle name="$u0 No 3 4 2" xfId="2589" xr:uid="{00000000-0005-0000-0000-00005E060000}"/>
    <cellStyle name="$u0 No 3 4 2 2" xfId="5415" xr:uid="{00000000-0005-0000-0000-00005F060000}"/>
    <cellStyle name="$u0 No 3 4 2 3" xfId="7885" xr:uid="{00000000-0005-0000-0000-000060060000}"/>
    <cellStyle name="$u0 No 3 4 2 4" xfId="10178" xr:uid="{00000000-0005-0000-0000-000061060000}"/>
    <cellStyle name="$u0 No 3 4 3" xfId="3200" xr:uid="{00000000-0005-0000-0000-000062060000}"/>
    <cellStyle name="$u0 No 3 4 4" xfId="5730" xr:uid="{00000000-0005-0000-0000-000063060000}"/>
    <cellStyle name="$u0 No 3 4 5" xfId="5745" xr:uid="{00000000-0005-0000-0000-000064060000}"/>
    <cellStyle name="$u0 No 3 5" xfId="345" xr:uid="{00000000-0005-0000-0000-000065060000}"/>
    <cellStyle name="$u0 No 3 5 2" xfId="1753" xr:uid="{00000000-0005-0000-0000-000066060000}"/>
    <cellStyle name="$u0 No 3 5 2 2" xfId="4581" xr:uid="{00000000-0005-0000-0000-000067060000}"/>
    <cellStyle name="$u0 No 3 5 2 3" xfId="7054" xr:uid="{00000000-0005-0000-0000-000068060000}"/>
    <cellStyle name="$u0 No 3 5 2 4" xfId="9348" xr:uid="{00000000-0005-0000-0000-000069060000}"/>
    <cellStyle name="$u0 No 3 5 3" xfId="3201" xr:uid="{00000000-0005-0000-0000-00006A060000}"/>
    <cellStyle name="$u0 No 3 5 4" xfId="5731" xr:uid="{00000000-0005-0000-0000-00006B060000}"/>
    <cellStyle name="$u0 No 3 5 5" xfId="5744" xr:uid="{00000000-0005-0000-0000-00006C060000}"/>
    <cellStyle name="$u0 No 3 6" xfId="346" xr:uid="{00000000-0005-0000-0000-00006D060000}"/>
    <cellStyle name="$u0 No 3 6 2" xfId="1782" xr:uid="{00000000-0005-0000-0000-00006E060000}"/>
    <cellStyle name="$u0 No 3 6 2 2" xfId="4610" xr:uid="{00000000-0005-0000-0000-00006F060000}"/>
    <cellStyle name="$u0 No 3 6 2 3" xfId="7083" xr:uid="{00000000-0005-0000-0000-000070060000}"/>
    <cellStyle name="$u0 No 3 6 2 4" xfId="9377" xr:uid="{00000000-0005-0000-0000-000071060000}"/>
    <cellStyle name="$u0 No 3 6 3" xfId="3202" xr:uid="{00000000-0005-0000-0000-000072060000}"/>
    <cellStyle name="$u0 No 3 6 4" xfId="5732" xr:uid="{00000000-0005-0000-0000-000073060000}"/>
    <cellStyle name="$u0 No 3 6 5" xfId="5743" xr:uid="{00000000-0005-0000-0000-000074060000}"/>
    <cellStyle name="$u0 No 3 7" xfId="347" xr:uid="{00000000-0005-0000-0000-000075060000}"/>
    <cellStyle name="$u0 No 3 7 2" xfId="2014" xr:uid="{00000000-0005-0000-0000-000076060000}"/>
    <cellStyle name="$u0 No 3 7 2 2" xfId="4842" xr:uid="{00000000-0005-0000-0000-000077060000}"/>
    <cellStyle name="$u0 No 3 7 2 3" xfId="7313" xr:uid="{00000000-0005-0000-0000-000078060000}"/>
    <cellStyle name="$u0 No 3 7 2 4" xfId="9606" xr:uid="{00000000-0005-0000-0000-000079060000}"/>
    <cellStyle name="$u0 No 3 7 3" xfId="3203" xr:uid="{00000000-0005-0000-0000-00007A060000}"/>
    <cellStyle name="$u0 No 3 7 4" xfId="5733" xr:uid="{00000000-0005-0000-0000-00007B060000}"/>
    <cellStyle name="$u0 No 3 7 5" xfId="5742" xr:uid="{00000000-0005-0000-0000-00007C060000}"/>
    <cellStyle name="$u0 No 3 8" xfId="2012" xr:uid="{00000000-0005-0000-0000-00007D060000}"/>
    <cellStyle name="$u0 No 3 8 2" xfId="4840" xr:uid="{00000000-0005-0000-0000-00007E060000}"/>
    <cellStyle name="$u0 No 3 8 3" xfId="7311" xr:uid="{00000000-0005-0000-0000-00007F060000}"/>
    <cellStyle name="$u0 No 3 8 4" xfId="9604" xr:uid="{00000000-0005-0000-0000-000080060000}"/>
    <cellStyle name="$u0 No 3 9" xfId="3197" xr:uid="{00000000-0005-0000-0000-000081060000}"/>
    <cellStyle name="$u0 No 4" xfId="348" xr:uid="{00000000-0005-0000-0000-000082060000}"/>
    <cellStyle name="$u0 No 4 2" xfId="2334" xr:uid="{00000000-0005-0000-0000-000083060000}"/>
    <cellStyle name="$u0 No 4 2 2" xfId="5162" xr:uid="{00000000-0005-0000-0000-000084060000}"/>
    <cellStyle name="$u0 No 4 2 3" xfId="7633" xr:uid="{00000000-0005-0000-0000-000085060000}"/>
    <cellStyle name="$u0 No 4 2 4" xfId="9926" xr:uid="{00000000-0005-0000-0000-000086060000}"/>
    <cellStyle name="$u0 No 4 3" xfId="3204" xr:uid="{00000000-0005-0000-0000-000087060000}"/>
    <cellStyle name="$u0 No 4 4" xfId="5734" xr:uid="{00000000-0005-0000-0000-000088060000}"/>
    <cellStyle name="$u0 No 4 5" xfId="5741" xr:uid="{00000000-0005-0000-0000-000089060000}"/>
    <cellStyle name="$u0 No 5" xfId="349" xr:uid="{00000000-0005-0000-0000-00008A060000}"/>
    <cellStyle name="$u0 No 5 2" xfId="2418" xr:uid="{00000000-0005-0000-0000-00008B060000}"/>
    <cellStyle name="$u0 No 5 2 2" xfId="5245" xr:uid="{00000000-0005-0000-0000-00008C060000}"/>
    <cellStyle name="$u0 No 5 2 3" xfId="7716" xr:uid="{00000000-0005-0000-0000-00008D060000}"/>
    <cellStyle name="$u0 No 5 2 4" xfId="10009" xr:uid="{00000000-0005-0000-0000-00008E060000}"/>
    <cellStyle name="$u0 No 5 3" xfId="3205" xr:uid="{00000000-0005-0000-0000-00008F060000}"/>
    <cellStyle name="$u0 No 5 4" xfId="5735" xr:uid="{00000000-0005-0000-0000-000090060000}"/>
    <cellStyle name="$u0 No 5 5" xfId="7103" xr:uid="{00000000-0005-0000-0000-000091060000}"/>
    <cellStyle name="$u0 No 6" xfId="350" xr:uid="{00000000-0005-0000-0000-000092060000}"/>
    <cellStyle name="$u0 No 6 2" xfId="2406" xr:uid="{00000000-0005-0000-0000-000093060000}"/>
    <cellStyle name="$u0 No 6 2 2" xfId="5233" xr:uid="{00000000-0005-0000-0000-000094060000}"/>
    <cellStyle name="$u0 No 6 2 3" xfId="7704" xr:uid="{00000000-0005-0000-0000-000095060000}"/>
    <cellStyle name="$u0 No 6 2 4" xfId="9997" xr:uid="{00000000-0005-0000-0000-000096060000}"/>
    <cellStyle name="$u0 No 6 3" xfId="3206" xr:uid="{00000000-0005-0000-0000-000097060000}"/>
    <cellStyle name="$u0 No 6 4" xfId="5736" xr:uid="{00000000-0005-0000-0000-000098060000}"/>
    <cellStyle name="$u0 No 6 5" xfId="5740" xr:uid="{00000000-0005-0000-0000-000099060000}"/>
    <cellStyle name="$u0 No 7" xfId="351" xr:uid="{00000000-0005-0000-0000-00009A060000}"/>
    <cellStyle name="$u0 No 7 2" xfId="2015" xr:uid="{00000000-0005-0000-0000-00009B060000}"/>
    <cellStyle name="$u0 No 7 2 2" xfId="4843" xr:uid="{00000000-0005-0000-0000-00009C060000}"/>
    <cellStyle name="$u0 No 7 2 3" xfId="7314" xr:uid="{00000000-0005-0000-0000-00009D060000}"/>
    <cellStyle name="$u0 No 7 2 4" xfId="9607" xr:uid="{00000000-0005-0000-0000-00009E060000}"/>
    <cellStyle name="$u0 No 7 3" xfId="3207" xr:uid="{00000000-0005-0000-0000-00009F060000}"/>
    <cellStyle name="$u0 No 7 4" xfId="5737" xr:uid="{00000000-0005-0000-0000-0000A0060000}"/>
    <cellStyle name="$u0 No 7 5" xfId="3227" xr:uid="{00000000-0005-0000-0000-0000A1060000}"/>
    <cellStyle name="$u0 No 8" xfId="352" xr:uid="{00000000-0005-0000-0000-0000A2060000}"/>
    <cellStyle name="$u0 No 8 2" xfId="1955" xr:uid="{00000000-0005-0000-0000-0000A3060000}"/>
    <cellStyle name="$u0 No 8 2 2" xfId="4783" xr:uid="{00000000-0005-0000-0000-0000A4060000}"/>
    <cellStyle name="$u0 No 8 2 3" xfId="7254" xr:uid="{00000000-0005-0000-0000-0000A5060000}"/>
    <cellStyle name="$u0 No 8 2 4" xfId="9547" xr:uid="{00000000-0005-0000-0000-0000A6060000}"/>
    <cellStyle name="$u0 No 8 3" xfId="3208" xr:uid="{00000000-0005-0000-0000-0000A7060000}"/>
    <cellStyle name="$u0 No 8 4" xfId="5738" xr:uid="{00000000-0005-0000-0000-0000A8060000}"/>
    <cellStyle name="$u0 No 8 5" xfId="2925" xr:uid="{00000000-0005-0000-0000-0000A9060000}"/>
    <cellStyle name="$u0 No 9" xfId="353" xr:uid="{00000000-0005-0000-0000-0000AA060000}"/>
    <cellStyle name="$u0 No 9 2" xfId="2016" xr:uid="{00000000-0005-0000-0000-0000AB060000}"/>
    <cellStyle name="$u0 No 9 2 2" xfId="4844" xr:uid="{00000000-0005-0000-0000-0000AC060000}"/>
    <cellStyle name="$u0 No 9 2 3" xfId="7315" xr:uid="{00000000-0005-0000-0000-0000AD060000}"/>
    <cellStyle name="$u0 No 9 2 4" xfId="9608" xr:uid="{00000000-0005-0000-0000-0000AE060000}"/>
    <cellStyle name="$u0 No 9 3" xfId="3209" xr:uid="{00000000-0005-0000-0000-0000AF060000}"/>
    <cellStyle name="$u0 No 9 4" xfId="5739" xr:uid="{00000000-0005-0000-0000-0000B0060000}"/>
    <cellStyle name="$u0 No 9 5" xfId="8152" xr:uid="{00000000-0005-0000-0000-0000B1060000}"/>
    <cellStyle name="[StdExit()]" xfId="354" xr:uid="{00000000-0005-0000-0000-0000B2060000}"/>
    <cellStyle name="[StdExit()] 2" xfId="1802" xr:uid="{00000000-0005-0000-0000-0000B3060000}"/>
    <cellStyle name="_List1" xfId="355" xr:uid="{00000000-0005-0000-0000-0000B4060000}"/>
    <cellStyle name="’E‰Ý [0.00]_Region Orders (2)" xfId="356" xr:uid="{00000000-0005-0000-0000-0000B5060000}"/>
    <cellStyle name="’E‰Ý_Region Orders (2)" xfId="357" xr:uid="{00000000-0005-0000-0000-0000B6060000}"/>
    <cellStyle name="•WŹ€_Pacific Region P&amp;L" xfId="358" xr:uid="{00000000-0005-0000-0000-0000B7060000}"/>
    <cellStyle name="•WŹ_Pacific Region P&amp;L" xfId="359" xr:uid="{00000000-0005-0000-0000-0000B806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20 % – Zvýraznění1 2" xfId="94" xr:uid="{00000000-0005-0000-0000-0000BA060000}"/>
    <cellStyle name="20 % – Zvýraznění2 2" xfId="95" xr:uid="{00000000-0005-0000-0000-0000BC060000}"/>
    <cellStyle name="20 % – Zvýraznění3 2" xfId="96" xr:uid="{00000000-0005-0000-0000-0000BE060000}"/>
    <cellStyle name="20 % – Zvýraznění4 2" xfId="97" xr:uid="{00000000-0005-0000-0000-0000C0060000}"/>
    <cellStyle name="20 % – Zvýraznění5 2" xfId="98" xr:uid="{00000000-0005-0000-0000-0000C2060000}"/>
    <cellStyle name="20 % – Zvýraznění6 2" xfId="99" xr:uid="{00000000-0005-0000-0000-0000C4060000}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40 % – Zvýraznění1 2" xfId="100" xr:uid="{00000000-0005-0000-0000-0000C6060000}"/>
    <cellStyle name="40 % – Zvýraznění2 2" xfId="101" xr:uid="{00000000-0005-0000-0000-0000C8060000}"/>
    <cellStyle name="40 % – Zvýraznění3 2" xfId="102" xr:uid="{00000000-0005-0000-0000-0000CA060000}"/>
    <cellStyle name="40 % – Zvýraznění4 2" xfId="103" xr:uid="{00000000-0005-0000-0000-0000CC060000}"/>
    <cellStyle name="40 % – Zvýraznění5 2" xfId="104" xr:uid="{00000000-0005-0000-0000-0000CE060000}"/>
    <cellStyle name="40 % – Zvýraznění6 2" xfId="105" xr:uid="{00000000-0005-0000-0000-0000D0060000}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60 % – Zvýraznění1 2" xfId="106" xr:uid="{00000000-0005-0000-0000-0000D2060000}"/>
    <cellStyle name="60 % – Zvýraznění2 2" xfId="107" xr:uid="{00000000-0005-0000-0000-0000D4060000}"/>
    <cellStyle name="60 % – Zvýraznění3 2" xfId="108" xr:uid="{00000000-0005-0000-0000-0000D6060000}"/>
    <cellStyle name="60 % – Zvýraznění4 2" xfId="109" xr:uid="{00000000-0005-0000-0000-0000D8060000}"/>
    <cellStyle name="60 % – Zvýraznění5 2" xfId="110" xr:uid="{00000000-0005-0000-0000-0000DA060000}"/>
    <cellStyle name="60 % – Zvýraznění6 2" xfId="111" xr:uid="{00000000-0005-0000-0000-0000DC060000}"/>
    <cellStyle name="Accent1 - 20%" xfId="360" xr:uid="{00000000-0005-0000-0000-0000DD060000}"/>
    <cellStyle name="Accent1 - 40%" xfId="361" xr:uid="{00000000-0005-0000-0000-0000DE060000}"/>
    <cellStyle name="Accent1 - 60%" xfId="362" xr:uid="{00000000-0005-0000-0000-0000DF060000}"/>
    <cellStyle name="Accent2 - 20%" xfId="363" xr:uid="{00000000-0005-0000-0000-0000E0060000}"/>
    <cellStyle name="Accent2 - 40%" xfId="364" xr:uid="{00000000-0005-0000-0000-0000E1060000}"/>
    <cellStyle name="Accent2 - 60%" xfId="365" xr:uid="{00000000-0005-0000-0000-0000E2060000}"/>
    <cellStyle name="Accent3 - 20%" xfId="366" xr:uid="{00000000-0005-0000-0000-0000E3060000}"/>
    <cellStyle name="Accent3 - 40%" xfId="367" xr:uid="{00000000-0005-0000-0000-0000E4060000}"/>
    <cellStyle name="Accent3 - 60%" xfId="368" xr:uid="{00000000-0005-0000-0000-0000E5060000}"/>
    <cellStyle name="Accent4 - 20%" xfId="369" xr:uid="{00000000-0005-0000-0000-0000E6060000}"/>
    <cellStyle name="Accent4 - 40%" xfId="370" xr:uid="{00000000-0005-0000-0000-0000E7060000}"/>
    <cellStyle name="Accent4 - 60%" xfId="371" xr:uid="{00000000-0005-0000-0000-0000E8060000}"/>
    <cellStyle name="Accent5 - 20%" xfId="372" xr:uid="{00000000-0005-0000-0000-0000E9060000}"/>
    <cellStyle name="Accent5 - 40%" xfId="373" xr:uid="{00000000-0005-0000-0000-0000EA060000}"/>
    <cellStyle name="Accent5 - 60%" xfId="374" xr:uid="{00000000-0005-0000-0000-0000EB060000}"/>
    <cellStyle name="Accent6 - 20%" xfId="375" xr:uid="{00000000-0005-0000-0000-0000EC060000}"/>
    <cellStyle name="Accent6 - 40%" xfId="376" xr:uid="{00000000-0005-0000-0000-0000ED060000}"/>
    <cellStyle name="Accent6 - 60%" xfId="377" xr:uid="{00000000-0005-0000-0000-0000EE060000}"/>
    <cellStyle name="AdminStyle" xfId="378" xr:uid="{00000000-0005-0000-0000-0000EF060000}"/>
    <cellStyle name="AdminStyle 10" xfId="2430" xr:uid="{00000000-0005-0000-0000-0000F0060000}"/>
    <cellStyle name="AdminStyle 10 2" xfId="5257" xr:uid="{00000000-0005-0000-0000-0000F1060000}"/>
    <cellStyle name="AdminStyle 10 3" xfId="7728" xr:uid="{00000000-0005-0000-0000-0000F2060000}"/>
    <cellStyle name="AdminStyle 10 4" xfId="10021" xr:uid="{00000000-0005-0000-0000-0000F3060000}"/>
    <cellStyle name="AdminStyle 11" xfId="3234" xr:uid="{00000000-0005-0000-0000-0000F4060000}"/>
    <cellStyle name="AdminStyle 12" xfId="5764" xr:uid="{00000000-0005-0000-0000-0000F5060000}"/>
    <cellStyle name="AdminStyle 13" xfId="8153" xr:uid="{00000000-0005-0000-0000-0000F6060000}"/>
    <cellStyle name="AdminStyle 2" xfId="379" xr:uid="{00000000-0005-0000-0000-0000F7060000}"/>
    <cellStyle name="AdminStyle 2 10" xfId="5765" xr:uid="{00000000-0005-0000-0000-0000F8060000}"/>
    <cellStyle name="AdminStyle 2 11" xfId="8154" xr:uid="{00000000-0005-0000-0000-0000F9060000}"/>
    <cellStyle name="AdminStyle 2 2" xfId="380" xr:uid="{00000000-0005-0000-0000-0000FA060000}"/>
    <cellStyle name="AdminStyle 2 2 2" xfId="2509" xr:uid="{00000000-0005-0000-0000-0000FB060000}"/>
    <cellStyle name="AdminStyle 2 2 2 2" xfId="5336" xr:uid="{00000000-0005-0000-0000-0000FC060000}"/>
    <cellStyle name="AdminStyle 2 2 2 3" xfId="7806" xr:uid="{00000000-0005-0000-0000-0000FD060000}"/>
    <cellStyle name="AdminStyle 2 2 2 4" xfId="10099" xr:uid="{00000000-0005-0000-0000-0000FE060000}"/>
    <cellStyle name="AdminStyle 2 2 3" xfId="3236" xr:uid="{00000000-0005-0000-0000-0000FF060000}"/>
    <cellStyle name="AdminStyle 2 2 4" xfId="5766" xr:uid="{00000000-0005-0000-0000-000000070000}"/>
    <cellStyle name="AdminStyle 2 2 5" xfId="8155" xr:uid="{00000000-0005-0000-0000-000001070000}"/>
    <cellStyle name="AdminStyle 2 3" xfId="381" xr:uid="{00000000-0005-0000-0000-000002070000}"/>
    <cellStyle name="AdminStyle 2 3 2" xfId="2017" xr:uid="{00000000-0005-0000-0000-000003070000}"/>
    <cellStyle name="AdminStyle 2 3 2 2" xfId="4845" xr:uid="{00000000-0005-0000-0000-000004070000}"/>
    <cellStyle name="AdminStyle 2 3 2 3" xfId="7316" xr:uid="{00000000-0005-0000-0000-000005070000}"/>
    <cellStyle name="AdminStyle 2 3 2 4" xfId="9609" xr:uid="{00000000-0005-0000-0000-000006070000}"/>
    <cellStyle name="AdminStyle 2 3 3" xfId="3237" xr:uid="{00000000-0005-0000-0000-000007070000}"/>
    <cellStyle name="AdminStyle 2 3 4" xfId="5767" xr:uid="{00000000-0005-0000-0000-000008070000}"/>
    <cellStyle name="AdminStyle 2 3 5" xfId="8156" xr:uid="{00000000-0005-0000-0000-000009070000}"/>
    <cellStyle name="AdminStyle 2 4" xfId="382" xr:uid="{00000000-0005-0000-0000-00000A070000}"/>
    <cellStyle name="AdminStyle 2 4 2" xfId="2444" xr:uid="{00000000-0005-0000-0000-00000B070000}"/>
    <cellStyle name="AdminStyle 2 4 2 2" xfId="5271" xr:uid="{00000000-0005-0000-0000-00000C070000}"/>
    <cellStyle name="AdminStyle 2 4 2 3" xfId="7742" xr:uid="{00000000-0005-0000-0000-00000D070000}"/>
    <cellStyle name="AdminStyle 2 4 2 4" xfId="10035" xr:uid="{00000000-0005-0000-0000-00000E070000}"/>
    <cellStyle name="AdminStyle 2 4 3" xfId="3238" xr:uid="{00000000-0005-0000-0000-00000F070000}"/>
    <cellStyle name="AdminStyle 2 4 4" xfId="5768" xr:uid="{00000000-0005-0000-0000-000010070000}"/>
    <cellStyle name="AdminStyle 2 4 5" xfId="8157" xr:uid="{00000000-0005-0000-0000-000011070000}"/>
    <cellStyle name="AdminStyle 2 5" xfId="383" xr:uid="{00000000-0005-0000-0000-000012070000}"/>
    <cellStyle name="AdminStyle 2 5 2" xfId="1830" xr:uid="{00000000-0005-0000-0000-000013070000}"/>
    <cellStyle name="AdminStyle 2 5 2 2" xfId="4658" xr:uid="{00000000-0005-0000-0000-000014070000}"/>
    <cellStyle name="AdminStyle 2 5 2 3" xfId="7130" xr:uid="{00000000-0005-0000-0000-000015070000}"/>
    <cellStyle name="AdminStyle 2 5 2 4" xfId="9423" xr:uid="{00000000-0005-0000-0000-000016070000}"/>
    <cellStyle name="AdminStyle 2 5 3" xfId="3239" xr:uid="{00000000-0005-0000-0000-000017070000}"/>
    <cellStyle name="AdminStyle 2 5 4" xfId="5769" xr:uid="{00000000-0005-0000-0000-000018070000}"/>
    <cellStyle name="AdminStyle 2 5 5" xfId="8158" xr:uid="{00000000-0005-0000-0000-000019070000}"/>
    <cellStyle name="AdminStyle 2 6" xfId="384" xr:uid="{00000000-0005-0000-0000-00001A070000}"/>
    <cellStyle name="AdminStyle 2 6 2" xfId="1645" xr:uid="{00000000-0005-0000-0000-00001B070000}"/>
    <cellStyle name="AdminStyle 2 6 2 2" xfId="4474" xr:uid="{00000000-0005-0000-0000-00001C070000}"/>
    <cellStyle name="AdminStyle 2 6 2 3" xfId="6947" xr:uid="{00000000-0005-0000-0000-00001D070000}"/>
    <cellStyle name="AdminStyle 2 6 2 4" xfId="9242" xr:uid="{00000000-0005-0000-0000-00001E070000}"/>
    <cellStyle name="AdminStyle 2 6 3" xfId="3240" xr:uid="{00000000-0005-0000-0000-00001F070000}"/>
    <cellStyle name="AdminStyle 2 6 4" xfId="5770" xr:uid="{00000000-0005-0000-0000-000020070000}"/>
    <cellStyle name="AdminStyle 2 6 5" xfId="8159" xr:uid="{00000000-0005-0000-0000-000021070000}"/>
    <cellStyle name="AdminStyle 2 7" xfId="385" xr:uid="{00000000-0005-0000-0000-000022070000}"/>
    <cellStyle name="AdminStyle 2 7 2" xfId="2018" xr:uid="{00000000-0005-0000-0000-000023070000}"/>
    <cellStyle name="AdminStyle 2 7 2 2" xfId="4846" xr:uid="{00000000-0005-0000-0000-000024070000}"/>
    <cellStyle name="AdminStyle 2 7 2 3" xfId="7317" xr:uid="{00000000-0005-0000-0000-000025070000}"/>
    <cellStyle name="AdminStyle 2 7 2 4" xfId="9610" xr:uid="{00000000-0005-0000-0000-000026070000}"/>
    <cellStyle name="AdminStyle 2 7 3" xfId="3241" xr:uid="{00000000-0005-0000-0000-000027070000}"/>
    <cellStyle name="AdminStyle 2 7 4" xfId="5771" xr:uid="{00000000-0005-0000-0000-000028070000}"/>
    <cellStyle name="AdminStyle 2 7 5" xfId="8160" xr:uid="{00000000-0005-0000-0000-000029070000}"/>
    <cellStyle name="AdminStyle 2 8" xfId="1785" xr:uid="{00000000-0005-0000-0000-00002A070000}"/>
    <cellStyle name="AdminStyle 2 8 2" xfId="4613" xr:uid="{00000000-0005-0000-0000-00002B070000}"/>
    <cellStyle name="AdminStyle 2 8 3" xfId="7086" xr:uid="{00000000-0005-0000-0000-00002C070000}"/>
    <cellStyle name="AdminStyle 2 8 4" xfId="9380" xr:uid="{00000000-0005-0000-0000-00002D070000}"/>
    <cellStyle name="AdminStyle 2 9" xfId="3235" xr:uid="{00000000-0005-0000-0000-00002E070000}"/>
    <cellStyle name="AdminStyle 3" xfId="386" xr:uid="{00000000-0005-0000-0000-00002F070000}"/>
    <cellStyle name="AdminStyle 3 10" xfId="5772" xr:uid="{00000000-0005-0000-0000-000030070000}"/>
    <cellStyle name="AdminStyle 3 11" xfId="8161" xr:uid="{00000000-0005-0000-0000-000031070000}"/>
    <cellStyle name="AdminStyle 3 2" xfId="387" xr:uid="{00000000-0005-0000-0000-000032070000}"/>
    <cellStyle name="AdminStyle 3 2 2" xfId="2452" xr:uid="{00000000-0005-0000-0000-000033070000}"/>
    <cellStyle name="AdminStyle 3 2 2 2" xfId="5279" xr:uid="{00000000-0005-0000-0000-000034070000}"/>
    <cellStyle name="AdminStyle 3 2 2 3" xfId="7750" xr:uid="{00000000-0005-0000-0000-000035070000}"/>
    <cellStyle name="AdminStyle 3 2 2 4" xfId="10043" xr:uid="{00000000-0005-0000-0000-000036070000}"/>
    <cellStyle name="AdminStyle 3 2 3" xfId="3243" xr:uid="{00000000-0005-0000-0000-000037070000}"/>
    <cellStyle name="AdminStyle 3 2 4" xfId="5773" xr:uid="{00000000-0005-0000-0000-000038070000}"/>
    <cellStyle name="AdminStyle 3 2 5" xfId="8162" xr:uid="{00000000-0005-0000-0000-000039070000}"/>
    <cellStyle name="AdminStyle 3 3" xfId="388" xr:uid="{00000000-0005-0000-0000-00003A070000}"/>
    <cellStyle name="AdminStyle 3 3 2" xfId="2019" xr:uid="{00000000-0005-0000-0000-00003B070000}"/>
    <cellStyle name="AdminStyle 3 3 2 2" xfId="4847" xr:uid="{00000000-0005-0000-0000-00003C070000}"/>
    <cellStyle name="AdminStyle 3 3 2 3" xfId="7318" xr:uid="{00000000-0005-0000-0000-00003D070000}"/>
    <cellStyle name="AdminStyle 3 3 2 4" xfId="9611" xr:uid="{00000000-0005-0000-0000-00003E070000}"/>
    <cellStyle name="AdminStyle 3 3 3" xfId="3244" xr:uid="{00000000-0005-0000-0000-00003F070000}"/>
    <cellStyle name="AdminStyle 3 3 4" xfId="5774" xr:uid="{00000000-0005-0000-0000-000040070000}"/>
    <cellStyle name="AdminStyle 3 3 5" xfId="8163" xr:uid="{00000000-0005-0000-0000-000041070000}"/>
    <cellStyle name="AdminStyle 3 4" xfId="389" xr:uid="{00000000-0005-0000-0000-000042070000}"/>
    <cellStyle name="AdminStyle 3 4 2" xfId="1979" xr:uid="{00000000-0005-0000-0000-000043070000}"/>
    <cellStyle name="AdminStyle 3 4 2 2" xfId="4807" xr:uid="{00000000-0005-0000-0000-000044070000}"/>
    <cellStyle name="AdminStyle 3 4 2 3" xfId="7278" xr:uid="{00000000-0005-0000-0000-000045070000}"/>
    <cellStyle name="AdminStyle 3 4 2 4" xfId="9571" xr:uid="{00000000-0005-0000-0000-000046070000}"/>
    <cellStyle name="AdminStyle 3 4 3" xfId="3245" xr:uid="{00000000-0005-0000-0000-000047070000}"/>
    <cellStyle name="AdminStyle 3 4 4" xfId="5775" xr:uid="{00000000-0005-0000-0000-000048070000}"/>
    <cellStyle name="AdminStyle 3 4 5" xfId="8164" xr:uid="{00000000-0005-0000-0000-000049070000}"/>
    <cellStyle name="AdminStyle 3 5" xfId="390" xr:uid="{00000000-0005-0000-0000-00004A070000}"/>
    <cellStyle name="AdminStyle 3 5 2" xfId="2020" xr:uid="{00000000-0005-0000-0000-00004B070000}"/>
    <cellStyle name="AdminStyle 3 5 2 2" xfId="4848" xr:uid="{00000000-0005-0000-0000-00004C070000}"/>
    <cellStyle name="AdminStyle 3 5 2 3" xfId="7319" xr:uid="{00000000-0005-0000-0000-00004D070000}"/>
    <cellStyle name="AdminStyle 3 5 2 4" xfId="9612" xr:uid="{00000000-0005-0000-0000-00004E070000}"/>
    <cellStyle name="AdminStyle 3 5 3" xfId="3246" xr:uid="{00000000-0005-0000-0000-00004F070000}"/>
    <cellStyle name="AdminStyle 3 5 4" xfId="5776" xr:uid="{00000000-0005-0000-0000-000050070000}"/>
    <cellStyle name="AdminStyle 3 5 5" xfId="8165" xr:uid="{00000000-0005-0000-0000-000051070000}"/>
    <cellStyle name="AdminStyle 3 6" xfId="391" xr:uid="{00000000-0005-0000-0000-000052070000}"/>
    <cellStyle name="AdminStyle 3 6 2" xfId="2021" xr:uid="{00000000-0005-0000-0000-000053070000}"/>
    <cellStyle name="AdminStyle 3 6 2 2" xfId="4849" xr:uid="{00000000-0005-0000-0000-000054070000}"/>
    <cellStyle name="AdminStyle 3 6 2 3" xfId="7320" xr:uid="{00000000-0005-0000-0000-000055070000}"/>
    <cellStyle name="AdminStyle 3 6 2 4" xfId="9613" xr:uid="{00000000-0005-0000-0000-000056070000}"/>
    <cellStyle name="AdminStyle 3 6 3" xfId="3247" xr:uid="{00000000-0005-0000-0000-000057070000}"/>
    <cellStyle name="AdminStyle 3 6 4" xfId="5777" xr:uid="{00000000-0005-0000-0000-000058070000}"/>
    <cellStyle name="AdminStyle 3 6 5" xfId="8166" xr:uid="{00000000-0005-0000-0000-000059070000}"/>
    <cellStyle name="AdminStyle 3 7" xfId="392" xr:uid="{00000000-0005-0000-0000-00005A070000}"/>
    <cellStyle name="AdminStyle 3 7 2" xfId="1597" xr:uid="{00000000-0005-0000-0000-00005B070000}"/>
    <cellStyle name="AdminStyle 3 7 2 2" xfId="4426" xr:uid="{00000000-0005-0000-0000-00005C070000}"/>
    <cellStyle name="AdminStyle 3 7 2 3" xfId="6900" xr:uid="{00000000-0005-0000-0000-00005D070000}"/>
    <cellStyle name="AdminStyle 3 7 2 4" xfId="9201" xr:uid="{00000000-0005-0000-0000-00005E070000}"/>
    <cellStyle name="AdminStyle 3 7 3" xfId="3248" xr:uid="{00000000-0005-0000-0000-00005F070000}"/>
    <cellStyle name="AdminStyle 3 7 4" xfId="5778" xr:uid="{00000000-0005-0000-0000-000060070000}"/>
    <cellStyle name="AdminStyle 3 7 5" xfId="8167" xr:uid="{00000000-0005-0000-0000-000061070000}"/>
    <cellStyle name="AdminStyle 3 8" xfId="2534" xr:uid="{00000000-0005-0000-0000-000062070000}"/>
    <cellStyle name="AdminStyle 3 8 2" xfId="5361" xr:uid="{00000000-0005-0000-0000-000063070000}"/>
    <cellStyle name="AdminStyle 3 8 3" xfId="7831" xr:uid="{00000000-0005-0000-0000-000064070000}"/>
    <cellStyle name="AdminStyle 3 8 4" xfId="10124" xr:uid="{00000000-0005-0000-0000-000065070000}"/>
    <cellStyle name="AdminStyle 3 9" xfId="3242" xr:uid="{00000000-0005-0000-0000-000066070000}"/>
    <cellStyle name="AdminStyle 4" xfId="393" xr:uid="{00000000-0005-0000-0000-000067070000}"/>
    <cellStyle name="AdminStyle 4 2" xfId="2022" xr:uid="{00000000-0005-0000-0000-000068070000}"/>
    <cellStyle name="AdminStyle 4 2 2" xfId="4850" xr:uid="{00000000-0005-0000-0000-000069070000}"/>
    <cellStyle name="AdminStyle 4 2 3" xfId="7321" xr:uid="{00000000-0005-0000-0000-00006A070000}"/>
    <cellStyle name="AdminStyle 4 2 4" xfId="9614" xr:uid="{00000000-0005-0000-0000-00006B070000}"/>
    <cellStyle name="AdminStyle 4 3" xfId="3249" xr:uid="{00000000-0005-0000-0000-00006C070000}"/>
    <cellStyle name="AdminStyle 4 4" xfId="5779" xr:uid="{00000000-0005-0000-0000-00006D070000}"/>
    <cellStyle name="AdminStyle 4 5" xfId="8168" xr:uid="{00000000-0005-0000-0000-00006E070000}"/>
    <cellStyle name="AdminStyle 5" xfId="394" xr:uid="{00000000-0005-0000-0000-00006F070000}"/>
    <cellStyle name="AdminStyle 5 2" xfId="2023" xr:uid="{00000000-0005-0000-0000-000070070000}"/>
    <cellStyle name="AdminStyle 5 2 2" xfId="4851" xr:uid="{00000000-0005-0000-0000-000071070000}"/>
    <cellStyle name="AdminStyle 5 2 3" xfId="7322" xr:uid="{00000000-0005-0000-0000-000072070000}"/>
    <cellStyle name="AdminStyle 5 2 4" xfId="9615" xr:uid="{00000000-0005-0000-0000-000073070000}"/>
    <cellStyle name="AdminStyle 5 3" xfId="3250" xr:uid="{00000000-0005-0000-0000-000074070000}"/>
    <cellStyle name="AdminStyle 5 4" xfId="5780" xr:uid="{00000000-0005-0000-0000-000075070000}"/>
    <cellStyle name="AdminStyle 5 5" xfId="8169" xr:uid="{00000000-0005-0000-0000-000076070000}"/>
    <cellStyle name="AdminStyle 6" xfId="395" xr:uid="{00000000-0005-0000-0000-000077070000}"/>
    <cellStyle name="AdminStyle 6 2" xfId="2357" xr:uid="{00000000-0005-0000-0000-000078070000}"/>
    <cellStyle name="AdminStyle 6 2 2" xfId="5185" xr:uid="{00000000-0005-0000-0000-000079070000}"/>
    <cellStyle name="AdminStyle 6 2 3" xfId="7656" xr:uid="{00000000-0005-0000-0000-00007A070000}"/>
    <cellStyle name="AdminStyle 6 2 4" xfId="9949" xr:uid="{00000000-0005-0000-0000-00007B070000}"/>
    <cellStyle name="AdminStyle 6 3" xfId="3251" xr:uid="{00000000-0005-0000-0000-00007C070000}"/>
    <cellStyle name="AdminStyle 6 4" xfId="5781" xr:uid="{00000000-0005-0000-0000-00007D070000}"/>
    <cellStyle name="AdminStyle 6 5" xfId="8170" xr:uid="{00000000-0005-0000-0000-00007E070000}"/>
    <cellStyle name="AdminStyle 7" xfId="396" xr:uid="{00000000-0005-0000-0000-00007F070000}"/>
    <cellStyle name="AdminStyle 7 2" xfId="2024" xr:uid="{00000000-0005-0000-0000-000080070000}"/>
    <cellStyle name="AdminStyle 7 2 2" xfId="4852" xr:uid="{00000000-0005-0000-0000-000081070000}"/>
    <cellStyle name="AdminStyle 7 2 3" xfId="7323" xr:uid="{00000000-0005-0000-0000-000082070000}"/>
    <cellStyle name="AdminStyle 7 2 4" xfId="9616" xr:uid="{00000000-0005-0000-0000-000083070000}"/>
    <cellStyle name="AdminStyle 7 3" xfId="3252" xr:uid="{00000000-0005-0000-0000-000084070000}"/>
    <cellStyle name="AdminStyle 7 4" xfId="5782" xr:uid="{00000000-0005-0000-0000-000085070000}"/>
    <cellStyle name="AdminStyle 7 5" xfId="8171" xr:uid="{00000000-0005-0000-0000-000086070000}"/>
    <cellStyle name="AdminStyle 8" xfId="397" xr:uid="{00000000-0005-0000-0000-000087070000}"/>
    <cellStyle name="AdminStyle 8 2" xfId="2025" xr:uid="{00000000-0005-0000-0000-000088070000}"/>
    <cellStyle name="AdminStyle 8 2 2" xfId="4853" xr:uid="{00000000-0005-0000-0000-000089070000}"/>
    <cellStyle name="AdminStyle 8 2 3" xfId="7324" xr:uid="{00000000-0005-0000-0000-00008A070000}"/>
    <cellStyle name="AdminStyle 8 2 4" xfId="9617" xr:uid="{00000000-0005-0000-0000-00008B070000}"/>
    <cellStyle name="AdminStyle 8 3" xfId="3253" xr:uid="{00000000-0005-0000-0000-00008C070000}"/>
    <cellStyle name="AdminStyle 8 4" xfId="5783" xr:uid="{00000000-0005-0000-0000-00008D070000}"/>
    <cellStyle name="AdminStyle 8 5" xfId="8172" xr:uid="{00000000-0005-0000-0000-00008E070000}"/>
    <cellStyle name="AdminStyle 9" xfId="398" xr:uid="{00000000-0005-0000-0000-00008F070000}"/>
    <cellStyle name="AdminStyle 9 2" xfId="2026" xr:uid="{00000000-0005-0000-0000-000090070000}"/>
    <cellStyle name="AdminStyle 9 2 2" xfId="4854" xr:uid="{00000000-0005-0000-0000-000091070000}"/>
    <cellStyle name="AdminStyle 9 2 3" xfId="7325" xr:uid="{00000000-0005-0000-0000-000092070000}"/>
    <cellStyle name="AdminStyle 9 2 4" xfId="9618" xr:uid="{00000000-0005-0000-0000-000093070000}"/>
    <cellStyle name="AdminStyle 9 3" xfId="3254" xr:uid="{00000000-0005-0000-0000-000094070000}"/>
    <cellStyle name="AdminStyle 9 4" xfId="5784" xr:uid="{00000000-0005-0000-0000-000095070000}"/>
    <cellStyle name="AdminStyle 9 5" xfId="8173" xr:uid="{00000000-0005-0000-0000-000096070000}"/>
    <cellStyle name="args.style" xfId="399" xr:uid="{00000000-0005-0000-0000-000097070000}"/>
    <cellStyle name="args.style 2" xfId="400" xr:uid="{00000000-0005-0000-0000-000098070000}"/>
    <cellStyle name="args.style 3" xfId="401" xr:uid="{00000000-0005-0000-0000-000099070000}"/>
    <cellStyle name="args.style_110310_Výkazy CEPS 10_13062011" xfId="402" xr:uid="{00000000-0005-0000-0000-00009A070000}"/>
    <cellStyle name="Calc Currency (0)" xfId="403" xr:uid="{00000000-0005-0000-0000-00009B070000}"/>
    <cellStyle name="Calc Currency (0) 2" xfId="404" xr:uid="{00000000-0005-0000-0000-00009C070000}"/>
    <cellStyle name="Calc Currency (0) 3" xfId="405" xr:uid="{00000000-0005-0000-0000-00009D070000}"/>
    <cellStyle name="Calc Currency (0)_110310_Výkazy CEPS 10_13062011" xfId="406" xr:uid="{00000000-0005-0000-0000-00009E070000}"/>
    <cellStyle name="cárkyd" xfId="407" xr:uid="{00000000-0005-0000-0000-00009F070000}"/>
    <cellStyle name="cary" xfId="408" xr:uid="{00000000-0005-0000-0000-0000A0070000}"/>
    <cellStyle name="cary 2" xfId="409" xr:uid="{00000000-0005-0000-0000-0000A1070000}"/>
    <cellStyle name="cary 2 2" xfId="2027" xr:uid="{00000000-0005-0000-0000-0000A2070000}"/>
    <cellStyle name="cary 2 2 2" xfId="4855" xr:uid="{00000000-0005-0000-0000-0000A3070000}"/>
    <cellStyle name="cary 2 2 3" xfId="7326" xr:uid="{00000000-0005-0000-0000-0000A4070000}"/>
    <cellStyle name="cary 2 2 4" xfId="9619" xr:uid="{00000000-0005-0000-0000-0000A5070000}"/>
    <cellStyle name="cary 2 3" xfId="3265" xr:uid="{00000000-0005-0000-0000-0000A6070000}"/>
    <cellStyle name="cary 2 4" xfId="5795" xr:uid="{00000000-0005-0000-0000-0000A7070000}"/>
    <cellStyle name="cary 2 5" xfId="8175" xr:uid="{00000000-0005-0000-0000-0000A8070000}"/>
    <cellStyle name="cary 3" xfId="1661" xr:uid="{00000000-0005-0000-0000-0000A9070000}"/>
    <cellStyle name="cary 3 2" xfId="4490" xr:uid="{00000000-0005-0000-0000-0000AA070000}"/>
    <cellStyle name="cary 3 3" xfId="6963" xr:uid="{00000000-0005-0000-0000-0000AB070000}"/>
    <cellStyle name="cary 3 4" xfId="9257" xr:uid="{00000000-0005-0000-0000-0000AC070000}"/>
    <cellStyle name="cary 4" xfId="3264" xr:uid="{00000000-0005-0000-0000-0000AD070000}"/>
    <cellStyle name="cary 5" xfId="5794" xr:uid="{00000000-0005-0000-0000-0000AE070000}"/>
    <cellStyle name="cary 6" xfId="8174" xr:uid="{00000000-0005-0000-0000-0000AF070000}"/>
    <cellStyle name="CELKEM" xfId="19" xr:uid="{00000000-0005-0000-0000-0000B0070000}"/>
    <cellStyle name="CELKEM 10" xfId="2881" xr:uid="{00000000-0005-0000-0000-0000B1070000}"/>
    <cellStyle name="CELKEM 11" xfId="2980" xr:uid="{00000000-0005-0000-0000-0000B2070000}"/>
    <cellStyle name="CELKEM 12" xfId="3368" xr:uid="{00000000-0005-0000-0000-0000B3070000}"/>
    <cellStyle name="CELKEM 2" xfId="20" xr:uid="{00000000-0005-0000-0000-0000B4070000}"/>
    <cellStyle name="Celkem 2 10" xfId="410" xr:uid="{00000000-0005-0000-0000-0000B5070000}"/>
    <cellStyle name="Celkem 2 10 2" xfId="2579" xr:uid="{00000000-0005-0000-0000-0000B6070000}"/>
    <cellStyle name="Celkem 2 10 2 2" xfId="5406" xr:uid="{00000000-0005-0000-0000-0000B7070000}"/>
    <cellStyle name="Celkem 2 10 2 3" xfId="7876" xr:uid="{00000000-0005-0000-0000-0000B8070000}"/>
    <cellStyle name="Celkem 2 10 2 4" xfId="10169" xr:uid="{00000000-0005-0000-0000-0000B9070000}"/>
    <cellStyle name="Celkem 2 10 3" xfId="3266" xr:uid="{00000000-0005-0000-0000-0000BA070000}"/>
    <cellStyle name="Celkem 2 10 4" xfId="5796" xr:uid="{00000000-0005-0000-0000-0000BB070000}"/>
    <cellStyle name="Celkem 2 10 5" xfId="8176" xr:uid="{00000000-0005-0000-0000-0000BC070000}"/>
    <cellStyle name="CELKEM 2 11" xfId="1571" xr:uid="{00000000-0005-0000-0000-0000BD070000}"/>
    <cellStyle name="CELKEM 2 11 2" xfId="4400" xr:uid="{00000000-0005-0000-0000-0000BE070000}"/>
    <cellStyle name="CELKEM 2 11 3" xfId="6874" xr:uid="{00000000-0005-0000-0000-0000BF070000}"/>
    <cellStyle name="CELKEM 2 11 4" xfId="9176" xr:uid="{00000000-0005-0000-0000-0000C0070000}"/>
    <cellStyle name="CELKEM 2 12" xfId="2617" xr:uid="{00000000-0005-0000-0000-0000C1070000}"/>
    <cellStyle name="CELKEM 2 12 2" xfId="5443" xr:uid="{00000000-0005-0000-0000-0000C2070000}"/>
    <cellStyle name="CELKEM 2 12 3" xfId="7913" xr:uid="{00000000-0005-0000-0000-0000C3070000}"/>
    <cellStyle name="CELKEM 2 12 4" xfId="10206" xr:uid="{00000000-0005-0000-0000-0000C4070000}"/>
    <cellStyle name="CELKEM 2 13" xfId="1691" xr:uid="{00000000-0005-0000-0000-0000C5070000}"/>
    <cellStyle name="CELKEM 2 13 2" xfId="4520" xr:uid="{00000000-0005-0000-0000-0000C6070000}"/>
    <cellStyle name="CELKEM 2 13 3" xfId="6993" xr:uid="{00000000-0005-0000-0000-0000C7070000}"/>
    <cellStyle name="CELKEM 2 13 4" xfId="9287" xr:uid="{00000000-0005-0000-0000-0000C8070000}"/>
    <cellStyle name="CELKEM 2 14" xfId="2487" xr:uid="{00000000-0005-0000-0000-0000C9070000}"/>
    <cellStyle name="CELKEM 2 14 2" xfId="5314" xr:uid="{00000000-0005-0000-0000-0000CA070000}"/>
    <cellStyle name="CELKEM 2 14 3" xfId="7784" xr:uid="{00000000-0005-0000-0000-0000CB070000}"/>
    <cellStyle name="CELKEM 2 14 4" xfId="10077" xr:uid="{00000000-0005-0000-0000-0000CC070000}"/>
    <cellStyle name="CELKEM 2 15" xfId="1566" xr:uid="{00000000-0005-0000-0000-0000CD070000}"/>
    <cellStyle name="CELKEM 2 15 2" xfId="4395" xr:uid="{00000000-0005-0000-0000-0000CE070000}"/>
    <cellStyle name="CELKEM 2 15 3" xfId="6869" xr:uid="{00000000-0005-0000-0000-0000CF070000}"/>
    <cellStyle name="CELKEM 2 15 4" xfId="9171" xr:uid="{00000000-0005-0000-0000-0000D0070000}"/>
    <cellStyle name="CELKEM 2 16" xfId="2561" xr:uid="{00000000-0005-0000-0000-0000D1070000}"/>
    <cellStyle name="CELKEM 2 16 2" xfId="5388" xr:uid="{00000000-0005-0000-0000-0000D2070000}"/>
    <cellStyle name="CELKEM 2 16 3" xfId="7858" xr:uid="{00000000-0005-0000-0000-0000D3070000}"/>
    <cellStyle name="CELKEM 2 16 4" xfId="10151" xr:uid="{00000000-0005-0000-0000-0000D4070000}"/>
    <cellStyle name="CELKEM 2 17" xfId="1871" xr:uid="{00000000-0005-0000-0000-0000D5070000}"/>
    <cellStyle name="CELKEM 2 17 2" xfId="4699" xr:uid="{00000000-0005-0000-0000-0000D6070000}"/>
    <cellStyle name="CELKEM 2 17 3" xfId="7171" xr:uid="{00000000-0005-0000-0000-0000D7070000}"/>
    <cellStyle name="CELKEM 2 17 4" xfId="9464" xr:uid="{00000000-0005-0000-0000-0000D8070000}"/>
    <cellStyle name="CELKEM 2 18" xfId="2489" xr:uid="{00000000-0005-0000-0000-0000D9070000}"/>
    <cellStyle name="CELKEM 2 18 2" xfId="5316" xr:uid="{00000000-0005-0000-0000-0000DA070000}"/>
    <cellStyle name="CELKEM 2 18 3" xfId="7786" xr:uid="{00000000-0005-0000-0000-0000DB070000}"/>
    <cellStyle name="CELKEM 2 18 4" xfId="10079" xr:uid="{00000000-0005-0000-0000-0000DC070000}"/>
    <cellStyle name="CELKEM 2 19" xfId="1913" xr:uid="{00000000-0005-0000-0000-0000DD070000}"/>
    <cellStyle name="CELKEM 2 19 2" xfId="4741" xr:uid="{00000000-0005-0000-0000-0000DE070000}"/>
    <cellStyle name="CELKEM 2 19 3" xfId="7212" xr:uid="{00000000-0005-0000-0000-0000DF070000}"/>
    <cellStyle name="CELKEM 2 19 4" xfId="9505" xr:uid="{00000000-0005-0000-0000-0000E0070000}"/>
    <cellStyle name="CELKEM 2 2" xfId="62" xr:uid="{00000000-0005-0000-0000-0000E1070000}"/>
    <cellStyle name="CELKEM 2 2 10" xfId="1981" xr:uid="{00000000-0005-0000-0000-0000E2070000}"/>
    <cellStyle name="CELKEM 2 2 10 2" xfId="4809" xr:uid="{00000000-0005-0000-0000-0000E3070000}"/>
    <cellStyle name="CELKEM 2 2 10 3" xfId="7280" xr:uid="{00000000-0005-0000-0000-0000E4070000}"/>
    <cellStyle name="CELKEM 2 2 10 4" xfId="9573" xr:uid="{00000000-0005-0000-0000-0000E5070000}"/>
    <cellStyle name="CELKEM 2 2 11" xfId="2922" xr:uid="{00000000-0005-0000-0000-0000E6070000}"/>
    <cellStyle name="CELKEM 2 2 12" xfId="4354" xr:uid="{00000000-0005-0000-0000-0000E7070000}"/>
    <cellStyle name="CELKEM 2 2 13" xfId="6846" xr:uid="{00000000-0005-0000-0000-0000E8070000}"/>
    <cellStyle name="Celkem 2 2 2" xfId="411" xr:uid="{00000000-0005-0000-0000-0000E9070000}"/>
    <cellStyle name="Celkem 2 2 2 2" xfId="2028" xr:uid="{00000000-0005-0000-0000-0000EA070000}"/>
    <cellStyle name="Celkem 2 2 2 2 2" xfId="4856" xr:uid="{00000000-0005-0000-0000-0000EB070000}"/>
    <cellStyle name="Celkem 2 2 2 2 3" xfId="7327" xr:uid="{00000000-0005-0000-0000-0000EC070000}"/>
    <cellStyle name="Celkem 2 2 2 2 4" xfId="9620" xr:uid="{00000000-0005-0000-0000-0000ED070000}"/>
    <cellStyle name="Celkem 2 2 2 3" xfId="3267" xr:uid="{00000000-0005-0000-0000-0000EE070000}"/>
    <cellStyle name="Celkem 2 2 2 4" xfId="5797" xr:uid="{00000000-0005-0000-0000-0000EF070000}"/>
    <cellStyle name="Celkem 2 2 2 5" xfId="8177" xr:uid="{00000000-0005-0000-0000-0000F0070000}"/>
    <cellStyle name="Celkem 2 2 3" xfId="412" xr:uid="{00000000-0005-0000-0000-0000F1070000}"/>
    <cellStyle name="Celkem 2 2 3 2" xfId="2639" xr:uid="{00000000-0005-0000-0000-0000F2070000}"/>
    <cellStyle name="Celkem 2 2 3 2 2" xfId="5464" xr:uid="{00000000-0005-0000-0000-0000F3070000}"/>
    <cellStyle name="Celkem 2 2 3 2 3" xfId="7932" xr:uid="{00000000-0005-0000-0000-0000F4070000}"/>
    <cellStyle name="Celkem 2 2 3 2 4" xfId="10221" xr:uid="{00000000-0005-0000-0000-0000F5070000}"/>
    <cellStyle name="Celkem 2 2 3 3" xfId="3268" xr:uid="{00000000-0005-0000-0000-0000F6070000}"/>
    <cellStyle name="Celkem 2 2 3 4" xfId="5798" xr:uid="{00000000-0005-0000-0000-0000F7070000}"/>
    <cellStyle name="Celkem 2 2 3 5" xfId="8178" xr:uid="{00000000-0005-0000-0000-0000F8070000}"/>
    <cellStyle name="Celkem 2 2 4" xfId="413" xr:uid="{00000000-0005-0000-0000-0000F9070000}"/>
    <cellStyle name="Celkem 2 2 4 2" xfId="2029" xr:uid="{00000000-0005-0000-0000-0000FA070000}"/>
    <cellStyle name="Celkem 2 2 4 2 2" xfId="4857" xr:uid="{00000000-0005-0000-0000-0000FB070000}"/>
    <cellStyle name="Celkem 2 2 4 2 3" xfId="7328" xr:uid="{00000000-0005-0000-0000-0000FC070000}"/>
    <cellStyle name="Celkem 2 2 4 2 4" xfId="9621" xr:uid="{00000000-0005-0000-0000-0000FD070000}"/>
    <cellStyle name="Celkem 2 2 4 3" xfId="3269" xr:uid="{00000000-0005-0000-0000-0000FE070000}"/>
    <cellStyle name="Celkem 2 2 4 4" xfId="5799" xr:uid="{00000000-0005-0000-0000-0000FF070000}"/>
    <cellStyle name="Celkem 2 2 4 5" xfId="8179" xr:uid="{00000000-0005-0000-0000-000000080000}"/>
    <cellStyle name="Celkem 2 2 5" xfId="414" xr:uid="{00000000-0005-0000-0000-000001080000}"/>
    <cellStyle name="Celkem 2 2 5 2" xfId="2375" xr:uid="{00000000-0005-0000-0000-000002080000}"/>
    <cellStyle name="Celkem 2 2 5 2 2" xfId="5202" xr:uid="{00000000-0005-0000-0000-000003080000}"/>
    <cellStyle name="Celkem 2 2 5 2 3" xfId="7673" xr:uid="{00000000-0005-0000-0000-000004080000}"/>
    <cellStyle name="Celkem 2 2 5 2 4" xfId="9966" xr:uid="{00000000-0005-0000-0000-000005080000}"/>
    <cellStyle name="Celkem 2 2 5 3" xfId="3270" xr:uid="{00000000-0005-0000-0000-000006080000}"/>
    <cellStyle name="Celkem 2 2 5 4" xfId="5800" xr:uid="{00000000-0005-0000-0000-000007080000}"/>
    <cellStyle name="Celkem 2 2 5 5" xfId="8180" xr:uid="{00000000-0005-0000-0000-000008080000}"/>
    <cellStyle name="Celkem 2 2 6" xfId="415" xr:uid="{00000000-0005-0000-0000-000009080000}"/>
    <cellStyle name="Celkem 2 2 6 2" xfId="2486" xr:uid="{00000000-0005-0000-0000-00000A080000}"/>
    <cellStyle name="Celkem 2 2 6 2 2" xfId="5313" xr:uid="{00000000-0005-0000-0000-00000B080000}"/>
    <cellStyle name="Celkem 2 2 6 2 3" xfId="7783" xr:uid="{00000000-0005-0000-0000-00000C080000}"/>
    <cellStyle name="Celkem 2 2 6 2 4" xfId="10076" xr:uid="{00000000-0005-0000-0000-00000D080000}"/>
    <cellStyle name="Celkem 2 2 6 3" xfId="3271" xr:uid="{00000000-0005-0000-0000-00000E080000}"/>
    <cellStyle name="Celkem 2 2 6 4" xfId="5801" xr:uid="{00000000-0005-0000-0000-00000F080000}"/>
    <cellStyle name="Celkem 2 2 6 5" xfId="8181" xr:uid="{00000000-0005-0000-0000-000010080000}"/>
    <cellStyle name="Celkem 2 2 7" xfId="416" xr:uid="{00000000-0005-0000-0000-000011080000}"/>
    <cellStyle name="Celkem 2 2 7 2" xfId="2367" xr:uid="{00000000-0005-0000-0000-000012080000}"/>
    <cellStyle name="Celkem 2 2 7 2 2" xfId="5195" xr:uid="{00000000-0005-0000-0000-000013080000}"/>
    <cellStyle name="Celkem 2 2 7 2 3" xfId="7666" xr:uid="{00000000-0005-0000-0000-000014080000}"/>
    <cellStyle name="Celkem 2 2 7 2 4" xfId="9959" xr:uid="{00000000-0005-0000-0000-000015080000}"/>
    <cellStyle name="Celkem 2 2 7 3" xfId="3272" xr:uid="{00000000-0005-0000-0000-000016080000}"/>
    <cellStyle name="Celkem 2 2 7 4" xfId="5802" xr:uid="{00000000-0005-0000-0000-000017080000}"/>
    <cellStyle name="Celkem 2 2 7 5" xfId="8182" xr:uid="{00000000-0005-0000-0000-000018080000}"/>
    <cellStyle name="Celkem 2 2 8" xfId="417" xr:uid="{00000000-0005-0000-0000-000019080000}"/>
    <cellStyle name="Celkem 2 2 8 2" xfId="2030" xr:uid="{00000000-0005-0000-0000-00001A080000}"/>
    <cellStyle name="Celkem 2 2 8 2 2" xfId="4858" xr:uid="{00000000-0005-0000-0000-00001B080000}"/>
    <cellStyle name="Celkem 2 2 8 2 3" xfId="7329" xr:uid="{00000000-0005-0000-0000-00001C080000}"/>
    <cellStyle name="Celkem 2 2 8 2 4" xfId="9622" xr:uid="{00000000-0005-0000-0000-00001D080000}"/>
    <cellStyle name="Celkem 2 2 8 3" xfId="3273" xr:uid="{00000000-0005-0000-0000-00001E080000}"/>
    <cellStyle name="Celkem 2 2 8 4" xfId="5803" xr:uid="{00000000-0005-0000-0000-00001F080000}"/>
    <cellStyle name="Celkem 2 2 8 5" xfId="8183" xr:uid="{00000000-0005-0000-0000-000020080000}"/>
    <cellStyle name="Celkem 2 2 9" xfId="418" xr:uid="{00000000-0005-0000-0000-000021080000}"/>
    <cellStyle name="Celkem 2 2 9 2" xfId="1638" xr:uid="{00000000-0005-0000-0000-000022080000}"/>
    <cellStyle name="Celkem 2 2 9 2 2" xfId="4467" xr:uid="{00000000-0005-0000-0000-000023080000}"/>
    <cellStyle name="Celkem 2 2 9 2 3" xfId="6940" xr:uid="{00000000-0005-0000-0000-000024080000}"/>
    <cellStyle name="Celkem 2 2 9 2 4" xfId="9236" xr:uid="{00000000-0005-0000-0000-000025080000}"/>
    <cellStyle name="Celkem 2 2 9 3" xfId="3274" xr:uid="{00000000-0005-0000-0000-000026080000}"/>
    <cellStyle name="Celkem 2 2 9 4" xfId="5804" xr:uid="{00000000-0005-0000-0000-000027080000}"/>
    <cellStyle name="Celkem 2 2 9 5" xfId="8184" xr:uid="{00000000-0005-0000-0000-000028080000}"/>
    <cellStyle name="CELKEM 2 20" xfId="2275" xr:uid="{00000000-0005-0000-0000-000029080000}"/>
    <cellStyle name="CELKEM 2 20 2" xfId="5103" xr:uid="{00000000-0005-0000-0000-00002A080000}"/>
    <cellStyle name="CELKEM 2 20 3" xfId="7574" xr:uid="{00000000-0005-0000-0000-00002B080000}"/>
    <cellStyle name="CELKEM 2 20 4" xfId="9867" xr:uid="{00000000-0005-0000-0000-00002C080000}"/>
    <cellStyle name="CELKEM 2 21" xfId="1727" xr:uid="{00000000-0005-0000-0000-00002D080000}"/>
    <cellStyle name="CELKEM 2 21 2" xfId="4555" xr:uid="{00000000-0005-0000-0000-00002E080000}"/>
    <cellStyle name="CELKEM 2 21 3" xfId="7028" xr:uid="{00000000-0005-0000-0000-00002F080000}"/>
    <cellStyle name="CELKEM 2 21 4" xfId="9322" xr:uid="{00000000-0005-0000-0000-000030080000}"/>
    <cellStyle name="CELKEM 2 22" xfId="2248" xr:uid="{00000000-0005-0000-0000-000031080000}"/>
    <cellStyle name="CELKEM 2 22 2" xfId="5076" xr:uid="{00000000-0005-0000-0000-000032080000}"/>
    <cellStyle name="CELKEM 2 22 3" xfId="7547" xr:uid="{00000000-0005-0000-0000-000033080000}"/>
    <cellStyle name="CELKEM 2 22 4" xfId="9840" xr:uid="{00000000-0005-0000-0000-000034080000}"/>
    <cellStyle name="CELKEM 2 23" xfId="2539" xr:uid="{00000000-0005-0000-0000-000035080000}"/>
    <cellStyle name="CELKEM 2 23 2" xfId="5366" xr:uid="{00000000-0005-0000-0000-000036080000}"/>
    <cellStyle name="CELKEM 2 23 3" xfId="7836" xr:uid="{00000000-0005-0000-0000-000037080000}"/>
    <cellStyle name="CELKEM 2 23 4" xfId="10129" xr:uid="{00000000-0005-0000-0000-000038080000}"/>
    <cellStyle name="CELKEM 2 24" xfId="2233" xr:uid="{00000000-0005-0000-0000-000039080000}"/>
    <cellStyle name="CELKEM 2 24 2" xfId="5061" xr:uid="{00000000-0005-0000-0000-00003A080000}"/>
    <cellStyle name="CELKEM 2 24 3" xfId="7532" xr:uid="{00000000-0005-0000-0000-00003B080000}"/>
    <cellStyle name="CELKEM 2 24 4" xfId="9825" xr:uid="{00000000-0005-0000-0000-00003C080000}"/>
    <cellStyle name="CELKEM 2 25" xfId="1957" xr:uid="{00000000-0005-0000-0000-00003D080000}"/>
    <cellStyle name="CELKEM 2 25 2" xfId="4785" xr:uid="{00000000-0005-0000-0000-00003E080000}"/>
    <cellStyle name="CELKEM 2 25 3" xfId="7256" xr:uid="{00000000-0005-0000-0000-00003F080000}"/>
    <cellStyle name="CELKEM 2 25 4" xfId="9549" xr:uid="{00000000-0005-0000-0000-000040080000}"/>
    <cellStyle name="CELKEM 2 26" xfId="2521" xr:uid="{00000000-0005-0000-0000-000041080000}"/>
    <cellStyle name="CELKEM 2 26 2" xfId="5348" xr:uid="{00000000-0005-0000-0000-000042080000}"/>
    <cellStyle name="CELKEM 2 26 3" xfId="7818" xr:uid="{00000000-0005-0000-0000-000043080000}"/>
    <cellStyle name="CELKEM 2 26 4" xfId="10111" xr:uid="{00000000-0005-0000-0000-000044080000}"/>
    <cellStyle name="CELKEM 2 27" xfId="1576" xr:uid="{00000000-0005-0000-0000-000045080000}"/>
    <cellStyle name="CELKEM 2 27 2" xfId="4405" xr:uid="{00000000-0005-0000-0000-000046080000}"/>
    <cellStyle name="CELKEM 2 27 3" xfId="6879" xr:uid="{00000000-0005-0000-0000-000047080000}"/>
    <cellStyle name="CELKEM 2 27 4" xfId="9181" xr:uid="{00000000-0005-0000-0000-000048080000}"/>
    <cellStyle name="CELKEM 2 28" xfId="2553" xr:uid="{00000000-0005-0000-0000-000049080000}"/>
    <cellStyle name="CELKEM 2 28 2" xfId="5380" xr:uid="{00000000-0005-0000-0000-00004A080000}"/>
    <cellStyle name="CELKEM 2 28 3" xfId="7850" xr:uid="{00000000-0005-0000-0000-00004B080000}"/>
    <cellStyle name="CELKEM 2 28 4" xfId="10143" xr:uid="{00000000-0005-0000-0000-00004C080000}"/>
    <cellStyle name="CELKEM 2 29" xfId="1779" xr:uid="{00000000-0005-0000-0000-00004D080000}"/>
    <cellStyle name="CELKEM 2 29 2" xfId="4607" xr:uid="{00000000-0005-0000-0000-00004E080000}"/>
    <cellStyle name="CELKEM 2 29 3" xfId="7080" xr:uid="{00000000-0005-0000-0000-00004F080000}"/>
    <cellStyle name="CELKEM 2 29 4" xfId="9374" xr:uid="{00000000-0005-0000-0000-000050080000}"/>
    <cellStyle name="CELKEM 2 3" xfId="61" xr:uid="{00000000-0005-0000-0000-000051080000}"/>
    <cellStyle name="CELKEM 2 3 2" xfId="1980" xr:uid="{00000000-0005-0000-0000-000052080000}"/>
    <cellStyle name="CELKEM 2 3 2 2" xfId="4808" xr:uid="{00000000-0005-0000-0000-000053080000}"/>
    <cellStyle name="CELKEM 2 3 2 3" xfId="7279" xr:uid="{00000000-0005-0000-0000-000054080000}"/>
    <cellStyle name="CELKEM 2 3 2 4" xfId="9572" xr:uid="{00000000-0005-0000-0000-000055080000}"/>
    <cellStyle name="CELKEM 2 3 3" xfId="2921" xr:uid="{00000000-0005-0000-0000-000056080000}"/>
    <cellStyle name="CELKEM 2 3 4" xfId="4355" xr:uid="{00000000-0005-0000-0000-000057080000}"/>
    <cellStyle name="CELKEM 2 3 5" xfId="6847" xr:uid="{00000000-0005-0000-0000-000058080000}"/>
    <cellStyle name="CELKEM 2 30" xfId="2855" xr:uid="{00000000-0005-0000-0000-000059080000}"/>
    <cellStyle name="CELKEM 2 30 2" xfId="5680" xr:uid="{00000000-0005-0000-0000-00005A080000}"/>
    <cellStyle name="CELKEM 2 30 3" xfId="8145" xr:uid="{00000000-0005-0000-0000-00005B080000}"/>
    <cellStyle name="CELKEM 2 30 4" xfId="10425" xr:uid="{00000000-0005-0000-0000-00005C080000}"/>
    <cellStyle name="CELKEM 2 31" xfId="2859" xr:uid="{00000000-0005-0000-0000-00005D080000}"/>
    <cellStyle name="CELKEM 2 31 2" xfId="5684" xr:uid="{00000000-0005-0000-0000-00005E080000}"/>
    <cellStyle name="CELKEM 2 31 3" xfId="8149" xr:uid="{00000000-0005-0000-0000-00005F080000}"/>
    <cellStyle name="CELKEM 2 31 4" xfId="10429" xr:uid="{00000000-0005-0000-0000-000060080000}"/>
    <cellStyle name="CELKEM 2 32" xfId="1899" xr:uid="{00000000-0005-0000-0000-000061080000}"/>
    <cellStyle name="CELKEM 2 32 2" xfId="4727" xr:uid="{00000000-0005-0000-0000-000062080000}"/>
    <cellStyle name="CELKEM 2 32 3" xfId="7199" xr:uid="{00000000-0005-0000-0000-000063080000}"/>
    <cellStyle name="CELKEM 2 32 4" xfId="9492" xr:uid="{00000000-0005-0000-0000-000064080000}"/>
    <cellStyle name="CELKEM 2 33" xfId="2692" xr:uid="{00000000-0005-0000-0000-000065080000}"/>
    <cellStyle name="CELKEM 2 33 2" xfId="5517" xr:uid="{00000000-0005-0000-0000-000066080000}"/>
    <cellStyle name="CELKEM 2 33 3" xfId="7982" xr:uid="{00000000-0005-0000-0000-000067080000}"/>
    <cellStyle name="CELKEM 2 33 4" xfId="10262" xr:uid="{00000000-0005-0000-0000-000068080000}"/>
    <cellStyle name="CELKEM 2 34" xfId="2857" xr:uid="{00000000-0005-0000-0000-000069080000}"/>
    <cellStyle name="CELKEM 2 34 2" xfId="5682" xr:uid="{00000000-0005-0000-0000-00006A080000}"/>
    <cellStyle name="CELKEM 2 34 3" xfId="8147" xr:uid="{00000000-0005-0000-0000-00006B080000}"/>
    <cellStyle name="CELKEM 2 34 4" xfId="10427" xr:uid="{00000000-0005-0000-0000-00006C080000}"/>
    <cellStyle name="CELKEM 2 35" xfId="2882" xr:uid="{00000000-0005-0000-0000-00006D080000}"/>
    <cellStyle name="CELKEM 2 36" xfId="2907" xr:uid="{00000000-0005-0000-0000-00006E080000}"/>
    <cellStyle name="CELKEM 2 37" xfId="4360" xr:uid="{00000000-0005-0000-0000-00006F080000}"/>
    <cellStyle name="Celkem 2 4" xfId="419" xr:uid="{00000000-0005-0000-0000-000070080000}"/>
    <cellStyle name="Celkem 2 4 2" xfId="2031" xr:uid="{00000000-0005-0000-0000-000071080000}"/>
    <cellStyle name="Celkem 2 4 2 2" xfId="4859" xr:uid="{00000000-0005-0000-0000-000072080000}"/>
    <cellStyle name="Celkem 2 4 2 3" xfId="7330" xr:uid="{00000000-0005-0000-0000-000073080000}"/>
    <cellStyle name="Celkem 2 4 2 4" xfId="9623" xr:uid="{00000000-0005-0000-0000-000074080000}"/>
    <cellStyle name="Celkem 2 4 3" xfId="3275" xr:uid="{00000000-0005-0000-0000-000075080000}"/>
    <cellStyle name="Celkem 2 4 4" xfId="5805" xr:uid="{00000000-0005-0000-0000-000076080000}"/>
    <cellStyle name="Celkem 2 4 5" xfId="8185" xr:uid="{00000000-0005-0000-0000-000077080000}"/>
    <cellStyle name="Celkem 2 5" xfId="420" xr:uid="{00000000-0005-0000-0000-000078080000}"/>
    <cellStyle name="Celkem 2 5 2" xfId="1709" xr:uid="{00000000-0005-0000-0000-000079080000}"/>
    <cellStyle name="Celkem 2 5 2 2" xfId="4538" xr:uid="{00000000-0005-0000-0000-00007A080000}"/>
    <cellStyle name="Celkem 2 5 2 3" xfId="7011" xr:uid="{00000000-0005-0000-0000-00007B080000}"/>
    <cellStyle name="Celkem 2 5 2 4" xfId="9305" xr:uid="{00000000-0005-0000-0000-00007C080000}"/>
    <cellStyle name="Celkem 2 5 3" xfId="3276" xr:uid="{00000000-0005-0000-0000-00007D080000}"/>
    <cellStyle name="Celkem 2 5 4" xfId="5806" xr:uid="{00000000-0005-0000-0000-00007E080000}"/>
    <cellStyle name="Celkem 2 5 5" xfId="8186" xr:uid="{00000000-0005-0000-0000-00007F080000}"/>
    <cellStyle name="Celkem 2 6" xfId="421" xr:uid="{00000000-0005-0000-0000-000080080000}"/>
    <cellStyle name="Celkem 2 6 2" xfId="1714" xr:uid="{00000000-0005-0000-0000-000081080000}"/>
    <cellStyle name="Celkem 2 6 2 2" xfId="4543" xr:uid="{00000000-0005-0000-0000-000082080000}"/>
    <cellStyle name="Celkem 2 6 2 3" xfId="7016" xr:uid="{00000000-0005-0000-0000-000083080000}"/>
    <cellStyle name="Celkem 2 6 2 4" xfId="9310" xr:uid="{00000000-0005-0000-0000-000084080000}"/>
    <cellStyle name="Celkem 2 6 3" xfId="3277" xr:uid="{00000000-0005-0000-0000-000085080000}"/>
    <cellStyle name="Celkem 2 6 4" xfId="5807" xr:uid="{00000000-0005-0000-0000-000086080000}"/>
    <cellStyle name="Celkem 2 6 5" xfId="8187" xr:uid="{00000000-0005-0000-0000-000087080000}"/>
    <cellStyle name="Celkem 2 7" xfId="422" xr:uid="{00000000-0005-0000-0000-000088080000}"/>
    <cellStyle name="Celkem 2 7 2" xfId="1786" xr:uid="{00000000-0005-0000-0000-000089080000}"/>
    <cellStyle name="Celkem 2 7 2 2" xfId="4614" xr:uid="{00000000-0005-0000-0000-00008A080000}"/>
    <cellStyle name="Celkem 2 7 2 3" xfId="7087" xr:uid="{00000000-0005-0000-0000-00008B080000}"/>
    <cellStyle name="Celkem 2 7 2 4" xfId="9381" xr:uid="{00000000-0005-0000-0000-00008C080000}"/>
    <cellStyle name="Celkem 2 7 3" xfId="3278" xr:uid="{00000000-0005-0000-0000-00008D080000}"/>
    <cellStyle name="Celkem 2 7 4" xfId="5808" xr:uid="{00000000-0005-0000-0000-00008E080000}"/>
    <cellStyle name="Celkem 2 7 5" xfId="8188" xr:uid="{00000000-0005-0000-0000-00008F080000}"/>
    <cellStyle name="Celkem 2 8" xfId="423" xr:uid="{00000000-0005-0000-0000-000090080000}"/>
    <cellStyle name="Celkem 2 8 2" xfId="2032" xr:uid="{00000000-0005-0000-0000-000091080000}"/>
    <cellStyle name="Celkem 2 8 2 2" xfId="4860" xr:uid="{00000000-0005-0000-0000-000092080000}"/>
    <cellStyle name="Celkem 2 8 2 3" xfId="7331" xr:uid="{00000000-0005-0000-0000-000093080000}"/>
    <cellStyle name="Celkem 2 8 2 4" xfId="9624" xr:uid="{00000000-0005-0000-0000-000094080000}"/>
    <cellStyle name="Celkem 2 8 3" xfId="3279" xr:uid="{00000000-0005-0000-0000-000095080000}"/>
    <cellStyle name="Celkem 2 8 4" xfId="5809" xr:uid="{00000000-0005-0000-0000-000096080000}"/>
    <cellStyle name="Celkem 2 8 5" xfId="8189" xr:uid="{00000000-0005-0000-0000-000097080000}"/>
    <cellStyle name="Celkem 2 9" xfId="424" xr:uid="{00000000-0005-0000-0000-000098080000}"/>
    <cellStyle name="Celkem 2 9 2" xfId="2510" xr:uid="{00000000-0005-0000-0000-000099080000}"/>
    <cellStyle name="Celkem 2 9 2 2" xfId="5337" xr:uid="{00000000-0005-0000-0000-00009A080000}"/>
    <cellStyle name="Celkem 2 9 2 3" xfId="7807" xr:uid="{00000000-0005-0000-0000-00009B080000}"/>
    <cellStyle name="Celkem 2 9 2 4" xfId="10100" xr:uid="{00000000-0005-0000-0000-00009C080000}"/>
    <cellStyle name="Celkem 2 9 3" xfId="3280" xr:uid="{00000000-0005-0000-0000-00009D080000}"/>
    <cellStyle name="Celkem 2 9 4" xfId="5810" xr:uid="{00000000-0005-0000-0000-00009E080000}"/>
    <cellStyle name="Celkem 2 9 5" xfId="8190" xr:uid="{00000000-0005-0000-0000-00009F080000}"/>
    <cellStyle name="CELKEM 3" xfId="112" xr:uid="{00000000-0005-0000-0000-0000A0080000}"/>
    <cellStyle name="CELKEM 3 2" xfId="1835" xr:uid="{00000000-0005-0000-0000-0000A1080000}"/>
    <cellStyle name="CELKEM 3 2 2" xfId="4663" xr:uid="{00000000-0005-0000-0000-0000A2080000}"/>
    <cellStyle name="CELKEM 3 2 3" xfId="7135" xr:uid="{00000000-0005-0000-0000-0000A3080000}"/>
    <cellStyle name="CELKEM 3 2 4" xfId="9428" xr:uid="{00000000-0005-0000-0000-0000A4080000}"/>
    <cellStyle name="CELKEM 3 3" xfId="2968" xr:uid="{00000000-0005-0000-0000-0000A5080000}"/>
    <cellStyle name="CELKEM 3 4" xfId="2940" xr:uid="{00000000-0005-0000-0000-0000A6080000}"/>
    <cellStyle name="CELKEM 3 5" xfId="7958" xr:uid="{00000000-0005-0000-0000-0000A7080000}"/>
    <cellStyle name="CELKEM 4" xfId="1938" xr:uid="{00000000-0005-0000-0000-0000A8080000}"/>
    <cellStyle name="CELKEM 4 2" xfId="4766" xr:uid="{00000000-0005-0000-0000-0000A9080000}"/>
    <cellStyle name="CELKEM 4 3" xfId="7237" xr:uid="{00000000-0005-0000-0000-0000AA080000}"/>
    <cellStyle name="CELKEM 4 4" xfId="9530" xr:uid="{00000000-0005-0000-0000-0000AB080000}"/>
    <cellStyle name="CELKEM 5" xfId="2856" xr:uid="{00000000-0005-0000-0000-0000AC080000}"/>
    <cellStyle name="CELKEM 5 2" xfId="5681" xr:uid="{00000000-0005-0000-0000-0000AD080000}"/>
    <cellStyle name="CELKEM 5 3" xfId="8146" xr:uid="{00000000-0005-0000-0000-0000AE080000}"/>
    <cellStyle name="CELKEM 5 4" xfId="10426" xr:uid="{00000000-0005-0000-0000-0000AF080000}"/>
    <cellStyle name="CELKEM 6" xfId="2860" xr:uid="{00000000-0005-0000-0000-0000B0080000}"/>
    <cellStyle name="CELKEM 6 2" xfId="5685" xr:uid="{00000000-0005-0000-0000-0000B1080000}"/>
    <cellStyle name="CELKEM 6 3" xfId="8150" xr:uid="{00000000-0005-0000-0000-0000B2080000}"/>
    <cellStyle name="CELKEM 6 4" xfId="10430" xr:uid="{00000000-0005-0000-0000-0000B3080000}"/>
    <cellStyle name="CELKEM 7" xfId="1854" xr:uid="{00000000-0005-0000-0000-0000B4080000}"/>
    <cellStyle name="CELKEM 7 2" xfId="4682" xr:uid="{00000000-0005-0000-0000-0000B5080000}"/>
    <cellStyle name="CELKEM 7 3" xfId="7154" xr:uid="{00000000-0005-0000-0000-0000B6080000}"/>
    <cellStyle name="CELKEM 7 4" xfId="9447" xr:uid="{00000000-0005-0000-0000-0000B7080000}"/>
    <cellStyle name="CELKEM 8" xfId="2858" xr:uid="{00000000-0005-0000-0000-0000B8080000}"/>
    <cellStyle name="CELKEM 8 2" xfId="5683" xr:uid="{00000000-0005-0000-0000-0000B9080000}"/>
    <cellStyle name="CELKEM 8 3" xfId="8148" xr:uid="{00000000-0005-0000-0000-0000BA080000}"/>
    <cellStyle name="CELKEM 8 4" xfId="10428" xr:uid="{00000000-0005-0000-0000-0000BB080000}"/>
    <cellStyle name="CELKEM 9" xfId="2861" xr:uid="{00000000-0005-0000-0000-0000BC080000}"/>
    <cellStyle name="CELKEM 9 2" xfId="5686" xr:uid="{00000000-0005-0000-0000-0000BD080000}"/>
    <cellStyle name="CELKEM 9 3" xfId="8151" xr:uid="{00000000-0005-0000-0000-0000BE080000}"/>
    <cellStyle name="CELKEM 9 4" xfId="10431" xr:uid="{00000000-0005-0000-0000-0000BF080000}"/>
    <cellStyle name="ColLevel_1_BE (2)" xfId="425" xr:uid="{00000000-0005-0000-0000-0000C0080000}"/>
    <cellStyle name="Comma [0]_!!!GO" xfId="426" xr:uid="{00000000-0005-0000-0000-0000C1080000}"/>
    <cellStyle name="Comma_!!!GO" xfId="427" xr:uid="{00000000-0005-0000-0000-0000C2080000}"/>
    <cellStyle name="Copied" xfId="428" xr:uid="{00000000-0005-0000-0000-0000C3080000}"/>
    <cellStyle name="Copied 2" xfId="429" xr:uid="{00000000-0005-0000-0000-0000C4080000}"/>
    <cellStyle name="Copied 3" xfId="430" xr:uid="{00000000-0005-0000-0000-0000C5080000}"/>
    <cellStyle name="Copied_110310_Výkazy CEPS 10_13062011" xfId="431" xr:uid="{00000000-0005-0000-0000-0000C6080000}"/>
    <cellStyle name="COST1" xfId="432" xr:uid="{00000000-0005-0000-0000-0000C7080000}"/>
    <cellStyle name="COST1 2" xfId="433" xr:uid="{00000000-0005-0000-0000-0000C8080000}"/>
    <cellStyle name="COST1 3" xfId="434" xr:uid="{00000000-0005-0000-0000-0000C9080000}"/>
    <cellStyle name="COST1_110310_Výkazy CEPS 10_13062011" xfId="435" xr:uid="{00000000-0005-0000-0000-0000CA080000}"/>
    <cellStyle name="Currency [0]_!!!GO" xfId="436" xr:uid="{00000000-0005-0000-0000-0000CB080000}"/>
    <cellStyle name="Currency_!!!GO" xfId="437" xr:uid="{00000000-0005-0000-0000-0000CC080000}"/>
    <cellStyle name="ČÁRKA 2" xfId="21" xr:uid="{00000000-0005-0000-0000-0000CD080000}"/>
    <cellStyle name="ČÁRKA 2 2" xfId="64" xr:uid="{00000000-0005-0000-0000-0000CE080000}"/>
    <cellStyle name="ČÁRKA 2 3" xfId="63" xr:uid="{00000000-0005-0000-0000-0000CF080000}"/>
    <cellStyle name="ČEPS" xfId="1488" xr:uid="{00000000-0005-0000-0000-0000D0080000}"/>
    <cellStyle name="ČEPS chybně" xfId="1490" xr:uid="{00000000-0005-0000-0000-0000D1080000}"/>
    <cellStyle name="ČEPS neutrální" xfId="1491" xr:uid="{00000000-0005-0000-0000-0000D2080000}"/>
    <cellStyle name="ČEPS správně" xfId="1489" xr:uid="{00000000-0005-0000-0000-0000D3080000}"/>
    <cellStyle name="Date" xfId="438" xr:uid="{00000000-0005-0000-0000-0000D4080000}"/>
    <cellStyle name="Date 2" xfId="439" xr:uid="{00000000-0005-0000-0000-0000D5080000}"/>
    <cellStyle name="Date 3" xfId="440" xr:uid="{00000000-0005-0000-0000-0000D6080000}"/>
    <cellStyle name="Date_110310_Výkazy CEPS 10_13062011" xfId="441" xr:uid="{00000000-0005-0000-0000-0000D7080000}"/>
    <cellStyle name="DATUM" xfId="22" xr:uid="{00000000-0005-0000-0000-0000D8080000}"/>
    <cellStyle name="DATUM 2" xfId="23" xr:uid="{00000000-0005-0000-0000-0000D9080000}"/>
    <cellStyle name="DATUM 2 2" xfId="66" xr:uid="{00000000-0005-0000-0000-0000DA080000}"/>
    <cellStyle name="DATUM 2 3" xfId="65" xr:uid="{00000000-0005-0000-0000-0000DB080000}"/>
    <cellStyle name="Emphasis 1" xfId="442" xr:uid="{00000000-0005-0000-0000-0000DC080000}"/>
    <cellStyle name="Emphasis 2" xfId="443" xr:uid="{00000000-0005-0000-0000-0000DD080000}"/>
    <cellStyle name="Emphasis 3" xfId="444" xr:uid="{00000000-0005-0000-0000-0000DE080000}"/>
    <cellStyle name="Entered" xfId="445" xr:uid="{00000000-0005-0000-0000-0000DF080000}"/>
    <cellStyle name="Entered 2" xfId="446" xr:uid="{00000000-0005-0000-0000-0000E0080000}"/>
    <cellStyle name="Entered 3" xfId="447" xr:uid="{00000000-0005-0000-0000-0000E1080000}"/>
    <cellStyle name="Entered_110310_Výkazy CEPS 10_13062011" xfId="448" xr:uid="{00000000-0005-0000-0000-0000E2080000}"/>
    <cellStyle name="Grey" xfId="449" xr:uid="{00000000-0005-0000-0000-0000E3080000}"/>
    <cellStyle name="Header1" xfId="450" xr:uid="{00000000-0005-0000-0000-0000E4080000}"/>
    <cellStyle name="Header1 2" xfId="2654" xr:uid="{00000000-0005-0000-0000-0000E5080000}"/>
    <cellStyle name="Header2" xfId="451" xr:uid="{00000000-0005-0000-0000-0000E6080000}"/>
    <cellStyle name="Header2 2" xfId="452" xr:uid="{00000000-0005-0000-0000-0000E7080000}"/>
    <cellStyle name="Header2 2 10" xfId="3308" xr:uid="{00000000-0005-0000-0000-0000E8080000}"/>
    <cellStyle name="Header2 2 11" xfId="5837" xr:uid="{00000000-0005-0000-0000-0000E9080000}"/>
    <cellStyle name="Header2 2 12" xfId="8192" xr:uid="{00000000-0005-0000-0000-0000EA080000}"/>
    <cellStyle name="Header2 2 2" xfId="453" xr:uid="{00000000-0005-0000-0000-0000EB080000}"/>
    <cellStyle name="Header2 2 2 2" xfId="1831" xr:uid="{00000000-0005-0000-0000-0000EC080000}"/>
    <cellStyle name="Header2 2 2 2 2" xfId="4659" xr:uid="{00000000-0005-0000-0000-0000ED080000}"/>
    <cellStyle name="Header2 2 2 2 3" xfId="7131" xr:uid="{00000000-0005-0000-0000-0000EE080000}"/>
    <cellStyle name="Header2 2 2 2 4" xfId="9424" xr:uid="{00000000-0005-0000-0000-0000EF080000}"/>
    <cellStyle name="Header2 2 2 3" xfId="3309" xr:uid="{00000000-0005-0000-0000-0000F0080000}"/>
    <cellStyle name="Header2 2 2 4" xfId="5838" xr:uid="{00000000-0005-0000-0000-0000F1080000}"/>
    <cellStyle name="Header2 2 2 5" xfId="8193" xr:uid="{00000000-0005-0000-0000-0000F2080000}"/>
    <cellStyle name="Header2 2 3" xfId="454" xr:uid="{00000000-0005-0000-0000-0000F3080000}"/>
    <cellStyle name="Header2 2 3 2" xfId="2033" xr:uid="{00000000-0005-0000-0000-0000F4080000}"/>
    <cellStyle name="Header2 2 3 2 2" xfId="4861" xr:uid="{00000000-0005-0000-0000-0000F5080000}"/>
    <cellStyle name="Header2 2 3 2 3" xfId="7332" xr:uid="{00000000-0005-0000-0000-0000F6080000}"/>
    <cellStyle name="Header2 2 3 2 4" xfId="9625" xr:uid="{00000000-0005-0000-0000-0000F7080000}"/>
    <cellStyle name="Header2 2 3 3" xfId="3310" xr:uid="{00000000-0005-0000-0000-0000F8080000}"/>
    <cellStyle name="Header2 2 3 4" xfId="5839" xr:uid="{00000000-0005-0000-0000-0000F9080000}"/>
    <cellStyle name="Header2 2 3 5" xfId="8194" xr:uid="{00000000-0005-0000-0000-0000FA080000}"/>
    <cellStyle name="Header2 2 4" xfId="455" xr:uid="{00000000-0005-0000-0000-0000FB080000}"/>
    <cellStyle name="Header2 2 4 2" xfId="1827" xr:uid="{00000000-0005-0000-0000-0000FC080000}"/>
    <cellStyle name="Header2 2 4 2 2" xfId="4655" xr:uid="{00000000-0005-0000-0000-0000FD080000}"/>
    <cellStyle name="Header2 2 4 2 3" xfId="7127" xr:uid="{00000000-0005-0000-0000-0000FE080000}"/>
    <cellStyle name="Header2 2 4 2 4" xfId="9420" xr:uid="{00000000-0005-0000-0000-0000FF080000}"/>
    <cellStyle name="Header2 2 4 3" xfId="3311" xr:uid="{00000000-0005-0000-0000-000000090000}"/>
    <cellStyle name="Header2 2 4 4" xfId="5840" xr:uid="{00000000-0005-0000-0000-000001090000}"/>
    <cellStyle name="Header2 2 4 5" xfId="8195" xr:uid="{00000000-0005-0000-0000-000002090000}"/>
    <cellStyle name="Header2 2 5" xfId="456" xr:uid="{00000000-0005-0000-0000-000003090000}"/>
    <cellStyle name="Header2 2 5 2" xfId="1767" xr:uid="{00000000-0005-0000-0000-000004090000}"/>
    <cellStyle name="Header2 2 5 2 2" xfId="4595" xr:uid="{00000000-0005-0000-0000-000005090000}"/>
    <cellStyle name="Header2 2 5 2 3" xfId="7068" xr:uid="{00000000-0005-0000-0000-000006090000}"/>
    <cellStyle name="Header2 2 5 2 4" xfId="9362" xr:uid="{00000000-0005-0000-0000-000007090000}"/>
    <cellStyle name="Header2 2 5 3" xfId="3312" xr:uid="{00000000-0005-0000-0000-000008090000}"/>
    <cellStyle name="Header2 2 5 4" xfId="5841" xr:uid="{00000000-0005-0000-0000-000009090000}"/>
    <cellStyle name="Header2 2 5 5" xfId="8196" xr:uid="{00000000-0005-0000-0000-00000A090000}"/>
    <cellStyle name="Header2 2 6" xfId="457" xr:uid="{00000000-0005-0000-0000-00000B090000}"/>
    <cellStyle name="Header2 2 6 2" xfId="2445" xr:uid="{00000000-0005-0000-0000-00000C090000}"/>
    <cellStyle name="Header2 2 6 2 2" xfId="5272" xr:uid="{00000000-0005-0000-0000-00000D090000}"/>
    <cellStyle name="Header2 2 6 2 3" xfId="7743" xr:uid="{00000000-0005-0000-0000-00000E090000}"/>
    <cellStyle name="Header2 2 6 2 4" xfId="10036" xr:uid="{00000000-0005-0000-0000-00000F090000}"/>
    <cellStyle name="Header2 2 6 3" xfId="3313" xr:uid="{00000000-0005-0000-0000-000010090000}"/>
    <cellStyle name="Header2 2 6 4" xfId="5842" xr:uid="{00000000-0005-0000-0000-000011090000}"/>
    <cellStyle name="Header2 2 6 5" xfId="8197" xr:uid="{00000000-0005-0000-0000-000012090000}"/>
    <cellStyle name="Header2 2 7" xfId="458" xr:uid="{00000000-0005-0000-0000-000013090000}"/>
    <cellStyle name="Header2 2 7 2" xfId="2034" xr:uid="{00000000-0005-0000-0000-000014090000}"/>
    <cellStyle name="Header2 2 7 2 2" xfId="4862" xr:uid="{00000000-0005-0000-0000-000015090000}"/>
    <cellStyle name="Header2 2 7 2 3" xfId="7333" xr:uid="{00000000-0005-0000-0000-000016090000}"/>
    <cellStyle name="Header2 2 7 2 4" xfId="9626" xr:uid="{00000000-0005-0000-0000-000017090000}"/>
    <cellStyle name="Header2 2 7 3" xfId="3314" xr:uid="{00000000-0005-0000-0000-000018090000}"/>
    <cellStyle name="Header2 2 7 4" xfId="5843" xr:uid="{00000000-0005-0000-0000-000019090000}"/>
    <cellStyle name="Header2 2 7 5" xfId="8198" xr:uid="{00000000-0005-0000-0000-00001A090000}"/>
    <cellStyle name="Header2 2 8" xfId="459" xr:uid="{00000000-0005-0000-0000-00001B090000}"/>
    <cellStyle name="Header2 2 8 2" xfId="2035" xr:uid="{00000000-0005-0000-0000-00001C090000}"/>
    <cellStyle name="Header2 2 8 2 2" xfId="4863" xr:uid="{00000000-0005-0000-0000-00001D090000}"/>
    <cellStyle name="Header2 2 8 2 3" xfId="7334" xr:uid="{00000000-0005-0000-0000-00001E090000}"/>
    <cellStyle name="Header2 2 8 2 4" xfId="9627" xr:uid="{00000000-0005-0000-0000-00001F090000}"/>
    <cellStyle name="Header2 2 8 3" xfId="3315" xr:uid="{00000000-0005-0000-0000-000020090000}"/>
    <cellStyle name="Header2 2 8 4" xfId="5844" xr:uid="{00000000-0005-0000-0000-000021090000}"/>
    <cellStyle name="Header2 2 8 5" xfId="8199" xr:uid="{00000000-0005-0000-0000-000022090000}"/>
    <cellStyle name="Header2 2 9" xfId="1570" xr:uid="{00000000-0005-0000-0000-000023090000}"/>
    <cellStyle name="Header2 2 9 2" xfId="4399" xr:uid="{00000000-0005-0000-0000-000024090000}"/>
    <cellStyle name="Header2 2 9 3" xfId="6873" xr:uid="{00000000-0005-0000-0000-000025090000}"/>
    <cellStyle name="Header2 2 9 4" xfId="9175" xr:uid="{00000000-0005-0000-0000-000026090000}"/>
    <cellStyle name="Header2 3" xfId="460" xr:uid="{00000000-0005-0000-0000-000027090000}"/>
    <cellStyle name="Header2 3 10" xfId="3316" xr:uid="{00000000-0005-0000-0000-000028090000}"/>
    <cellStyle name="Header2 3 11" xfId="5845" xr:uid="{00000000-0005-0000-0000-000029090000}"/>
    <cellStyle name="Header2 3 12" xfId="8200" xr:uid="{00000000-0005-0000-0000-00002A090000}"/>
    <cellStyle name="Header2 3 2" xfId="461" xr:uid="{00000000-0005-0000-0000-00002B090000}"/>
    <cellStyle name="Header2 3 2 2" xfId="1787" xr:uid="{00000000-0005-0000-0000-00002C090000}"/>
    <cellStyle name="Header2 3 2 2 2" xfId="4615" xr:uid="{00000000-0005-0000-0000-00002D090000}"/>
    <cellStyle name="Header2 3 2 2 3" xfId="7088" xr:uid="{00000000-0005-0000-0000-00002E090000}"/>
    <cellStyle name="Header2 3 2 2 4" xfId="9382" xr:uid="{00000000-0005-0000-0000-00002F090000}"/>
    <cellStyle name="Header2 3 2 3" xfId="3317" xr:uid="{00000000-0005-0000-0000-000030090000}"/>
    <cellStyle name="Header2 3 2 4" xfId="5846" xr:uid="{00000000-0005-0000-0000-000031090000}"/>
    <cellStyle name="Header2 3 2 5" xfId="8201" xr:uid="{00000000-0005-0000-0000-000032090000}"/>
    <cellStyle name="Header2 3 3" xfId="462" xr:uid="{00000000-0005-0000-0000-000033090000}"/>
    <cellStyle name="Header2 3 3 2" xfId="2370" xr:uid="{00000000-0005-0000-0000-000034090000}"/>
    <cellStyle name="Header2 3 3 2 2" xfId="5197" xr:uid="{00000000-0005-0000-0000-000035090000}"/>
    <cellStyle name="Header2 3 3 2 3" xfId="7668" xr:uid="{00000000-0005-0000-0000-000036090000}"/>
    <cellStyle name="Header2 3 3 2 4" xfId="9961" xr:uid="{00000000-0005-0000-0000-000037090000}"/>
    <cellStyle name="Header2 3 3 3" xfId="3318" xr:uid="{00000000-0005-0000-0000-000038090000}"/>
    <cellStyle name="Header2 3 3 4" xfId="5847" xr:uid="{00000000-0005-0000-0000-000039090000}"/>
    <cellStyle name="Header2 3 3 5" xfId="8202" xr:uid="{00000000-0005-0000-0000-00003A090000}"/>
    <cellStyle name="Header2 3 4" xfId="463" xr:uid="{00000000-0005-0000-0000-00003B090000}"/>
    <cellStyle name="Header2 3 4 2" xfId="2036" xr:uid="{00000000-0005-0000-0000-00003C090000}"/>
    <cellStyle name="Header2 3 4 2 2" xfId="4864" xr:uid="{00000000-0005-0000-0000-00003D090000}"/>
    <cellStyle name="Header2 3 4 2 3" xfId="7335" xr:uid="{00000000-0005-0000-0000-00003E090000}"/>
    <cellStyle name="Header2 3 4 2 4" xfId="9628" xr:uid="{00000000-0005-0000-0000-00003F090000}"/>
    <cellStyle name="Header2 3 4 3" xfId="3319" xr:uid="{00000000-0005-0000-0000-000040090000}"/>
    <cellStyle name="Header2 3 4 4" xfId="5848" xr:uid="{00000000-0005-0000-0000-000041090000}"/>
    <cellStyle name="Header2 3 4 5" xfId="8203" xr:uid="{00000000-0005-0000-0000-000042090000}"/>
    <cellStyle name="Header2 3 5" xfId="464" xr:uid="{00000000-0005-0000-0000-000043090000}"/>
    <cellStyle name="Header2 3 5 2" xfId="1579" xr:uid="{00000000-0005-0000-0000-000044090000}"/>
    <cellStyle name="Header2 3 5 2 2" xfId="4408" xr:uid="{00000000-0005-0000-0000-000045090000}"/>
    <cellStyle name="Header2 3 5 2 3" xfId="6882" xr:uid="{00000000-0005-0000-0000-000046090000}"/>
    <cellStyle name="Header2 3 5 2 4" xfId="9184" xr:uid="{00000000-0005-0000-0000-000047090000}"/>
    <cellStyle name="Header2 3 5 3" xfId="3320" xr:uid="{00000000-0005-0000-0000-000048090000}"/>
    <cellStyle name="Header2 3 5 4" xfId="5849" xr:uid="{00000000-0005-0000-0000-000049090000}"/>
    <cellStyle name="Header2 3 5 5" xfId="8204" xr:uid="{00000000-0005-0000-0000-00004A090000}"/>
    <cellStyle name="Header2 3 6" xfId="465" xr:uid="{00000000-0005-0000-0000-00004B090000}"/>
    <cellStyle name="Header2 3 6 2" xfId="1855" xr:uid="{00000000-0005-0000-0000-00004C090000}"/>
    <cellStyle name="Header2 3 6 2 2" xfId="4683" xr:uid="{00000000-0005-0000-0000-00004D090000}"/>
    <cellStyle name="Header2 3 6 2 3" xfId="7155" xr:uid="{00000000-0005-0000-0000-00004E090000}"/>
    <cellStyle name="Header2 3 6 2 4" xfId="9448" xr:uid="{00000000-0005-0000-0000-00004F090000}"/>
    <cellStyle name="Header2 3 6 3" xfId="3321" xr:uid="{00000000-0005-0000-0000-000050090000}"/>
    <cellStyle name="Header2 3 6 4" xfId="5850" xr:uid="{00000000-0005-0000-0000-000051090000}"/>
    <cellStyle name="Header2 3 6 5" xfId="8205" xr:uid="{00000000-0005-0000-0000-000052090000}"/>
    <cellStyle name="Header2 3 7" xfId="466" xr:uid="{00000000-0005-0000-0000-000053090000}"/>
    <cellStyle name="Header2 3 7 2" xfId="2587" xr:uid="{00000000-0005-0000-0000-000054090000}"/>
    <cellStyle name="Header2 3 7 2 2" xfId="5414" xr:uid="{00000000-0005-0000-0000-000055090000}"/>
    <cellStyle name="Header2 3 7 2 3" xfId="7884" xr:uid="{00000000-0005-0000-0000-000056090000}"/>
    <cellStyle name="Header2 3 7 2 4" xfId="10177" xr:uid="{00000000-0005-0000-0000-000057090000}"/>
    <cellStyle name="Header2 3 7 3" xfId="3322" xr:uid="{00000000-0005-0000-0000-000058090000}"/>
    <cellStyle name="Header2 3 7 4" xfId="5851" xr:uid="{00000000-0005-0000-0000-000059090000}"/>
    <cellStyle name="Header2 3 7 5" xfId="8206" xr:uid="{00000000-0005-0000-0000-00005A090000}"/>
    <cellStyle name="Header2 3 8" xfId="467" xr:uid="{00000000-0005-0000-0000-00005B090000}"/>
    <cellStyle name="Header2 3 8 2" xfId="2037" xr:uid="{00000000-0005-0000-0000-00005C090000}"/>
    <cellStyle name="Header2 3 8 2 2" xfId="4865" xr:uid="{00000000-0005-0000-0000-00005D090000}"/>
    <cellStyle name="Header2 3 8 2 3" xfId="7336" xr:uid="{00000000-0005-0000-0000-00005E090000}"/>
    <cellStyle name="Header2 3 8 2 4" xfId="9629" xr:uid="{00000000-0005-0000-0000-00005F090000}"/>
    <cellStyle name="Header2 3 8 3" xfId="3323" xr:uid="{00000000-0005-0000-0000-000060090000}"/>
    <cellStyle name="Header2 3 8 4" xfId="5852" xr:uid="{00000000-0005-0000-0000-000061090000}"/>
    <cellStyle name="Header2 3 8 5" xfId="8207" xr:uid="{00000000-0005-0000-0000-000062090000}"/>
    <cellStyle name="Header2 3 9" xfId="2640" xr:uid="{00000000-0005-0000-0000-000063090000}"/>
    <cellStyle name="Header2 3 9 2" xfId="5465" xr:uid="{00000000-0005-0000-0000-000064090000}"/>
    <cellStyle name="Header2 3 9 3" xfId="7933" xr:uid="{00000000-0005-0000-0000-000065090000}"/>
    <cellStyle name="Header2 3 9 4" xfId="10222" xr:uid="{00000000-0005-0000-0000-000066090000}"/>
    <cellStyle name="Header2 4" xfId="2335" xr:uid="{00000000-0005-0000-0000-000067090000}"/>
    <cellStyle name="Header2 4 2" xfId="5163" xr:uid="{00000000-0005-0000-0000-000068090000}"/>
    <cellStyle name="Header2 4 3" xfId="7634" xr:uid="{00000000-0005-0000-0000-000069090000}"/>
    <cellStyle name="Header2 4 4" xfId="9927" xr:uid="{00000000-0005-0000-0000-00006A090000}"/>
    <cellStyle name="Header2 5" xfId="3307" xr:uid="{00000000-0005-0000-0000-00006B090000}"/>
    <cellStyle name="Header2 6" xfId="5836" xr:uid="{00000000-0005-0000-0000-00006C090000}"/>
    <cellStyle name="Header2 7" xfId="8191" xr:uid="{00000000-0005-0000-0000-00006D090000}"/>
    <cellStyle name="Chybně 2" xfId="113" xr:uid="{00000000-0005-0000-0000-00006F090000}"/>
    <cellStyle name="Input [yellow]" xfId="468" xr:uid="{00000000-0005-0000-0000-000070090000}"/>
    <cellStyle name="Input [yellow] 2" xfId="469" xr:uid="{00000000-0005-0000-0000-000071090000}"/>
    <cellStyle name="Input [yellow] 2 10" xfId="470" xr:uid="{00000000-0005-0000-0000-000072090000}"/>
    <cellStyle name="Input [yellow] 2 10 2" xfId="2039" xr:uid="{00000000-0005-0000-0000-000073090000}"/>
    <cellStyle name="Input [yellow] 2 10 2 2" xfId="4867" xr:uid="{00000000-0005-0000-0000-000074090000}"/>
    <cellStyle name="Input [yellow] 2 10 2 3" xfId="7338" xr:uid="{00000000-0005-0000-0000-000075090000}"/>
    <cellStyle name="Input [yellow] 2 10 2 4" xfId="9631" xr:uid="{00000000-0005-0000-0000-000076090000}"/>
    <cellStyle name="Input [yellow] 2 10 3" xfId="3326" xr:uid="{00000000-0005-0000-0000-000077090000}"/>
    <cellStyle name="Input [yellow] 2 10 4" xfId="5855" xr:uid="{00000000-0005-0000-0000-000078090000}"/>
    <cellStyle name="Input [yellow] 2 10 5" xfId="8210" xr:uid="{00000000-0005-0000-0000-000079090000}"/>
    <cellStyle name="Input [yellow] 2 11" xfId="2038" xr:uid="{00000000-0005-0000-0000-00007A090000}"/>
    <cellStyle name="Input [yellow] 2 11 2" xfId="4866" xr:uid="{00000000-0005-0000-0000-00007B090000}"/>
    <cellStyle name="Input [yellow] 2 11 3" xfId="7337" xr:uid="{00000000-0005-0000-0000-00007C090000}"/>
    <cellStyle name="Input [yellow] 2 11 4" xfId="9630" xr:uid="{00000000-0005-0000-0000-00007D090000}"/>
    <cellStyle name="Input [yellow] 2 12" xfId="3325" xr:uid="{00000000-0005-0000-0000-00007E090000}"/>
    <cellStyle name="Input [yellow] 2 13" xfId="5854" xr:uid="{00000000-0005-0000-0000-00007F090000}"/>
    <cellStyle name="Input [yellow] 2 14" xfId="8209" xr:uid="{00000000-0005-0000-0000-000080090000}"/>
    <cellStyle name="Input [yellow] 2 2" xfId="471" xr:uid="{00000000-0005-0000-0000-000081090000}"/>
    <cellStyle name="Input [yellow] 2 2 2" xfId="2554" xr:uid="{00000000-0005-0000-0000-000082090000}"/>
    <cellStyle name="Input [yellow] 2 2 2 2" xfId="5381" xr:uid="{00000000-0005-0000-0000-000083090000}"/>
    <cellStyle name="Input [yellow] 2 2 2 3" xfId="7851" xr:uid="{00000000-0005-0000-0000-000084090000}"/>
    <cellStyle name="Input [yellow] 2 2 2 4" xfId="10144" xr:uid="{00000000-0005-0000-0000-000085090000}"/>
    <cellStyle name="Input [yellow] 2 2 3" xfId="3327" xr:uid="{00000000-0005-0000-0000-000086090000}"/>
    <cellStyle name="Input [yellow] 2 2 4" xfId="5856" xr:uid="{00000000-0005-0000-0000-000087090000}"/>
    <cellStyle name="Input [yellow] 2 2 5" xfId="8211" xr:uid="{00000000-0005-0000-0000-000088090000}"/>
    <cellStyle name="Input [yellow] 2 3" xfId="472" xr:uid="{00000000-0005-0000-0000-000089090000}"/>
    <cellStyle name="Input [yellow] 2 3 2" xfId="2040" xr:uid="{00000000-0005-0000-0000-00008A090000}"/>
    <cellStyle name="Input [yellow] 2 3 2 2" xfId="4868" xr:uid="{00000000-0005-0000-0000-00008B090000}"/>
    <cellStyle name="Input [yellow] 2 3 2 3" xfId="7339" xr:uid="{00000000-0005-0000-0000-00008C090000}"/>
    <cellStyle name="Input [yellow] 2 3 2 4" xfId="9632" xr:uid="{00000000-0005-0000-0000-00008D090000}"/>
    <cellStyle name="Input [yellow] 2 3 3" xfId="3328" xr:uid="{00000000-0005-0000-0000-00008E090000}"/>
    <cellStyle name="Input [yellow] 2 3 4" xfId="5857" xr:uid="{00000000-0005-0000-0000-00008F090000}"/>
    <cellStyle name="Input [yellow] 2 3 5" xfId="8212" xr:uid="{00000000-0005-0000-0000-000090090000}"/>
    <cellStyle name="Input [yellow] 2 4" xfId="473" xr:uid="{00000000-0005-0000-0000-000091090000}"/>
    <cellStyle name="Input [yellow] 2 4 2" xfId="1815" xr:uid="{00000000-0005-0000-0000-000092090000}"/>
    <cellStyle name="Input [yellow] 2 4 2 2" xfId="4643" xr:uid="{00000000-0005-0000-0000-000093090000}"/>
    <cellStyle name="Input [yellow] 2 4 2 3" xfId="7115" xr:uid="{00000000-0005-0000-0000-000094090000}"/>
    <cellStyle name="Input [yellow] 2 4 2 4" xfId="9408" xr:uid="{00000000-0005-0000-0000-000095090000}"/>
    <cellStyle name="Input [yellow] 2 4 3" xfId="3329" xr:uid="{00000000-0005-0000-0000-000096090000}"/>
    <cellStyle name="Input [yellow] 2 4 4" xfId="5858" xr:uid="{00000000-0005-0000-0000-000097090000}"/>
    <cellStyle name="Input [yellow] 2 4 5" xfId="8213" xr:uid="{00000000-0005-0000-0000-000098090000}"/>
    <cellStyle name="Input [yellow] 2 5" xfId="474" xr:uid="{00000000-0005-0000-0000-000099090000}"/>
    <cellStyle name="Input [yellow] 2 5 2" xfId="2610" xr:uid="{00000000-0005-0000-0000-00009A090000}"/>
    <cellStyle name="Input [yellow] 2 5 2 2" xfId="5436" xr:uid="{00000000-0005-0000-0000-00009B090000}"/>
    <cellStyle name="Input [yellow] 2 5 2 3" xfId="7906" xr:uid="{00000000-0005-0000-0000-00009C090000}"/>
    <cellStyle name="Input [yellow] 2 5 2 4" xfId="10199" xr:uid="{00000000-0005-0000-0000-00009D090000}"/>
    <cellStyle name="Input [yellow] 2 5 3" xfId="3330" xr:uid="{00000000-0005-0000-0000-00009E090000}"/>
    <cellStyle name="Input [yellow] 2 5 4" xfId="5859" xr:uid="{00000000-0005-0000-0000-00009F090000}"/>
    <cellStyle name="Input [yellow] 2 5 5" xfId="8214" xr:uid="{00000000-0005-0000-0000-0000A0090000}"/>
    <cellStyle name="Input [yellow] 2 6" xfId="475" xr:uid="{00000000-0005-0000-0000-0000A1090000}"/>
    <cellStyle name="Input [yellow] 2 6 2" xfId="1903" xr:uid="{00000000-0005-0000-0000-0000A2090000}"/>
    <cellStyle name="Input [yellow] 2 6 2 2" xfId="4731" xr:uid="{00000000-0005-0000-0000-0000A3090000}"/>
    <cellStyle name="Input [yellow] 2 6 2 3" xfId="7203" xr:uid="{00000000-0005-0000-0000-0000A4090000}"/>
    <cellStyle name="Input [yellow] 2 6 2 4" xfId="9496" xr:uid="{00000000-0005-0000-0000-0000A5090000}"/>
    <cellStyle name="Input [yellow] 2 6 3" xfId="3331" xr:uid="{00000000-0005-0000-0000-0000A6090000}"/>
    <cellStyle name="Input [yellow] 2 6 4" xfId="5860" xr:uid="{00000000-0005-0000-0000-0000A7090000}"/>
    <cellStyle name="Input [yellow] 2 6 5" xfId="8215" xr:uid="{00000000-0005-0000-0000-0000A8090000}"/>
    <cellStyle name="Input [yellow] 2 7" xfId="476" xr:uid="{00000000-0005-0000-0000-0000A9090000}"/>
    <cellStyle name="Input [yellow] 2 7 2" xfId="2041" xr:uid="{00000000-0005-0000-0000-0000AA090000}"/>
    <cellStyle name="Input [yellow] 2 7 2 2" xfId="4869" xr:uid="{00000000-0005-0000-0000-0000AB090000}"/>
    <cellStyle name="Input [yellow] 2 7 2 3" xfId="7340" xr:uid="{00000000-0005-0000-0000-0000AC090000}"/>
    <cellStyle name="Input [yellow] 2 7 2 4" xfId="9633" xr:uid="{00000000-0005-0000-0000-0000AD090000}"/>
    <cellStyle name="Input [yellow] 2 7 3" xfId="3332" xr:uid="{00000000-0005-0000-0000-0000AE090000}"/>
    <cellStyle name="Input [yellow] 2 7 4" xfId="5861" xr:uid="{00000000-0005-0000-0000-0000AF090000}"/>
    <cellStyle name="Input [yellow] 2 7 5" xfId="8216" xr:uid="{00000000-0005-0000-0000-0000B0090000}"/>
    <cellStyle name="Input [yellow] 2 8" xfId="477" xr:uid="{00000000-0005-0000-0000-0000B1090000}"/>
    <cellStyle name="Input [yellow] 2 8 2" xfId="2042" xr:uid="{00000000-0005-0000-0000-0000B2090000}"/>
    <cellStyle name="Input [yellow] 2 8 2 2" xfId="4870" xr:uid="{00000000-0005-0000-0000-0000B3090000}"/>
    <cellStyle name="Input [yellow] 2 8 2 3" xfId="7341" xr:uid="{00000000-0005-0000-0000-0000B4090000}"/>
    <cellStyle name="Input [yellow] 2 8 2 4" xfId="9634" xr:uid="{00000000-0005-0000-0000-0000B5090000}"/>
    <cellStyle name="Input [yellow] 2 8 3" xfId="3333" xr:uid="{00000000-0005-0000-0000-0000B6090000}"/>
    <cellStyle name="Input [yellow] 2 8 4" xfId="5862" xr:uid="{00000000-0005-0000-0000-0000B7090000}"/>
    <cellStyle name="Input [yellow] 2 8 5" xfId="8217" xr:uid="{00000000-0005-0000-0000-0000B8090000}"/>
    <cellStyle name="Input [yellow] 2 9" xfId="478" xr:uid="{00000000-0005-0000-0000-0000B9090000}"/>
    <cellStyle name="Input [yellow] 2 9 2" xfId="2043" xr:uid="{00000000-0005-0000-0000-0000BA090000}"/>
    <cellStyle name="Input [yellow] 2 9 2 2" xfId="4871" xr:uid="{00000000-0005-0000-0000-0000BB090000}"/>
    <cellStyle name="Input [yellow] 2 9 2 3" xfId="7342" xr:uid="{00000000-0005-0000-0000-0000BC090000}"/>
    <cellStyle name="Input [yellow] 2 9 2 4" xfId="9635" xr:uid="{00000000-0005-0000-0000-0000BD090000}"/>
    <cellStyle name="Input [yellow] 2 9 3" xfId="3334" xr:uid="{00000000-0005-0000-0000-0000BE090000}"/>
    <cellStyle name="Input [yellow] 2 9 4" xfId="5863" xr:uid="{00000000-0005-0000-0000-0000BF090000}"/>
    <cellStyle name="Input [yellow] 2 9 5" xfId="8218" xr:uid="{00000000-0005-0000-0000-0000C0090000}"/>
    <cellStyle name="Input [yellow] 3" xfId="479" xr:uid="{00000000-0005-0000-0000-0000C1090000}"/>
    <cellStyle name="Input [yellow] 3 10" xfId="480" xr:uid="{00000000-0005-0000-0000-0000C2090000}"/>
    <cellStyle name="Input [yellow] 3 10 2" xfId="2480" xr:uid="{00000000-0005-0000-0000-0000C3090000}"/>
    <cellStyle name="Input [yellow] 3 10 2 2" xfId="5307" xr:uid="{00000000-0005-0000-0000-0000C4090000}"/>
    <cellStyle name="Input [yellow] 3 10 2 3" xfId="7777" xr:uid="{00000000-0005-0000-0000-0000C5090000}"/>
    <cellStyle name="Input [yellow] 3 10 2 4" xfId="10070" xr:uid="{00000000-0005-0000-0000-0000C6090000}"/>
    <cellStyle name="Input [yellow] 3 10 3" xfId="3336" xr:uid="{00000000-0005-0000-0000-0000C7090000}"/>
    <cellStyle name="Input [yellow] 3 10 4" xfId="5865" xr:uid="{00000000-0005-0000-0000-0000C8090000}"/>
    <cellStyle name="Input [yellow] 3 10 5" xfId="8220" xr:uid="{00000000-0005-0000-0000-0000C9090000}"/>
    <cellStyle name="Input [yellow] 3 11" xfId="2591" xr:uid="{00000000-0005-0000-0000-0000CA090000}"/>
    <cellStyle name="Input [yellow] 3 11 2" xfId="5417" xr:uid="{00000000-0005-0000-0000-0000CB090000}"/>
    <cellStyle name="Input [yellow] 3 11 3" xfId="7887" xr:uid="{00000000-0005-0000-0000-0000CC090000}"/>
    <cellStyle name="Input [yellow] 3 11 4" xfId="10180" xr:uid="{00000000-0005-0000-0000-0000CD090000}"/>
    <cellStyle name="Input [yellow] 3 12" xfId="3335" xr:uid="{00000000-0005-0000-0000-0000CE090000}"/>
    <cellStyle name="Input [yellow] 3 13" xfId="5864" xr:uid="{00000000-0005-0000-0000-0000CF090000}"/>
    <cellStyle name="Input [yellow] 3 14" xfId="8219" xr:uid="{00000000-0005-0000-0000-0000D0090000}"/>
    <cellStyle name="Input [yellow] 3 2" xfId="481" xr:uid="{00000000-0005-0000-0000-0000D1090000}"/>
    <cellStyle name="Input [yellow] 3 2 2" xfId="2044" xr:uid="{00000000-0005-0000-0000-0000D2090000}"/>
    <cellStyle name="Input [yellow] 3 2 2 2" xfId="4872" xr:uid="{00000000-0005-0000-0000-0000D3090000}"/>
    <cellStyle name="Input [yellow] 3 2 2 3" xfId="7343" xr:uid="{00000000-0005-0000-0000-0000D4090000}"/>
    <cellStyle name="Input [yellow] 3 2 2 4" xfId="9636" xr:uid="{00000000-0005-0000-0000-0000D5090000}"/>
    <cellStyle name="Input [yellow] 3 2 3" xfId="3337" xr:uid="{00000000-0005-0000-0000-0000D6090000}"/>
    <cellStyle name="Input [yellow] 3 2 4" xfId="5866" xr:uid="{00000000-0005-0000-0000-0000D7090000}"/>
    <cellStyle name="Input [yellow] 3 2 5" xfId="8221" xr:uid="{00000000-0005-0000-0000-0000D8090000}"/>
    <cellStyle name="Input [yellow] 3 3" xfId="482" xr:uid="{00000000-0005-0000-0000-0000D9090000}"/>
    <cellStyle name="Input [yellow] 3 3 2" xfId="2541" xr:uid="{00000000-0005-0000-0000-0000DA090000}"/>
    <cellStyle name="Input [yellow] 3 3 2 2" xfId="5368" xr:uid="{00000000-0005-0000-0000-0000DB090000}"/>
    <cellStyle name="Input [yellow] 3 3 2 3" xfId="7838" xr:uid="{00000000-0005-0000-0000-0000DC090000}"/>
    <cellStyle name="Input [yellow] 3 3 2 4" xfId="10131" xr:uid="{00000000-0005-0000-0000-0000DD090000}"/>
    <cellStyle name="Input [yellow] 3 3 3" xfId="3338" xr:uid="{00000000-0005-0000-0000-0000DE090000}"/>
    <cellStyle name="Input [yellow] 3 3 4" xfId="5867" xr:uid="{00000000-0005-0000-0000-0000DF090000}"/>
    <cellStyle name="Input [yellow] 3 3 5" xfId="8222" xr:uid="{00000000-0005-0000-0000-0000E0090000}"/>
    <cellStyle name="Input [yellow] 3 4" xfId="483" xr:uid="{00000000-0005-0000-0000-0000E1090000}"/>
    <cellStyle name="Input [yellow] 3 4 2" xfId="2045" xr:uid="{00000000-0005-0000-0000-0000E2090000}"/>
    <cellStyle name="Input [yellow] 3 4 2 2" xfId="4873" xr:uid="{00000000-0005-0000-0000-0000E3090000}"/>
    <cellStyle name="Input [yellow] 3 4 2 3" xfId="7344" xr:uid="{00000000-0005-0000-0000-0000E4090000}"/>
    <cellStyle name="Input [yellow] 3 4 2 4" xfId="9637" xr:uid="{00000000-0005-0000-0000-0000E5090000}"/>
    <cellStyle name="Input [yellow] 3 4 3" xfId="3339" xr:uid="{00000000-0005-0000-0000-0000E6090000}"/>
    <cellStyle name="Input [yellow] 3 4 4" xfId="5868" xr:uid="{00000000-0005-0000-0000-0000E7090000}"/>
    <cellStyle name="Input [yellow] 3 4 5" xfId="8223" xr:uid="{00000000-0005-0000-0000-0000E8090000}"/>
    <cellStyle name="Input [yellow] 3 5" xfId="484" xr:uid="{00000000-0005-0000-0000-0000E9090000}"/>
    <cellStyle name="Input [yellow] 3 5 2" xfId="2569" xr:uid="{00000000-0005-0000-0000-0000EA090000}"/>
    <cellStyle name="Input [yellow] 3 5 2 2" xfId="5396" xr:uid="{00000000-0005-0000-0000-0000EB090000}"/>
    <cellStyle name="Input [yellow] 3 5 2 3" xfId="7866" xr:uid="{00000000-0005-0000-0000-0000EC090000}"/>
    <cellStyle name="Input [yellow] 3 5 2 4" xfId="10159" xr:uid="{00000000-0005-0000-0000-0000ED090000}"/>
    <cellStyle name="Input [yellow] 3 5 3" xfId="3340" xr:uid="{00000000-0005-0000-0000-0000EE090000}"/>
    <cellStyle name="Input [yellow] 3 5 4" xfId="5869" xr:uid="{00000000-0005-0000-0000-0000EF090000}"/>
    <cellStyle name="Input [yellow] 3 5 5" xfId="8224" xr:uid="{00000000-0005-0000-0000-0000F0090000}"/>
    <cellStyle name="Input [yellow] 3 6" xfId="485" xr:uid="{00000000-0005-0000-0000-0000F1090000}"/>
    <cellStyle name="Input [yellow] 3 6 2" xfId="2046" xr:uid="{00000000-0005-0000-0000-0000F2090000}"/>
    <cellStyle name="Input [yellow] 3 6 2 2" xfId="4874" xr:uid="{00000000-0005-0000-0000-0000F3090000}"/>
    <cellStyle name="Input [yellow] 3 6 2 3" xfId="7345" xr:uid="{00000000-0005-0000-0000-0000F4090000}"/>
    <cellStyle name="Input [yellow] 3 6 2 4" xfId="9638" xr:uid="{00000000-0005-0000-0000-0000F5090000}"/>
    <cellStyle name="Input [yellow] 3 6 3" xfId="3341" xr:uid="{00000000-0005-0000-0000-0000F6090000}"/>
    <cellStyle name="Input [yellow] 3 6 4" xfId="5870" xr:uid="{00000000-0005-0000-0000-0000F7090000}"/>
    <cellStyle name="Input [yellow] 3 6 5" xfId="8225" xr:uid="{00000000-0005-0000-0000-0000F8090000}"/>
    <cellStyle name="Input [yellow] 3 7" xfId="486" xr:uid="{00000000-0005-0000-0000-0000F9090000}"/>
    <cellStyle name="Input [yellow] 3 7 2" xfId="2419" xr:uid="{00000000-0005-0000-0000-0000FA090000}"/>
    <cellStyle name="Input [yellow] 3 7 2 2" xfId="5246" xr:uid="{00000000-0005-0000-0000-0000FB090000}"/>
    <cellStyle name="Input [yellow] 3 7 2 3" xfId="7717" xr:uid="{00000000-0005-0000-0000-0000FC090000}"/>
    <cellStyle name="Input [yellow] 3 7 2 4" xfId="10010" xr:uid="{00000000-0005-0000-0000-0000FD090000}"/>
    <cellStyle name="Input [yellow] 3 7 3" xfId="3342" xr:uid="{00000000-0005-0000-0000-0000FE090000}"/>
    <cellStyle name="Input [yellow] 3 7 4" xfId="5871" xr:uid="{00000000-0005-0000-0000-0000FF090000}"/>
    <cellStyle name="Input [yellow] 3 7 5" xfId="8226" xr:uid="{00000000-0005-0000-0000-0000000A0000}"/>
    <cellStyle name="Input [yellow] 3 8" xfId="487" xr:uid="{00000000-0005-0000-0000-0000010A0000}"/>
    <cellStyle name="Input [yellow] 3 8 2" xfId="1845" xr:uid="{00000000-0005-0000-0000-0000020A0000}"/>
    <cellStyle name="Input [yellow] 3 8 2 2" xfId="4673" xr:uid="{00000000-0005-0000-0000-0000030A0000}"/>
    <cellStyle name="Input [yellow] 3 8 2 3" xfId="7145" xr:uid="{00000000-0005-0000-0000-0000040A0000}"/>
    <cellStyle name="Input [yellow] 3 8 2 4" xfId="9438" xr:uid="{00000000-0005-0000-0000-0000050A0000}"/>
    <cellStyle name="Input [yellow] 3 8 3" xfId="3343" xr:uid="{00000000-0005-0000-0000-0000060A0000}"/>
    <cellStyle name="Input [yellow] 3 8 4" xfId="5872" xr:uid="{00000000-0005-0000-0000-0000070A0000}"/>
    <cellStyle name="Input [yellow] 3 8 5" xfId="8227" xr:uid="{00000000-0005-0000-0000-0000080A0000}"/>
    <cellStyle name="Input [yellow] 3 9" xfId="488" xr:uid="{00000000-0005-0000-0000-0000090A0000}"/>
    <cellStyle name="Input [yellow] 3 9 2" xfId="2047" xr:uid="{00000000-0005-0000-0000-00000A0A0000}"/>
    <cellStyle name="Input [yellow] 3 9 2 2" xfId="4875" xr:uid="{00000000-0005-0000-0000-00000B0A0000}"/>
    <cellStyle name="Input [yellow] 3 9 2 3" xfId="7346" xr:uid="{00000000-0005-0000-0000-00000C0A0000}"/>
    <cellStyle name="Input [yellow] 3 9 2 4" xfId="9639" xr:uid="{00000000-0005-0000-0000-00000D0A0000}"/>
    <cellStyle name="Input [yellow] 3 9 3" xfId="3344" xr:uid="{00000000-0005-0000-0000-00000E0A0000}"/>
    <cellStyle name="Input [yellow] 3 9 4" xfId="5873" xr:uid="{00000000-0005-0000-0000-00000F0A0000}"/>
    <cellStyle name="Input [yellow] 3 9 5" xfId="8228" xr:uid="{00000000-0005-0000-0000-0000100A0000}"/>
    <cellStyle name="Input [yellow] 4" xfId="2511" xr:uid="{00000000-0005-0000-0000-0000110A0000}"/>
    <cellStyle name="Input [yellow] 4 2" xfId="5338" xr:uid="{00000000-0005-0000-0000-0000120A0000}"/>
    <cellStyle name="Input [yellow] 4 3" xfId="7808" xr:uid="{00000000-0005-0000-0000-0000130A0000}"/>
    <cellStyle name="Input [yellow] 4 4" xfId="10101" xr:uid="{00000000-0005-0000-0000-0000140A0000}"/>
    <cellStyle name="Input [yellow] 5" xfId="3324" xr:uid="{00000000-0005-0000-0000-0000150A0000}"/>
    <cellStyle name="Input [yellow] 6" xfId="5853" xr:uid="{00000000-0005-0000-0000-0000160A0000}"/>
    <cellStyle name="Input [yellow] 7" xfId="8208" xr:uid="{00000000-0005-0000-0000-0000170A0000}"/>
    <cellStyle name="Input Cells" xfId="489" xr:uid="{00000000-0005-0000-0000-0000180A0000}"/>
    <cellStyle name="Input Cells 2" xfId="490" xr:uid="{00000000-0005-0000-0000-0000190A0000}"/>
    <cellStyle name="Input Cells 3" xfId="491" xr:uid="{00000000-0005-0000-0000-00001A0A0000}"/>
    <cellStyle name="Input Cells_110310_Výkazy CEPS 10_13062011" xfId="492" xr:uid="{00000000-0005-0000-0000-00001B0A0000}"/>
    <cellStyle name="Kontrolní buňka" xfId="25" builtinId="23" customBuiltin="1"/>
    <cellStyle name="Kontrolní buňka 2" xfId="114" xr:uid="{00000000-0005-0000-0000-00001D0A0000}"/>
    <cellStyle name="Linked Cells" xfId="493" xr:uid="{00000000-0005-0000-0000-00001E0A0000}"/>
    <cellStyle name="Linked Cells 2" xfId="494" xr:uid="{00000000-0005-0000-0000-00001F0A0000}"/>
    <cellStyle name="Linked Cells 3" xfId="495" xr:uid="{00000000-0005-0000-0000-0000200A0000}"/>
    <cellStyle name="Linked Cells_110310_Výkazy CEPS 10_13062011" xfId="496" xr:uid="{00000000-0005-0000-0000-0000210A0000}"/>
    <cellStyle name="MĚNA 2" xfId="26" xr:uid="{00000000-0005-0000-0000-0000220A0000}"/>
    <cellStyle name="MĚNA 2 2" xfId="68" xr:uid="{00000000-0005-0000-0000-0000230A0000}"/>
    <cellStyle name="MĚNA 2 3" xfId="67" xr:uid="{00000000-0005-0000-0000-0000240A0000}"/>
    <cellStyle name="Milliers [0]_!!!GO" xfId="497" xr:uid="{00000000-0005-0000-0000-0000250A0000}"/>
    <cellStyle name="Milliers_!!!GO" xfId="498" xr:uid="{00000000-0005-0000-0000-0000260A0000}"/>
    <cellStyle name="Monétaire [0]_!!!GO" xfId="499" xr:uid="{00000000-0005-0000-0000-0000270A0000}"/>
    <cellStyle name="Monétaire_!!!GO" xfId="500" xr:uid="{00000000-0005-0000-0000-0000280A0000}"/>
    <cellStyle name="Nadpis 1" xfId="27" builtinId="16" customBuiltin="1"/>
    <cellStyle name="Nadpis 1 2" xfId="115" xr:uid="{00000000-0005-0000-0000-00002A0A0000}"/>
    <cellStyle name="Nadpis 2" xfId="28" builtinId="17" customBuiltin="1"/>
    <cellStyle name="Nadpis 2 2" xfId="116" xr:uid="{00000000-0005-0000-0000-00002C0A0000}"/>
    <cellStyle name="Nadpis 3" xfId="29" builtinId="18" customBuiltin="1"/>
    <cellStyle name="Nadpis 3 2" xfId="117" xr:uid="{00000000-0005-0000-0000-00002E0A0000}"/>
    <cellStyle name="Nadpis 4" xfId="30" builtinId="19" customBuiltin="1"/>
    <cellStyle name="Nadpis 4 2" xfId="118" xr:uid="{00000000-0005-0000-0000-0000300A0000}"/>
    <cellStyle name="Nadpis malý" xfId="31" xr:uid="{00000000-0005-0000-0000-0000310A0000}"/>
    <cellStyle name="NADPIS1" xfId="32" xr:uid="{00000000-0005-0000-0000-0000320A0000}"/>
    <cellStyle name="NADPIS1 2" xfId="33" xr:uid="{00000000-0005-0000-0000-0000330A0000}"/>
    <cellStyle name="NADPIS1 2 2" xfId="70" xr:uid="{00000000-0005-0000-0000-0000340A0000}"/>
    <cellStyle name="NADPIS1 2 3" xfId="69" xr:uid="{00000000-0005-0000-0000-0000350A0000}"/>
    <cellStyle name="NADPIS2" xfId="34" xr:uid="{00000000-0005-0000-0000-0000360A0000}"/>
    <cellStyle name="NADPIS2 2" xfId="35" xr:uid="{00000000-0005-0000-0000-0000370A0000}"/>
    <cellStyle name="NADPIS2 2 2" xfId="72" xr:uid="{00000000-0005-0000-0000-0000380A0000}"/>
    <cellStyle name="NADPIS2 2 3" xfId="71" xr:uid="{00000000-0005-0000-0000-0000390A0000}"/>
    <cellStyle name="Název" xfId="36" builtinId="15" customBuiltin="1"/>
    <cellStyle name="Název 2" xfId="119" xr:uid="{00000000-0005-0000-0000-00003B0A0000}"/>
    <cellStyle name="Neutrální" xfId="37" builtinId="28" customBuiltin="1"/>
    <cellStyle name="Neutrální 2" xfId="120" xr:uid="{00000000-0005-0000-0000-00003D0A0000}"/>
    <cellStyle name="Neutrální 3" xfId="501" xr:uid="{00000000-0005-0000-0000-00003E0A0000}"/>
    <cellStyle name="New Times Roman" xfId="502" xr:uid="{00000000-0005-0000-0000-00003F0A0000}"/>
    <cellStyle name="New Times Roman 2" xfId="503" xr:uid="{00000000-0005-0000-0000-0000400A0000}"/>
    <cellStyle name="New Times Roman 3" xfId="504" xr:uid="{00000000-0005-0000-0000-0000410A0000}"/>
    <cellStyle name="New Times Roman_110310_Výkazy CEPS 10_13062011" xfId="505" xr:uid="{00000000-0005-0000-0000-0000420A0000}"/>
    <cellStyle name="Normal - Style1" xfId="506" xr:uid="{00000000-0005-0000-0000-0000430A0000}"/>
    <cellStyle name="Normal - Style1 2" xfId="507" xr:uid="{00000000-0005-0000-0000-0000440A0000}"/>
    <cellStyle name="Normal - Style1 3" xfId="508" xr:uid="{00000000-0005-0000-0000-0000450A0000}"/>
    <cellStyle name="Normal - Style1_110310_Výkazy CEPS 10_13062011" xfId="509" xr:uid="{00000000-0005-0000-0000-0000460A0000}"/>
    <cellStyle name="normal 2" xfId="510" xr:uid="{00000000-0005-0000-0000-0000470A0000}"/>
    <cellStyle name="Normal_!!!GO" xfId="511" xr:uid="{00000000-0005-0000-0000-0000480A0000}"/>
    <cellStyle name="Normální" xfId="0" builtinId="0"/>
    <cellStyle name="Normální 10" xfId="73" xr:uid="{00000000-0005-0000-0000-00004A0A0000}"/>
    <cellStyle name="Normální 10 2" xfId="1544" xr:uid="{00000000-0005-0000-0000-00004B0A0000}"/>
    <cellStyle name="Normální 10 2 2" xfId="2667" xr:uid="{00000000-0005-0000-0000-00004C0A0000}"/>
    <cellStyle name="Normální 10 2 2 2" xfId="5492" xr:uid="{00000000-0005-0000-0000-00004D0A0000}"/>
    <cellStyle name="Normální 10 2 3" xfId="4378" xr:uid="{00000000-0005-0000-0000-00004E0A0000}"/>
    <cellStyle name="Normální 11" xfId="74" xr:uid="{00000000-0005-0000-0000-00004F0A0000}"/>
    <cellStyle name="Normální 11 2" xfId="88" xr:uid="{00000000-0005-0000-0000-0000500A0000}"/>
    <cellStyle name="Normální 11 2 2" xfId="1620" xr:uid="{00000000-0005-0000-0000-0000510A0000}"/>
    <cellStyle name="Normální 11 2 2 2" xfId="4449" xr:uid="{00000000-0005-0000-0000-0000520A0000}"/>
    <cellStyle name="Normální 11 2 3" xfId="2944" xr:uid="{00000000-0005-0000-0000-0000530A0000}"/>
    <cellStyle name="Normální 11 3" xfId="90" xr:uid="{00000000-0005-0000-0000-0000540A0000}"/>
    <cellStyle name="Normální 11 3 2" xfId="1622" xr:uid="{00000000-0005-0000-0000-0000550A0000}"/>
    <cellStyle name="Normální 11 3 2 2" xfId="4451" xr:uid="{00000000-0005-0000-0000-0000560A0000}"/>
    <cellStyle name="Normální 11 3 3" xfId="2946" xr:uid="{00000000-0005-0000-0000-0000570A0000}"/>
    <cellStyle name="Normální 11 4" xfId="91" xr:uid="{00000000-0005-0000-0000-0000580A0000}"/>
    <cellStyle name="Normální 11 4 2" xfId="1623" xr:uid="{00000000-0005-0000-0000-0000590A0000}"/>
    <cellStyle name="Normální 11 4 2 2" xfId="4452" xr:uid="{00000000-0005-0000-0000-00005A0A0000}"/>
    <cellStyle name="Normální 11 4 3" xfId="2947" xr:uid="{00000000-0005-0000-0000-00005B0A0000}"/>
    <cellStyle name="Normální 11 5" xfId="121" xr:uid="{00000000-0005-0000-0000-00005C0A0000}"/>
    <cellStyle name="Normální 11 5 2" xfId="1641" xr:uid="{00000000-0005-0000-0000-00005D0A0000}"/>
    <cellStyle name="Normální 11 5 2 2" xfId="4470" xr:uid="{00000000-0005-0000-0000-00005E0A0000}"/>
    <cellStyle name="Normální 11 5 3" xfId="2977" xr:uid="{00000000-0005-0000-0000-00005F0A0000}"/>
    <cellStyle name="Normální 11 6" xfId="1545" xr:uid="{00000000-0005-0000-0000-0000600A0000}"/>
    <cellStyle name="Normální 11 6 2" xfId="2668" xr:uid="{00000000-0005-0000-0000-0000610A0000}"/>
    <cellStyle name="Normální 11 6 2 2" xfId="5493" xr:uid="{00000000-0005-0000-0000-0000620A0000}"/>
    <cellStyle name="Normální 11 6 3" xfId="4379" xr:uid="{00000000-0005-0000-0000-0000630A0000}"/>
    <cellStyle name="Normální 11 7" xfId="1612" xr:uid="{00000000-0005-0000-0000-0000640A0000}"/>
    <cellStyle name="Normální 11 7 2" xfId="4441" xr:uid="{00000000-0005-0000-0000-0000650A0000}"/>
    <cellStyle name="Normální 11 8" xfId="2934" xr:uid="{00000000-0005-0000-0000-0000660A0000}"/>
    <cellStyle name="Normální 12" xfId="60" xr:uid="{00000000-0005-0000-0000-0000670A0000}"/>
    <cellStyle name="Normální 12 2" xfId="1546" xr:uid="{00000000-0005-0000-0000-0000680A0000}"/>
    <cellStyle name="Normální 12 2 2" xfId="2669" xr:uid="{00000000-0005-0000-0000-0000690A0000}"/>
    <cellStyle name="Normální 12 2 2 2" xfId="5494" xr:uid="{00000000-0005-0000-0000-00006A0A0000}"/>
    <cellStyle name="Normální 12 2 3" xfId="4380" xr:uid="{00000000-0005-0000-0000-00006B0A0000}"/>
    <cellStyle name="Normální 12 3" xfId="10437" xr:uid="{BFA1D277-AF1E-4AA7-8B6C-A9AAA2469E1E}"/>
    <cellStyle name="Normální 13" xfId="92" xr:uid="{00000000-0005-0000-0000-00006C0A0000}"/>
    <cellStyle name="Normální 13 2" xfId="1547" xr:uid="{00000000-0005-0000-0000-00006D0A0000}"/>
    <cellStyle name="Normální 13 2 2" xfId="2670" xr:uid="{00000000-0005-0000-0000-00006E0A0000}"/>
    <cellStyle name="Normální 13 2 2 2" xfId="5495" xr:uid="{00000000-0005-0000-0000-00006F0A0000}"/>
    <cellStyle name="Normální 13 2 3" xfId="4381" xr:uid="{00000000-0005-0000-0000-0000700A0000}"/>
    <cellStyle name="Normální 14" xfId="93" xr:uid="{00000000-0005-0000-0000-0000710A0000}"/>
    <cellStyle name="Normální 14 2" xfId="1548" xr:uid="{00000000-0005-0000-0000-0000720A0000}"/>
    <cellStyle name="Normální 14 2 2" xfId="2671" xr:uid="{00000000-0005-0000-0000-0000730A0000}"/>
    <cellStyle name="Normální 14 2 2 2" xfId="5496" xr:uid="{00000000-0005-0000-0000-0000740A0000}"/>
    <cellStyle name="Normální 14 2 3" xfId="4382" xr:uid="{00000000-0005-0000-0000-0000750A0000}"/>
    <cellStyle name="Normální 14 3" xfId="1625" xr:uid="{00000000-0005-0000-0000-0000760A0000}"/>
    <cellStyle name="Normální 14 3 2" xfId="4454" xr:uid="{00000000-0005-0000-0000-0000770A0000}"/>
    <cellStyle name="Normální 14 4" xfId="2949" xr:uid="{00000000-0005-0000-0000-0000780A0000}"/>
    <cellStyle name="Normální 15" xfId="137" xr:uid="{00000000-0005-0000-0000-0000790A0000}"/>
    <cellStyle name="Normální 15 2" xfId="1549" xr:uid="{00000000-0005-0000-0000-00007A0A0000}"/>
    <cellStyle name="Normální 15 2 2" xfId="2672" xr:uid="{00000000-0005-0000-0000-00007B0A0000}"/>
    <cellStyle name="Normální 15 2 2 2" xfId="5497" xr:uid="{00000000-0005-0000-0000-00007C0A0000}"/>
    <cellStyle name="Normální 15 2 3" xfId="4383" xr:uid="{00000000-0005-0000-0000-00007D0A0000}"/>
    <cellStyle name="Normální 15 3" xfId="1652" xr:uid="{00000000-0005-0000-0000-00007E0A0000}"/>
    <cellStyle name="Normální 15 3 2" xfId="4481" xr:uid="{00000000-0005-0000-0000-00007F0A0000}"/>
    <cellStyle name="Normální 15 4" xfId="2993" xr:uid="{00000000-0005-0000-0000-0000800A0000}"/>
    <cellStyle name="Normální 16" xfId="1554" xr:uid="{00000000-0005-0000-0000-0000810A0000}"/>
    <cellStyle name="Normální 16 2" xfId="2674" xr:uid="{00000000-0005-0000-0000-0000820A0000}"/>
    <cellStyle name="Normální 16 2 2" xfId="5499" xr:uid="{00000000-0005-0000-0000-0000830A0000}"/>
    <cellStyle name="Normální 16 3" xfId="4386" xr:uid="{00000000-0005-0000-0000-0000840A0000}"/>
    <cellStyle name="Normální 17" xfId="1496" xr:uid="{00000000-0005-0000-0000-0000850A0000}"/>
    <cellStyle name="Normální 17 2" xfId="2630" xr:uid="{00000000-0005-0000-0000-0000860A0000}"/>
    <cellStyle name="Normální 18" xfId="1486" xr:uid="{00000000-0005-0000-0000-0000870A0000}"/>
    <cellStyle name="Normální 18 2" xfId="2622" xr:uid="{00000000-0005-0000-0000-0000880A0000}"/>
    <cellStyle name="Normální 18 2 2" xfId="5448" xr:uid="{00000000-0005-0000-0000-0000890A0000}"/>
    <cellStyle name="Normální 18 3" xfId="4337" xr:uid="{00000000-0005-0000-0000-00008A0A0000}"/>
    <cellStyle name="Normální 19" xfId="10433" xr:uid="{ADB8B76E-B345-4F74-858F-4CE77331416A}"/>
    <cellStyle name="Normální 19 2" xfId="10436" xr:uid="{805A592F-2716-4608-AE90-98260DF0D0BC}"/>
    <cellStyle name="Normální 19 2 2" xfId="10440" xr:uid="{0B9D357E-A3F8-4989-BC0D-D75D55C60FE4}"/>
    <cellStyle name="normální 2" xfId="38" xr:uid="{00000000-0005-0000-0000-00008B0A0000}"/>
    <cellStyle name="Normální 2 2" xfId="75" xr:uid="{00000000-0005-0000-0000-00008C0A0000}"/>
    <cellStyle name="normální 2 2 2" xfId="512" xr:uid="{00000000-0005-0000-0000-00008D0A0000}"/>
    <cellStyle name="Normální 2 2 3" xfId="1497" xr:uid="{00000000-0005-0000-0000-00008E0A0000}"/>
    <cellStyle name="Normální 2 2 4" xfId="1558" xr:uid="{00000000-0005-0000-0000-00008F0A0000}"/>
    <cellStyle name="normální 2 3" xfId="76" xr:uid="{00000000-0005-0000-0000-0000900A0000}"/>
    <cellStyle name="normální 2 4" xfId="136" xr:uid="{00000000-0005-0000-0000-0000910A0000}"/>
    <cellStyle name="Normální 2 5" xfId="1492" xr:uid="{00000000-0005-0000-0000-0000920A0000}"/>
    <cellStyle name="Normální 2 6" xfId="1556" xr:uid="{00000000-0005-0000-0000-0000930A0000}"/>
    <cellStyle name="Normální 2 7" xfId="10432" xr:uid="{B42B6620-F2E2-4886-9539-4714EAD7F5CD}"/>
    <cellStyle name="normální 2_120301 Výkazy PDS 11" xfId="513" xr:uid="{00000000-0005-0000-0000-0000940A0000}"/>
    <cellStyle name="Normální 20" xfId="10434" xr:uid="{1A787D6E-25A7-4CAB-9F70-6DFC1EFCAEFC}"/>
    <cellStyle name="Normální 21" xfId="10435" xr:uid="{6BF7293A-D4A9-4134-879E-943006E96216}"/>
    <cellStyle name="Normální 22" xfId="10438" xr:uid="{731D1AD4-C88A-4FEA-B0B2-6E7137DD4141}"/>
    <cellStyle name="Normální 23" xfId="10439" xr:uid="{DBAA64BB-C93C-4A9A-88C7-FDCFEAC07BFD}"/>
    <cellStyle name="Normální 3" xfId="39" xr:uid="{00000000-0005-0000-0000-0000950A0000}"/>
    <cellStyle name="Normální 3 2" xfId="77" xr:uid="{00000000-0005-0000-0000-0000960A0000}"/>
    <cellStyle name="Normální 3 2 2" xfId="1498" xr:uid="{00000000-0005-0000-0000-0000970A0000}"/>
    <cellStyle name="Normální 3 2 2 2" xfId="2632" xr:uid="{00000000-0005-0000-0000-0000980A0000}"/>
    <cellStyle name="Normální 3 2 2 2 2" xfId="5457" xr:uid="{00000000-0005-0000-0000-0000990A0000}"/>
    <cellStyle name="Normální 3 2 2 3" xfId="4347" xr:uid="{00000000-0005-0000-0000-00009A0A0000}"/>
    <cellStyle name="normální 3 3" xfId="514" xr:uid="{00000000-0005-0000-0000-00009B0A0000}"/>
    <cellStyle name="Normální 3 4" xfId="1493" xr:uid="{00000000-0005-0000-0000-00009C0A0000}"/>
    <cellStyle name="Normální 3 5" xfId="1557" xr:uid="{00000000-0005-0000-0000-00009D0A0000}"/>
    <cellStyle name="Normální 3 6" xfId="1587" xr:uid="{00000000-0005-0000-0000-00009E0A0000}"/>
    <cellStyle name="Normální 3 6 2" xfId="4416" xr:uid="{00000000-0005-0000-0000-00009F0A0000}"/>
    <cellStyle name="Normální 3 7" xfId="2900" xr:uid="{00000000-0005-0000-0000-0000A00A0000}"/>
    <cellStyle name="Normální 4" xfId="78" xr:uid="{00000000-0005-0000-0000-0000A10A0000}"/>
    <cellStyle name="Normální 4 2" xfId="515" xr:uid="{00000000-0005-0000-0000-0000A20A0000}"/>
    <cellStyle name="Normální 4 2 2" xfId="516" xr:uid="{00000000-0005-0000-0000-0000A30A0000}"/>
    <cellStyle name="Normální 4 2 3" xfId="1499" xr:uid="{00000000-0005-0000-0000-0000A40A0000}"/>
    <cellStyle name="Normální 4 2 3 2" xfId="2633" xr:uid="{00000000-0005-0000-0000-0000A50A0000}"/>
    <cellStyle name="Normální 4 2 3 2 2" xfId="5458" xr:uid="{00000000-0005-0000-0000-0000A60A0000}"/>
    <cellStyle name="Normální 4 2 3 3" xfId="4348" xr:uid="{00000000-0005-0000-0000-0000A70A0000}"/>
    <cellStyle name="Normální 5" xfId="79" xr:uid="{00000000-0005-0000-0000-0000A80A0000}"/>
    <cellStyle name="Normální 5 2" xfId="517" xr:uid="{00000000-0005-0000-0000-0000A90A0000}"/>
    <cellStyle name="Normální 5 2 2" xfId="1907" xr:uid="{00000000-0005-0000-0000-0000AA0A0000}"/>
    <cellStyle name="Normální 5 2 2 2" xfId="4735" xr:uid="{00000000-0005-0000-0000-0000AB0A0000}"/>
    <cellStyle name="Normální 5 2 3" xfId="3372" xr:uid="{00000000-0005-0000-0000-0000AC0A0000}"/>
    <cellStyle name="Normální 5 3" xfId="1500" xr:uid="{00000000-0005-0000-0000-0000AD0A0000}"/>
    <cellStyle name="Normální 5 3 2" xfId="2634" xr:uid="{00000000-0005-0000-0000-0000AE0A0000}"/>
    <cellStyle name="Normální 5 3 2 2" xfId="5459" xr:uid="{00000000-0005-0000-0000-0000AF0A0000}"/>
    <cellStyle name="Normální 5 3 3" xfId="4349" xr:uid="{00000000-0005-0000-0000-0000B00A0000}"/>
    <cellStyle name="Normální 6" xfId="80" xr:uid="{00000000-0005-0000-0000-0000B10A0000}"/>
    <cellStyle name="Normální 6 2" xfId="518" xr:uid="{00000000-0005-0000-0000-0000B20A0000}"/>
    <cellStyle name="Normální 6 3" xfId="1501" xr:uid="{00000000-0005-0000-0000-0000B30A0000}"/>
    <cellStyle name="Normální 6 3 2" xfId="2635" xr:uid="{00000000-0005-0000-0000-0000B40A0000}"/>
    <cellStyle name="Normální 6 3 2 2" xfId="5460" xr:uid="{00000000-0005-0000-0000-0000B50A0000}"/>
    <cellStyle name="Normální 6 3 3" xfId="4350" xr:uid="{00000000-0005-0000-0000-0000B60A0000}"/>
    <cellStyle name="Normální 7" xfId="81" xr:uid="{00000000-0005-0000-0000-0000B70A0000}"/>
    <cellStyle name="Normální 7 2" xfId="1551" xr:uid="{00000000-0005-0000-0000-0000B80A0000}"/>
    <cellStyle name="Normální 7 2 2" xfId="2673" xr:uid="{00000000-0005-0000-0000-0000B90A0000}"/>
    <cellStyle name="Normální 7 2 2 2" xfId="5498" xr:uid="{00000000-0005-0000-0000-0000BA0A0000}"/>
    <cellStyle name="Normální 7 2 3" xfId="4385" xr:uid="{00000000-0005-0000-0000-0000BB0A0000}"/>
    <cellStyle name="Normální 7 3" xfId="1487" xr:uid="{00000000-0005-0000-0000-0000BC0A0000}"/>
    <cellStyle name="Normální 7 3 2" xfId="2623" xr:uid="{00000000-0005-0000-0000-0000BD0A0000}"/>
    <cellStyle name="Normální 7 3 2 2" xfId="5449" xr:uid="{00000000-0005-0000-0000-0000BE0A0000}"/>
    <cellStyle name="Normální 7 3 3" xfId="4338" xr:uid="{00000000-0005-0000-0000-0000BF0A0000}"/>
    <cellStyle name="Normální 8" xfId="82" xr:uid="{00000000-0005-0000-0000-0000C00A0000}"/>
    <cellStyle name="Normální 8 2" xfId="1542" xr:uid="{00000000-0005-0000-0000-0000C10A0000}"/>
    <cellStyle name="Normální 8 2 2" xfId="2665" xr:uid="{00000000-0005-0000-0000-0000C20A0000}"/>
    <cellStyle name="Normální 8 2 2 2" xfId="5490" xr:uid="{00000000-0005-0000-0000-0000C30A0000}"/>
    <cellStyle name="Normální 8 2 3" xfId="4376" xr:uid="{00000000-0005-0000-0000-0000C40A0000}"/>
    <cellStyle name="Normální 9" xfId="83" xr:uid="{00000000-0005-0000-0000-0000C50A0000}"/>
    <cellStyle name="Normální 9 2" xfId="519" xr:uid="{00000000-0005-0000-0000-0000C60A0000}"/>
    <cellStyle name="Normální 9 3" xfId="1543" xr:uid="{00000000-0005-0000-0000-0000C70A0000}"/>
    <cellStyle name="Normální 9 3 2" xfId="2666" xr:uid="{00000000-0005-0000-0000-0000C80A0000}"/>
    <cellStyle name="Normální 9 3 2 2" xfId="5491" xr:uid="{00000000-0005-0000-0000-0000C90A0000}"/>
    <cellStyle name="Normální 9 3 3" xfId="4377" xr:uid="{00000000-0005-0000-0000-0000CA0A0000}"/>
    <cellStyle name="Normální 91" xfId="1550" xr:uid="{00000000-0005-0000-0000-0000CB0A0000}"/>
    <cellStyle name="normální_0006 Roční zpráva 2010_003" xfId="40" xr:uid="{00000000-0005-0000-0000-0000CC0A0000}"/>
    <cellStyle name="normální_2010 10. 26. výstupy_do srpna 2010" xfId="89" xr:uid="{00000000-0005-0000-0000-0000CD0A0000}"/>
    <cellStyle name="normální_meszpr 12_2011-draft pro úpravy" xfId="41" xr:uid="{00000000-0005-0000-0000-0000CE0A0000}"/>
    <cellStyle name="O…‹aO‚e [0.00]_Region Orders (2)" xfId="520" xr:uid="{00000000-0005-0000-0000-0000CF0A0000}"/>
    <cellStyle name="O…‹aO‚e_Region Orders (2)" xfId="521" xr:uid="{00000000-0005-0000-0000-0000D00A0000}"/>
    <cellStyle name="per.style" xfId="522" xr:uid="{00000000-0005-0000-0000-0000D10A0000}"/>
    <cellStyle name="per.style 2" xfId="523" xr:uid="{00000000-0005-0000-0000-0000D20A0000}"/>
    <cellStyle name="per.style 3" xfId="524" xr:uid="{00000000-0005-0000-0000-0000D30A0000}"/>
    <cellStyle name="per.style_110310_Výkazy CEPS 10_13062011" xfId="525" xr:uid="{00000000-0005-0000-0000-0000D40A0000}"/>
    <cellStyle name="Percent [2]" xfId="526" xr:uid="{00000000-0005-0000-0000-0000D50A0000}"/>
    <cellStyle name="Percent [2] 2" xfId="527" xr:uid="{00000000-0005-0000-0000-0000D60A0000}"/>
    <cellStyle name="Percent [2] 3" xfId="528" xr:uid="{00000000-0005-0000-0000-0000D70A0000}"/>
    <cellStyle name="PEVNÝ" xfId="42" xr:uid="{00000000-0005-0000-0000-0000D80A0000}"/>
    <cellStyle name="PEVNÝ 2" xfId="43" xr:uid="{00000000-0005-0000-0000-0000D90A0000}"/>
    <cellStyle name="PEVNÝ 2 2" xfId="85" xr:uid="{00000000-0005-0000-0000-0000DA0A0000}"/>
    <cellStyle name="PEVNÝ 2 3" xfId="84" xr:uid="{00000000-0005-0000-0000-0000DB0A0000}"/>
    <cellStyle name="Poznámka" xfId="44" builtinId="10" customBuiltin="1"/>
    <cellStyle name="Poznámka 2" xfId="122" xr:uid="{00000000-0005-0000-0000-0000DD0A0000}"/>
    <cellStyle name="Poznámka 2 10" xfId="529" xr:uid="{00000000-0005-0000-0000-0000DE0A0000}"/>
    <cellStyle name="Poznámka 2 10 2" xfId="2343" xr:uid="{00000000-0005-0000-0000-0000DF0A0000}"/>
    <cellStyle name="Poznámka 2 10 2 2" xfId="5171" xr:uid="{00000000-0005-0000-0000-0000E00A0000}"/>
    <cellStyle name="Poznámka 2 10 2 3" xfId="7642" xr:uid="{00000000-0005-0000-0000-0000E10A0000}"/>
    <cellStyle name="Poznámka 2 10 2 4" xfId="9935" xr:uid="{00000000-0005-0000-0000-0000E20A0000}"/>
    <cellStyle name="Poznámka 2 10 3" xfId="3384" xr:uid="{00000000-0005-0000-0000-0000E30A0000}"/>
    <cellStyle name="Poznámka 2 10 4" xfId="5900" xr:uid="{00000000-0005-0000-0000-0000E40A0000}"/>
    <cellStyle name="Poznámka 2 10 5" xfId="8229" xr:uid="{00000000-0005-0000-0000-0000E50A0000}"/>
    <cellStyle name="Poznámka 2 11" xfId="530" xr:uid="{00000000-0005-0000-0000-0000E60A0000}"/>
    <cellStyle name="Poznámka 2 11 2" xfId="1562" xr:uid="{00000000-0005-0000-0000-0000E70A0000}"/>
    <cellStyle name="Poznámka 2 11 2 2" xfId="4391" xr:uid="{00000000-0005-0000-0000-0000E80A0000}"/>
    <cellStyle name="Poznámka 2 11 2 3" xfId="6865" xr:uid="{00000000-0005-0000-0000-0000E90A0000}"/>
    <cellStyle name="Poznámka 2 11 2 4" xfId="9167" xr:uid="{00000000-0005-0000-0000-0000EA0A0000}"/>
    <cellStyle name="Poznámka 2 11 3" xfId="3385" xr:uid="{00000000-0005-0000-0000-0000EB0A0000}"/>
    <cellStyle name="Poznámka 2 11 4" xfId="5901" xr:uid="{00000000-0005-0000-0000-0000EC0A0000}"/>
    <cellStyle name="Poznámka 2 11 5" xfId="8230" xr:uid="{00000000-0005-0000-0000-0000ED0A0000}"/>
    <cellStyle name="Poznámka 2 12" xfId="531" xr:uid="{00000000-0005-0000-0000-0000EE0A0000}"/>
    <cellStyle name="Poznámka 2 12 2" xfId="2048" xr:uid="{00000000-0005-0000-0000-0000EF0A0000}"/>
    <cellStyle name="Poznámka 2 12 2 2" xfId="4876" xr:uid="{00000000-0005-0000-0000-0000F00A0000}"/>
    <cellStyle name="Poznámka 2 12 2 3" xfId="7347" xr:uid="{00000000-0005-0000-0000-0000F10A0000}"/>
    <cellStyle name="Poznámka 2 12 2 4" xfId="9640" xr:uid="{00000000-0005-0000-0000-0000F20A0000}"/>
    <cellStyle name="Poznámka 2 12 3" xfId="3386" xr:uid="{00000000-0005-0000-0000-0000F30A0000}"/>
    <cellStyle name="Poznámka 2 12 4" xfId="5902" xr:uid="{00000000-0005-0000-0000-0000F40A0000}"/>
    <cellStyle name="Poznámka 2 12 5" xfId="8231" xr:uid="{00000000-0005-0000-0000-0000F50A0000}"/>
    <cellStyle name="Poznámka 2 13" xfId="2658" xr:uid="{00000000-0005-0000-0000-0000F60A0000}"/>
    <cellStyle name="Poznámka 2 13 2" xfId="5483" xr:uid="{00000000-0005-0000-0000-0000F70A0000}"/>
    <cellStyle name="Poznámka 2 13 3" xfId="7951" xr:uid="{00000000-0005-0000-0000-0000F80A0000}"/>
    <cellStyle name="Poznámka 2 13 4" xfId="10239" xr:uid="{00000000-0005-0000-0000-0000F90A0000}"/>
    <cellStyle name="Poznámka 2 14" xfId="2978" xr:uid="{00000000-0005-0000-0000-0000FA0A0000}"/>
    <cellStyle name="Poznámka 2 15" xfId="3369" xr:uid="{00000000-0005-0000-0000-0000FB0A0000}"/>
    <cellStyle name="Poznámka 2 16" xfId="6858" xr:uid="{00000000-0005-0000-0000-0000FC0A0000}"/>
    <cellStyle name="Poznámka 2 2" xfId="532" xr:uid="{00000000-0005-0000-0000-0000FD0A0000}"/>
    <cellStyle name="Poznámka 2 2 10" xfId="533" xr:uid="{00000000-0005-0000-0000-0000FE0A0000}"/>
    <cellStyle name="Poznámka 2 2 10 2" xfId="2422" xr:uid="{00000000-0005-0000-0000-0000FF0A0000}"/>
    <cellStyle name="Poznámka 2 2 10 2 2" xfId="5249" xr:uid="{00000000-0005-0000-0000-0000000B0000}"/>
    <cellStyle name="Poznámka 2 2 10 2 3" xfId="7720" xr:uid="{00000000-0005-0000-0000-0000010B0000}"/>
    <cellStyle name="Poznámka 2 2 10 2 4" xfId="10013" xr:uid="{00000000-0005-0000-0000-0000020B0000}"/>
    <cellStyle name="Poznámka 2 2 10 3" xfId="3388" xr:uid="{00000000-0005-0000-0000-0000030B0000}"/>
    <cellStyle name="Poznámka 2 2 10 4" xfId="5904" xr:uid="{00000000-0005-0000-0000-0000040B0000}"/>
    <cellStyle name="Poznámka 2 2 10 5" xfId="8233" xr:uid="{00000000-0005-0000-0000-0000050B0000}"/>
    <cellStyle name="Poznámka 2 2 11" xfId="1886" xr:uid="{00000000-0005-0000-0000-0000060B0000}"/>
    <cellStyle name="Poznámka 2 2 11 2" xfId="4714" xr:uid="{00000000-0005-0000-0000-0000070B0000}"/>
    <cellStyle name="Poznámka 2 2 11 3" xfId="7186" xr:uid="{00000000-0005-0000-0000-0000080B0000}"/>
    <cellStyle name="Poznámka 2 2 11 4" xfId="9479" xr:uid="{00000000-0005-0000-0000-0000090B0000}"/>
    <cellStyle name="Poznámka 2 2 12" xfId="3387" xr:uid="{00000000-0005-0000-0000-00000A0B0000}"/>
    <cellStyle name="Poznámka 2 2 13" xfId="5903" xr:uid="{00000000-0005-0000-0000-00000B0B0000}"/>
    <cellStyle name="Poznámka 2 2 14" xfId="8232" xr:uid="{00000000-0005-0000-0000-00000C0B0000}"/>
    <cellStyle name="Poznámka 2 2 2" xfId="534" xr:uid="{00000000-0005-0000-0000-00000D0B0000}"/>
    <cellStyle name="Poznámka 2 2 2 2" xfId="2049" xr:uid="{00000000-0005-0000-0000-00000E0B0000}"/>
    <cellStyle name="Poznámka 2 2 2 2 2" xfId="4877" xr:uid="{00000000-0005-0000-0000-00000F0B0000}"/>
    <cellStyle name="Poznámka 2 2 2 2 3" xfId="7348" xr:uid="{00000000-0005-0000-0000-0000100B0000}"/>
    <cellStyle name="Poznámka 2 2 2 2 4" xfId="9641" xr:uid="{00000000-0005-0000-0000-0000110B0000}"/>
    <cellStyle name="Poznámka 2 2 2 3" xfId="3389" xr:uid="{00000000-0005-0000-0000-0000120B0000}"/>
    <cellStyle name="Poznámka 2 2 2 4" xfId="5905" xr:uid="{00000000-0005-0000-0000-0000130B0000}"/>
    <cellStyle name="Poznámka 2 2 2 5" xfId="8234" xr:uid="{00000000-0005-0000-0000-0000140B0000}"/>
    <cellStyle name="Poznámka 2 2 3" xfId="535" xr:uid="{00000000-0005-0000-0000-0000150B0000}"/>
    <cellStyle name="Poznámka 2 2 3 2" xfId="2594" xr:uid="{00000000-0005-0000-0000-0000160B0000}"/>
    <cellStyle name="Poznámka 2 2 3 2 2" xfId="5420" xr:uid="{00000000-0005-0000-0000-0000170B0000}"/>
    <cellStyle name="Poznámka 2 2 3 2 3" xfId="7890" xr:uid="{00000000-0005-0000-0000-0000180B0000}"/>
    <cellStyle name="Poznámka 2 2 3 2 4" xfId="10183" xr:uid="{00000000-0005-0000-0000-0000190B0000}"/>
    <cellStyle name="Poznámka 2 2 3 3" xfId="3390" xr:uid="{00000000-0005-0000-0000-00001A0B0000}"/>
    <cellStyle name="Poznámka 2 2 3 4" xfId="5906" xr:uid="{00000000-0005-0000-0000-00001B0B0000}"/>
    <cellStyle name="Poznámka 2 2 3 5" xfId="8235" xr:uid="{00000000-0005-0000-0000-00001C0B0000}"/>
    <cellStyle name="Poznámka 2 2 4" xfId="536" xr:uid="{00000000-0005-0000-0000-00001D0B0000}"/>
    <cellStyle name="Poznámka 2 2 4 2" xfId="2458" xr:uid="{00000000-0005-0000-0000-00001E0B0000}"/>
    <cellStyle name="Poznámka 2 2 4 2 2" xfId="5285" xr:uid="{00000000-0005-0000-0000-00001F0B0000}"/>
    <cellStyle name="Poznámka 2 2 4 2 3" xfId="7756" xr:uid="{00000000-0005-0000-0000-0000200B0000}"/>
    <cellStyle name="Poznámka 2 2 4 2 4" xfId="10049" xr:uid="{00000000-0005-0000-0000-0000210B0000}"/>
    <cellStyle name="Poznámka 2 2 4 3" xfId="3391" xr:uid="{00000000-0005-0000-0000-0000220B0000}"/>
    <cellStyle name="Poznámka 2 2 4 4" xfId="5907" xr:uid="{00000000-0005-0000-0000-0000230B0000}"/>
    <cellStyle name="Poznámka 2 2 4 5" xfId="8236" xr:uid="{00000000-0005-0000-0000-0000240B0000}"/>
    <cellStyle name="Poznámka 2 2 5" xfId="537" xr:uid="{00000000-0005-0000-0000-0000250B0000}"/>
    <cellStyle name="Poznámka 2 2 5 2" xfId="2050" xr:uid="{00000000-0005-0000-0000-0000260B0000}"/>
    <cellStyle name="Poznámka 2 2 5 2 2" xfId="4878" xr:uid="{00000000-0005-0000-0000-0000270B0000}"/>
    <cellStyle name="Poznámka 2 2 5 2 3" xfId="7349" xr:uid="{00000000-0005-0000-0000-0000280B0000}"/>
    <cellStyle name="Poznámka 2 2 5 2 4" xfId="9642" xr:uid="{00000000-0005-0000-0000-0000290B0000}"/>
    <cellStyle name="Poznámka 2 2 5 3" xfId="3392" xr:uid="{00000000-0005-0000-0000-00002A0B0000}"/>
    <cellStyle name="Poznámka 2 2 5 4" xfId="5908" xr:uid="{00000000-0005-0000-0000-00002B0B0000}"/>
    <cellStyle name="Poznámka 2 2 5 5" xfId="8237" xr:uid="{00000000-0005-0000-0000-00002C0B0000}"/>
    <cellStyle name="Poznámka 2 2 6" xfId="538" xr:uid="{00000000-0005-0000-0000-00002D0B0000}"/>
    <cellStyle name="Poznámka 2 2 6 2" xfId="1631" xr:uid="{00000000-0005-0000-0000-00002E0B0000}"/>
    <cellStyle name="Poznámka 2 2 6 2 2" xfId="4460" xr:uid="{00000000-0005-0000-0000-00002F0B0000}"/>
    <cellStyle name="Poznámka 2 2 6 2 3" xfId="6933" xr:uid="{00000000-0005-0000-0000-0000300B0000}"/>
    <cellStyle name="Poznámka 2 2 6 2 4" xfId="9229" xr:uid="{00000000-0005-0000-0000-0000310B0000}"/>
    <cellStyle name="Poznámka 2 2 6 3" xfId="3393" xr:uid="{00000000-0005-0000-0000-0000320B0000}"/>
    <cellStyle name="Poznámka 2 2 6 4" xfId="5909" xr:uid="{00000000-0005-0000-0000-0000330B0000}"/>
    <cellStyle name="Poznámka 2 2 6 5" xfId="8238" xr:uid="{00000000-0005-0000-0000-0000340B0000}"/>
    <cellStyle name="Poznámka 2 2 7" xfId="539" xr:uid="{00000000-0005-0000-0000-0000350B0000}"/>
    <cellStyle name="Poznámka 2 2 7 2" xfId="2051" xr:uid="{00000000-0005-0000-0000-0000360B0000}"/>
    <cellStyle name="Poznámka 2 2 7 2 2" xfId="4879" xr:uid="{00000000-0005-0000-0000-0000370B0000}"/>
    <cellStyle name="Poznámka 2 2 7 2 3" xfId="7350" xr:uid="{00000000-0005-0000-0000-0000380B0000}"/>
    <cellStyle name="Poznámka 2 2 7 2 4" xfId="9643" xr:uid="{00000000-0005-0000-0000-0000390B0000}"/>
    <cellStyle name="Poznámka 2 2 7 3" xfId="3394" xr:uid="{00000000-0005-0000-0000-00003A0B0000}"/>
    <cellStyle name="Poznámka 2 2 7 4" xfId="5910" xr:uid="{00000000-0005-0000-0000-00003B0B0000}"/>
    <cellStyle name="Poznámka 2 2 7 5" xfId="8239" xr:uid="{00000000-0005-0000-0000-00003C0B0000}"/>
    <cellStyle name="Poznámka 2 2 8" xfId="540" xr:uid="{00000000-0005-0000-0000-00003D0B0000}"/>
    <cellStyle name="Poznámka 2 2 8 2" xfId="1682" xr:uid="{00000000-0005-0000-0000-00003E0B0000}"/>
    <cellStyle name="Poznámka 2 2 8 2 2" xfId="4511" xr:uid="{00000000-0005-0000-0000-00003F0B0000}"/>
    <cellStyle name="Poznámka 2 2 8 2 3" xfId="6984" xr:uid="{00000000-0005-0000-0000-0000400B0000}"/>
    <cellStyle name="Poznámka 2 2 8 2 4" xfId="9278" xr:uid="{00000000-0005-0000-0000-0000410B0000}"/>
    <cellStyle name="Poznámka 2 2 8 3" xfId="3395" xr:uid="{00000000-0005-0000-0000-0000420B0000}"/>
    <cellStyle name="Poznámka 2 2 8 4" xfId="5911" xr:uid="{00000000-0005-0000-0000-0000430B0000}"/>
    <cellStyle name="Poznámka 2 2 8 5" xfId="8240" xr:uid="{00000000-0005-0000-0000-0000440B0000}"/>
    <cellStyle name="Poznámka 2 2 9" xfId="541" xr:uid="{00000000-0005-0000-0000-0000450B0000}"/>
    <cellStyle name="Poznámka 2 2 9 2" xfId="2052" xr:uid="{00000000-0005-0000-0000-0000460B0000}"/>
    <cellStyle name="Poznámka 2 2 9 2 2" xfId="4880" xr:uid="{00000000-0005-0000-0000-0000470B0000}"/>
    <cellStyle name="Poznámka 2 2 9 2 3" xfId="7351" xr:uid="{00000000-0005-0000-0000-0000480B0000}"/>
    <cellStyle name="Poznámka 2 2 9 2 4" xfId="9644" xr:uid="{00000000-0005-0000-0000-0000490B0000}"/>
    <cellStyle name="Poznámka 2 2 9 3" xfId="3396" xr:uid="{00000000-0005-0000-0000-00004A0B0000}"/>
    <cellStyle name="Poznámka 2 2 9 4" xfId="5912" xr:uid="{00000000-0005-0000-0000-00004B0B0000}"/>
    <cellStyle name="Poznámka 2 2 9 5" xfId="8241" xr:uid="{00000000-0005-0000-0000-00004C0B0000}"/>
    <cellStyle name="Poznámka 2 3" xfId="542" xr:uid="{00000000-0005-0000-0000-00004D0B0000}"/>
    <cellStyle name="Poznámka 2 3 10" xfId="543" xr:uid="{00000000-0005-0000-0000-00004E0B0000}"/>
    <cellStyle name="Poznámka 2 3 10 2" xfId="2054" xr:uid="{00000000-0005-0000-0000-00004F0B0000}"/>
    <cellStyle name="Poznámka 2 3 10 2 2" xfId="4882" xr:uid="{00000000-0005-0000-0000-0000500B0000}"/>
    <cellStyle name="Poznámka 2 3 10 2 3" xfId="7353" xr:uid="{00000000-0005-0000-0000-0000510B0000}"/>
    <cellStyle name="Poznámka 2 3 10 2 4" xfId="9646" xr:uid="{00000000-0005-0000-0000-0000520B0000}"/>
    <cellStyle name="Poznámka 2 3 10 3" xfId="3398" xr:uid="{00000000-0005-0000-0000-0000530B0000}"/>
    <cellStyle name="Poznámka 2 3 10 4" xfId="5914" xr:uid="{00000000-0005-0000-0000-0000540B0000}"/>
    <cellStyle name="Poznámka 2 3 10 5" xfId="8243" xr:uid="{00000000-0005-0000-0000-0000550B0000}"/>
    <cellStyle name="Poznámka 2 3 11" xfId="2053" xr:uid="{00000000-0005-0000-0000-0000560B0000}"/>
    <cellStyle name="Poznámka 2 3 11 2" xfId="4881" xr:uid="{00000000-0005-0000-0000-0000570B0000}"/>
    <cellStyle name="Poznámka 2 3 11 3" xfId="7352" xr:uid="{00000000-0005-0000-0000-0000580B0000}"/>
    <cellStyle name="Poznámka 2 3 11 4" xfId="9645" xr:uid="{00000000-0005-0000-0000-0000590B0000}"/>
    <cellStyle name="Poznámka 2 3 12" xfId="3397" xr:uid="{00000000-0005-0000-0000-00005A0B0000}"/>
    <cellStyle name="Poznámka 2 3 13" xfId="5913" xr:uid="{00000000-0005-0000-0000-00005B0B0000}"/>
    <cellStyle name="Poznámka 2 3 14" xfId="8242" xr:uid="{00000000-0005-0000-0000-00005C0B0000}"/>
    <cellStyle name="Poznámka 2 3 2" xfId="544" xr:uid="{00000000-0005-0000-0000-00005D0B0000}"/>
    <cellStyle name="Poznámka 2 3 2 2" xfId="1662" xr:uid="{00000000-0005-0000-0000-00005E0B0000}"/>
    <cellStyle name="Poznámka 2 3 2 2 2" xfId="4491" xr:uid="{00000000-0005-0000-0000-00005F0B0000}"/>
    <cellStyle name="Poznámka 2 3 2 2 3" xfId="6964" xr:uid="{00000000-0005-0000-0000-0000600B0000}"/>
    <cellStyle name="Poznámka 2 3 2 2 4" xfId="9258" xr:uid="{00000000-0005-0000-0000-0000610B0000}"/>
    <cellStyle name="Poznámka 2 3 2 3" xfId="3399" xr:uid="{00000000-0005-0000-0000-0000620B0000}"/>
    <cellStyle name="Poznámka 2 3 2 4" xfId="5915" xr:uid="{00000000-0005-0000-0000-0000630B0000}"/>
    <cellStyle name="Poznámka 2 3 2 5" xfId="8244" xr:uid="{00000000-0005-0000-0000-0000640B0000}"/>
    <cellStyle name="Poznámka 2 3 3" xfId="545" xr:uid="{00000000-0005-0000-0000-0000650B0000}"/>
    <cellStyle name="Poznámka 2 3 3 2" xfId="1788" xr:uid="{00000000-0005-0000-0000-0000660B0000}"/>
    <cellStyle name="Poznámka 2 3 3 2 2" xfId="4616" xr:uid="{00000000-0005-0000-0000-0000670B0000}"/>
    <cellStyle name="Poznámka 2 3 3 2 3" xfId="7089" xr:uid="{00000000-0005-0000-0000-0000680B0000}"/>
    <cellStyle name="Poznámka 2 3 3 2 4" xfId="9383" xr:uid="{00000000-0005-0000-0000-0000690B0000}"/>
    <cellStyle name="Poznámka 2 3 3 3" xfId="3400" xr:uid="{00000000-0005-0000-0000-00006A0B0000}"/>
    <cellStyle name="Poznámka 2 3 3 4" xfId="5916" xr:uid="{00000000-0005-0000-0000-00006B0B0000}"/>
    <cellStyle name="Poznámka 2 3 3 5" xfId="8245" xr:uid="{00000000-0005-0000-0000-00006C0B0000}"/>
    <cellStyle name="Poznámka 2 3 4" xfId="546" xr:uid="{00000000-0005-0000-0000-00006D0B0000}"/>
    <cellStyle name="Poznámka 2 3 4 2" xfId="2055" xr:uid="{00000000-0005-0000-0000-00006E0B0000}"/>
    <cellStyle name="Poznámka 2 3 4 2 2" xfId="4883" xr:uid="{00000000-0005-0000-0000-00006F0B0000}"/>
    <cellStyle name="Poznámka 2 3 4 2 3" xfId="7354" xr:uid="{00000000-0005-0000-0000-0000700B0000}"/>
    <cellStyle name="Poznámka 2 3 4 2 4" xfId="9647" xr:uid="{00000000-0005-0000-0000-0000710B0000}"/>
    <cellStyle name="Poznámka 2 3 4 3" xfId="3401" xr:uid="{00000000-0005-0000-0000-0000720B0000}"/>
    <cellStyle name="Poznámka 2 3 4 4" xfId="5917" xr:uid="{00000000-0005-0000-0000-0000730B0000}"/>
    <cellStyle name="Poznámka 2 3 4 5" xfId="8246" xr:uid="{00000000-0005-0000-0000-0000740B0000}"/>
    <cellStyle name="Poznámka 2 3 5" xfId="547" xr:uid="{00000000-0005-0000-0000-0000750B0000}"/>
    <cellStyle name="Poznámka 2 3 5 2" xfId="2056" xr:uid="{00000000-0005-0000-0000-0000760B0000}"/>
    <cellStyle name="Poznámka 2 3 5 2 2" xfId="4884" xr:uid="{00000000-0005-0000-0000-0000770B0000}"/>
    <cellStyle name="Poznámka 2 3 5 2 3" xfId="7355" xr:uid="{00000000-0005-0000-0000-0000780B0000}"/>
    <cellStyle name="Poznámka 2 3 5 2 4" xfId="9648" xr:uid="{00000000-0005-0000-0000-0000790B0000}"/>
    <cellStyle name="Poznámka 2 3 5 3" xfId="3402" xr:uid="{00000000-0005-0000-0000-00007A0B0000}"/>
    <cellStyle name="Poznámka 2 3 5 4" xfId="5918" xr:uid="{00000000-0005-0000-0000-00007B0B0000}"/>
    <cellStyle name="Poznámka 2 3 5 5" xfId="8247" xr:uid="{00000000-0005-0000-0000-00007C0B0000}"/>
    <cellStyle name="Poznámka 2 3 6" xfId="548" xr:uid="{00000000-0005-0000-0000-00007D0B0000}"/>
    <cellStyle name="Poznámka 2 3 6 2" xfId="2057" xr:uid="{00000000-0005-0000-0000-00007E0B0000}"/>
    <cellStyle name="Poznámka 2 3 6 2 2" xfId="4885" xr:uid="{00000000-0005-0000-0000-00007F0B0000}"/>
    <cellStyle name="Poznámka 2 3 6 2 3" xfId="7356" xr:uid="{00000000-0005-0000-0000-0000800B0000}"/>
    <cellStyle name="Poznámka 2 3 6 2 4" xfId="9649" xr:uid="{00000000-0005-0000-0000-0000810B0000}"/>
    <cellStyle name="Poznámka 2 3 6 3" xfId="3403" xr:uid="{00000000-0005-0000-0000-0000820B0000}"/>
    <cellStyle name="Poznámka 2 3 6 4" xfId="5919" xr:uid="{00000000-0005-0000-0000-0000830B0000}"/>
    <cellStyle name="Poznámka 2 3 6 5" xfId="8248" xr:uid="{00000000-0005-0000-0000-0000840B0000}"/>
    <cellStyle name="Poznámka 2 3 7" xfId="549" xr:uid="{00000000-0005-0000-0000-0000850B0000}"/>
    <cellStyle name="Poznámka 2 3 7 2" xfId="2058" xr:uid="{00000000-0005-0000-0000-0000860B0000}"/>
    <cellStyle name="Poznámka 2 3 7 2 2" xfId="4886" xr:uid="{00000000-0005-0000-0000-0000870B0000}"/>
    <cellStyle name="Poznámka 2 3 7 2 3" xfId="7357" xr:uid="{00000000-0005-0000-0000-0000880B0000}"/>
    <cellStyle name="Poznámka 2 3 7 2 4" xfId="9650" xr:uid="{00000000-0005-0000-0000-0000890B0000}"/>
    <cellStyle name="Poznámka 2 3 7 3" xfId="3404" xr:uid="{00000000-0005-0000-0000-00008A0B0000}"/>
    <cellStyle name="Poznámka 2 3 7 4" xfId="5920" xr:uid="{00000000-0005-0000-0000-00008B0B0000}"/>
    <cellStyle name="Poznámka 2 3 7 5" xfId="8249" xr:uid="{00000000-0005-0000-0000-00008C0B0000}"/>
    <cellStyle name="Poznámka 2 3 8" xfId="550" xr:uid="{00000000-0005-0000-0000-00008D0B0000}"/>
    <cellStyle name="Poznámka 2 3 8 2" xfId="2512" xr:uid="{00000000-0005-0000-0000-00008E0B0000}"/>
    <cellStyle name="Poznámka 2 3 8 2 2" xfId="5339" xr:uid="{00000000-0005-0000-0000-00008F0B0000}"/>
    <cellStyle name="Poznámka 2 3 8 2 3" xfId="7809" xr:uid="{00000000-0005-0000-0000-0000900B0000}"/>
    <cellStyle name="Poznámka 2 3 8 2 4" xfId="10102" xr:uid="{00000000-0005-0000-0000-0000910B0000}"/>
    <cellStyle name="Poznámka 2 3 8 3" xfId="3405" xr:uid="{00000000-0005-0000-0000-0000920B0000}"/>
    <cellStyle name="Poznámka 2 3 8 4" xfId="5921" xr:uid="{00000000-0005-0000-0000-0000930B0000}"/>
    <cellStyle name="Poznámka 2 3 8 5" xfId="8250" xr:uid="{00000000-0005-0000-0000-0000940B0000}"/>
    <cellStyle name="Poznámka 2 3 9" xfId="551" xr:uid="{00000000-0005-0000-0000-0000950B0000}"/>
    <cellStyle name="Poznámka 2 3 9 2" xfId="2542" xr:uid="{00000000-0005-0000-0000-0000960B0000}"/>
    <cellStyle name="Poznámka 2 3 9 2 2" xfId="5369" xr:uid="{00000000-0005-0000-0000-0000970B0000}"/>
    <cellStyle name="Poznámka 2 3 9 2 3" xfId="7839" xr:uid="{00000000-0005-0000-0000-0000980B0000}"/>
    <cellStyle name="Poznámka 2 3 9 2 4" xfId="10132" xr:uid="{00000000-0005-0000-0000-0000990B0000}"/>
    <cellStyle name="Poznámka 2 3 9 3" xfId="3406" xr:uid="{00000000-0005-0000-0000-00009A0B0000}"/>
    <cellStyle name="Poznámka 2 3 9 4" xfId="5922" xr:uid="{00000000-0005-0000-0000-00009B0B0000}"/>
    <cellStyle name="Poznámka 2 3 9 5" xfId="8251" xr:uid="{00000000-0005-0000-0000-00009C0B0000}"/>
    <cellStyle name="Poznámka 2 4" xfId="552" xr:uid="{00000000-0005-0000-0000-00009D0B0000}"/>
    <cellStyle name="Poznámka 2 4 2" xfId="1749" xr:uid="{00000000-0005-0000-0000-00009E0B0000}"/>
    <cellStyle name="Poznámka 2 4 2 2" xfId="4577" xr:uid="{00000000-0005-0000-0000-00009F0B0000}"/>
    <cellStyle name="Poznámka 2 4 2 3" xfId="7050" xr:uid="{00000000-0005-0000-0000-0000A00B0000}"/>
    <cellStyle name="Poznámka 2 4 2 4" xfId="9344" xr:uid="{00000000-0005-0000-0000-0000A10B0000}"/>
    <cellStyle name="Poznámka 2 4 3" xfId="3407" xr:uid="{00000000-0005-0000-0000-0000A20B0000}"/>
    <cellStyle name="Poznámka 2 4 4" xfId="5923" xr:uid="{00000000-0005-0000-0000-0000A30B0000}"/>
    <cellStyle name="Poznámka 2 4 5" xfId="8252" xr:uid="{00000000-0005-0000-0000-0000A40B0000}"/>
    <cellStyle name="Poznámka 2 5" xfId="553" xr:uid="{00000000-0005-0000-0000-0000A50B0000}"/>
    <cellStyle name="Poznámka 2 5 2" xfId="2684" xr:uid="{00000000-0005-0000-0000-0000A60B0000}"/>
    <cellStyle name="Poznámka 2 5 2 2" xfId="5509" xr:uid="{00000000-0005-0000-0000-0000A70B0000}"/>
    <cellStyle name="Poznámka 2 5 2 3" xfId="7974" xr:uid="{00000000-0005-0000-0000-0000A80B0000}"/>
    <cellStyle name="Poznámka 2 5 2 4" xfId="10254" xr:uid="{00000000-0005-0000-0000-0000A90B0000}"/>
    <cellStyle name="Poznámka 2 5 3" xfId="3408" xr:uid="{00000000-0005-0000-0000-0000AA0B0000}"/>
    <cellStyle name="Poznámka 2 5 4" xfId="5924" xr:uid="{00000000-0005-0000-0000-0000AB0B0000}"/>
    <cellStyle name="Poznámka 2 5 5" xfId="8253" xr:uid="{00000000-0005-0000-0000-0000AC0B0000}"/>
    <cellStyle name="Poznámka 2 6" xfId="554" xr:uid="{00000000-0005-0000-0000-0000AD0B0000}"/>
    <cellStyle name="Poznámka 2 6 2" xfId="1730" xr:uid="{00000000-0005-0000-0000-0000AE0B0000}"/>
    <cellStyle name="Poznámka 2 6 2 2" xfId="4558" xr:uid="{00000000-0005-0000-0000-0000AF0B0000}"/>
    <cellStyle name="Poznámka 2 6 2 3" xfId="7031" xr:uid="{00000000-0005-0000-0000-0000B00B0000}"/>
    <cellStyle name="Poznámka 2 6 2 4" xfId="9325" xr:uid="{00000000-0005-0000-0000-0000B10B0000}"/>
    <cellStyle name="Poznámka 2 6 3" xfId="3409" xr:uid="{00000000-0005-0000-0000-0000B20B0000}"/>
    <cellStyle name="Poznámka 2 6 4" xfId="5925" xr:uid="{00000000-0005-0000-0000-0000B30B0000}"/>
    <cellStyle name="Poznámka 2 6 5" xfId="8254" xr:uid="{00000000-0005-0000-0000-0000B40B0000}"/>
    <cellStyle name="Poznámka 2 7" xfId="555" xr:uid="{00000000-0005-0000-0000-0000B50B0000}"/>
    <cellStyle name="Poznámka 2 7 2" xfId="1718" xr:uid="{00000000-0005-0000-0000-0000B60B0000}"/>
    <cellStyle name="Poznámka 2 7 2 2" xfId="4546" xr:uid="{00000000-0005-0000-0000-0000B70B0000}"/>
    <cellStyle name="Poznámka 2 7 2 3" xfId="7019" xr:uid="{00000000-0005-0000-0000-0000B80B0000}"/>
    <cellStyle name="Poznámka 2 7 2 4" xfId="9313" xr:uid="{00000000-0005-0000-0000-0000B90B0000}"/>
    <cellStyle name="Poznámka 2 7 3" xfId="3410" xr:uid="{00000000-0005-0000-0000-0000BA0B0000}"/>
    <cellStyle name="Poznámka 2 7 4" xfId="5926" xr:uid="{00000000-0005-0000-0000-0000BB0B0000}"/>
    <cellStyle name="Poznámka 2 7 5" xfId="8255" xr:uid="{00000000-0005-0000-0000-0000BC0B0000}"/>
    <cellStyle name="Poznámka 2 8" xfId="556" xr:uid="{00000000-0005-0000-0000-0000BD0B0000}"/>
    <cellStyle name="Poznámka 2 8 2" xfId="1920" xr:uid="{00000000-0005-0000-0000-0000BE0B0000}"/>
    <cellStyle name="Poznámka 2 8 2 2" xfId="4748" xr:uid="{00000000-0005-0000-0000-0000BF0B0000}"/>
    <cellStyle name="Poznámka 2 8 2 3" xfId="7219" xr:uid="{00000000-0005-0000-0000-0000C00B0000}"/>
    <cellStyle name="Poznámka 2 8 2 4" xfId="9512" xr:uid="{00000000-0005-0000-0000-0000C10B0000}"/>
    <cellStyle name="Poznámka 2 8 3" xfId="3411" xr:uid="{00000000-0005-0000-0000-0000C20B0000}"/>
    <cellStyle name="Poznámka 2 8 4" xfId="5927" xr:uid="{00000000-0005-0000-0000-0000C30B0000}"/>
    <cellStyle name="Poznámka 2 8 5" xfId="8256" xr:uid="{00000000-0005-0000-0000-0000C40B0000}"/>
    <cellStyle name="Poznámka 2 9" xfId="557" xr:uid="{00000000-0005-0000-0000-0000C50B0000}"/>
    <cellStyle name="Poznámka 2 9 2" xfId="2663" xr:uid="{00000000-0005-0000-0000-0000C60B0000}"/>
    <cellStyle name="Poznámka 2 9 2 2" xfId="5488" xr:uid="{00000000-0005-0000-0000-0000C70B0000}"/>
    <cellStyle name="Poznámka 2 9 2 3" xfId="7956" xr:uid="{00000000-0005-0000-0000-0000C80B0000}"/>
    <cellStyle name="Poznámka 2 9 2 4" xfId="10244" xr:uid="{00000000-0005-0000-0000-0000C90B0000}"/>
    <cellStyle name="Poznámka 2 9 3" xfId="3412" xr:uid="{00000000-0005-0000-0000-0000CA0B0000}"/>
    <cellStyle name="Poznámka 2 9 4" xfId="5928" xr:uid="{00000000-0005-0000-0000-0000CB0B0000}"/>
    <cellStyle name="Poznámka 2 9 5" xfId="8257" xr:uid="{00000000-0005-0000-0000-0000CC0B0000}"/>
    <cellStyle name="Poznámka 3" xfId="1806" xr:uid="{00000000-0005-0000-0000-0000CD0B0000}"/>
    <cellStyle name="Poznámka 3 2" xfId="4634" xr:uid="{00000000-0005-0000-0000-0000CE0B0000}"/>
    <cellStyle name="Poznámka 3 3" xfId="7107" xr:uid="{00000000-0005-0000-0000-0000CF0B0000}"/>
    <cellStyle name="Poznámka 3 4" xfId="9400" xr:uid="{00000000-0005-0000-0000-0000D00B0000}"/>
    <cellStyle name="Poznámka 4" xfId="2905" xr:uid="{00000000-0005-0000-0000-0000D10B0000}"/>
    <cellStyle name="Poznámka 5" xfId="4361" xr:uid="{00000000-0005-0000-0000-0000D20B0000}"/>
    <cellStyle name="Poznámka 6" xfId="6851" xr:uid="{00000000-0005-0000-0000-0000D30B0000}"/>
    <cellStyle name="pricing" xfId="558" xr:uid="{00000000-0005-0000-0000-0000D40B0000}"/>
    <cellStyle name="pricing 2" xfId="559" xr:uid="{00000000-0005-0000-0000-0000D50B0000}"/>
    <cellStyle name="procent 2" xfId="560" xr:uid="{00000000-0005-0000-0000-0000D60B0000}"/>
    <cellStyle name="procent 2 2" xfId="561" xr:uid="{00000000-0005-0000-0000-0000D70B0000}"/>
    <cellStyle name="Procenta" xfId="59" builtinId="5"/>
    <cellStyle name="Procenta 10" xfId="2368" xr:uid="{00000000-0005-0000-0000-0000D90B0000}"/>
    <cellStyle name="PROCENTA 2" xfId="45" xr:uid="{00000000-0005-0000-0000-0000DA0B0000}"/>
    <cellStyle name="PROCENTA 2 2" xfId="87" xr:uid="{00000000-0005-0000-0000-0000DB0B0000}"/>
    <cellStyle name="PROCENTA 2 3" xfId="86" xr:uid="{00000000-0005-0000-0000-0000DC0B0000}"/>
    <cellStyle name="Procenta 2 4" xfId="1553" xr:uid="{00000000-0005-0000-0000-0000DD0B0000}"/>
    <cellStyle name="Procenta 2 5" xfId="1559" xr:uid="{00000000-0005-0000-0000-0000DE0B0000}"/>
    <cellStyle name="Procenta 3" xfId="1555" xr:uid="{00000000-0005-0000-0000-0000DF0B0000}"/>
    <cellStyle name="Procenta 3 2" xfId="2675" xr:uid="{00000000-0005-0000-0000-0000E00B0000}"/>
    <cellStyle name="Procenta 3 2 2" xfId="5500" xr:uid="{00000000-0005-0000-0000-0000E10B0000}"/>
    <cellStyle name="Procenta 3 3" xfId="4387" xr:uid="{00000000-0005-0000-0000-0000E20B0000}"/>
    <cellStyle name="Procenta 4" xfId="1552" xr:uid="{00000000-0005-0000-0000-0000E30B0000}"/>
    <cellStyle name="Procenta 5" xfId="1601" xr:uid="{00000000-0005-0000-0000-0000E40B0000}"/>
    <cellStyle name="Procenta 6" xfId="2588" xr:uid="{00000000-0005-0000-0000-0000E50B0000}"/>
    <cellStyle name="Procenta 7" xfId="1715" xr:uid="{00000000-0005-0000-0000-0000E60B0000}"/>
    <cellStyle name="Procenta 8" xfId="2462" xr:uid="{00000000-0005-0000-0000-0000E70B0000}"/>
    <cellStyle name="Procenta 9" xfId="1813" xr:uid="{00000000-0005-0000-0000-0000E80B0000}"/>
    <cellStyle name="Propojená buňka" xfId="46" builtinId="24" customBuiltin="1"/>
    <cellStyle name="Propojená buňka 2" xfId="123" xr:uid="{00000000-0005-0000-0000-0000EA0B0000}"/>
    <cellStyle name="PSChar" xfId="562" xr:uid="{00000000-0005-0000-0000-0000EB0B0000}"/>
    <cellStyle name="PSChar 2" xfId="563" xr:uid="{00000000-0005-0000-0000-0000EC0B0000}"/>
    <cellStyle name="PSChar 3" xfId="564" xr:uid="{00000000-0005-0000-0000-0000ED0B0000}"/>
    <cellStyle name="RevList" xfId="565" xr:uid="{00000000-0005-0000-0000-0000EE0B0000}"/>
    <cellStyle name="RevList 2" xfId="566" xr:uid="{00000000-0005-0000-0000-0000EF0B0000}"/>
    <cellStyle name="RevList 3" xfId="567" xr:uid="{00000000-0005-0000-0000-0000F00B0000}"/>
    <cellStyle name="RevList_110310_Výkazy CEPS 10_13062011" xfId="568" xr:uid="{00000000-0005-0000-0000-0000F10B0000}"/>
    <cellStyle name="RowLevel_1_BE (2)" xfId="569" xr:uid="{00000000-0005-0000-0000-0000F20B0000}"/>
    <cellStyle name="SAPBEXaggData" xfId="570" xr:uid="{00000000-0005-0000-0000-0000F30B0000}"/>
    <cellStyle name="SAPBEXaggData 10" xfId="571" xr:uid="{00000000-0005-0000-0000-0000F40B0000}"/>
    <cellStyle name="SAPBEXaggData 10 2" xfId="2060" xr:uid="{00000000-0005-0000-0000-0000F50B0000}"/>
    <cellStyle name="SAPBEXaggData 10 2 2" xfId="4888" xr:uid="{00000000-0005-0000-0000-0000F60B0000}"/>
    <cellStyle name="SAPBEXaggData 10 2 3" xfId="7359" xr:uid="{00000000-0005-0000-0000-0000F70B0000}"/>
    <cellStyle name="SAPBEXaggData 10 2 4" xfId="9652" xr:uid="{00000000-0005-0000-0000-0000F80B0000}"/>
    <cellStyle name="SAPBEXaggData 10 3" xfId="3425" xr:uid="{00000000-0005-0000-0000-0000F90B0000}"/>
    <cellStyle name="SAPBEXaggData 10 4" xfId="5930" xr:uid="{00000000-0005-0000-0000-0000FA0B0000}"/>
    <cellStyle name="SAPBEXaggData 10 5" xfId="8259" xr:uid="{00000000-0005-0000-0000-0000FB0B0000}"/>
    <cellStyle name="SAPBEXaggData 11" xfId="572" xr:uid="{00000000-0005-0000-0000-0000FC0B0000}"/>
    <cellStyle name="SAPBEXaggData 11 2" xfId="2061" xr:uid="{00000000-0005-0000-0000-0000FD0B0000}"/>
    <cellStyle name="SAPBEXaggData 11 2 2" xfId="4889" xr:uid="{00000000-0005-0000-0000-0000FE0B0000}"/>
    <cellStyle name="SAPBEXaggData 11 2 3" xfId="7360" xr:uid="{00000000-0005-0000-0000-0000FF0B0000}"/>
    <cellStyle name="SAPBEXaggData 11 2 4" xfId="9653" xr:uid="{00000000-0005-0000-0000-0000000C0000}"/>
    <cellStyle name="SAPBEXaggData 11 3" xfId="3426" xr:uid="{00000000-0005-0000-0000-0000010C0000}"/>
    <cellStyle name="SAPBEXaggData 11 4" xfId="5931" xr:uid="{00000000-0005-0000-0000-0000020C0000}"/>
    <cellStyle name="SAPBEXaggData 11 5" xfId="8260" xr:uid="{00000000-0005-0000-0000-0000030C0000}"/>
    <cellStyle name="SAPBEXaggData 12" xfId="2059" xr:uid="{00000000-0005-0000-0000-0000040C0000}"/>
    <cellStyle name="SAPBEXaggData 12 2" xfId="4887" xr:uid="{00000000-0005-0000-0000-0000050C0000}"/>
    <cellStyle name="SAPBEXaggData 12 3" xfId="7358" xr:uid="{00000000-0005-0000-0000-0000060C0000}"/>
    <cellStyle name="SAPBEXaggData 12 4" xfId="9651" xr:uid="{00000000-0005-0000-0000-0000070C0000}"/>
    <cellStyle name="SAPBEXaggData 13" xfId="3424" xr:uid="{00000000-0005-0000-0000-0000080C0000}"/>
    <cellStyle name="SAPBEXaggData 14" xfId="5929" xr:uid="{00000000-0005-0000-0000-0000090C0000}"/>
    <cellStyle name="SAPBEXaggData 15" xfId="8258" xr:uid="{00000000-0005-0000-0000-00000A0C0000}"/>
    <cellStyle name="SAPBEXaggData 2" xfId="573" xr:uid="{00000000-0005-0000-0000-00000B0C0000}"/>
    <cellStyle name="SAPBEXaggData 2 10" xfId="574" xr:uid="{00000000-0005-0000-0000-00000C0C0000}"/>
    <cellStyle name="SAPBEXaggData 2 10 2" xfId="2063" xr:uid="{00000000-0005-0000-0000-00000D0C0000}"/>
    <cellStyle name="SAPBEXaggData 2 10 2 2" xfId="4891" xr:uid="{00000000-0005-0000-0000-00000E0C0000}"/>
    <cellStyle name="SAPBEXaggData 2 10 2 3" xfId="7362" xr:uid="{00000000-0005-0000-0000-00000F0C0000}"/>
    <cellStyle name="SAPBEXaggData 2 10 2 4" xfId="9655" xr:uid="{00000000-0005-0000-0000-0000100C0000}"/>
    <cellStyle name="SAPBEXaggData 2 10 3" xfId="3428" xr:uid="{00000000-0005-0000-0000-0000110C0000}"/>
    <cellStyle name="SAPBEXaggData 2 10 4" xfId="5933" xr:uid="{00000000-0005-0000-0000-0000120C0000}"/>
    <cellStyle name="SAPBEXaggData 2 10 5" xfId="8262" xr:uid="{00000000-0005-0000-0000-0000130C0000}"/>
    <cellStyle name="SAPBEXaggData 2 11" xfId="1502" xr:uid="{00000000-0005-0000-0000-0000140C0000}"/>
    <cellStyle name="SAPBEXaggData 2 12" xfId="2062" xr:uid="{00000000-0005-0000-0000-0000150C0000}"/>
    <cellStyle name="SAPBEXaggData 2 12 2" xfId="4890" xr:uid="{00000000-0005-0000-0000-0000160C0000}"/>
    <cellStyle name="SAPBEXaggData 2 12 3" xfId="7361" xr:uid="{00000000-0005-0000-0000-0000170C0000}"/>
    <cellStyle name="SAPBEXaggData 2 12 4" xfId="9654" xr:uid="{00000000-0005-0000-0000-0000180C0000}"/>
    <cellStyle name="SAPBEXaggData 2 13" xfId="3427" xr:uid="{00000000-0005-0000-0000-0000190C0000}"/>
    <cellStyle name="SAPBEXaggData 2 14" xfId="5932" xr:uid="{00000000-0005-0000-0000-00001A0C0000}"/>
    <cellStyle name="SAPBEXaggData 2 15" xfId="8261" xr:uid="{00000000-0005-0000-0000-00001B0C0000}"/>
    <cellStyle name="SAPBEXaggData 2 2" xfId="575" xr:uid="{00000000-0005-0000-0000-00001C0C0000}"/>
    <cellStyle name="SAPBEXaggData 2 2 2" xfId="2064" xr:uid="{00000000-0005-0000-0000-00001D0C0000}"/>
    <cellStyle name="SAPBEXaggData 2 2 2 2" xfId="4892" xr:uid="{00000000-0005-0000-0000-00001E0C0000}"/>
    <cellStyle name="SAPBEXaggData 2 2 2 3" xfId="7363" xr:uid="{00000000-0005-0000-0000-00001F0C0000}"/>
    <cellStyle name="SAPBEXaggData 2 2 2 4" xfId="9656" xr:uid="{00000000-0005-0000-0000-0000200C0000}"/>
    <cellStyle name="SAPBEXaggData 2 2 3" xfId="3429" xr:uid="{00000000-0005-0000-0000-0000210C0000}"/>
    <cellStyle name="SAPBEXaggData 2 2 4" xfId="5934" xr:uid="{00000000-0005-0000-0000-0000220C0000}"/>
    <cellStyle name="SAPBEXaggData 2 2 5" xfId="8263" xr:uid="{00000000-0005-0000-0000-0000230C0000}"/>
    <cellStyle name="SAPBEXaggData 2 3" xfId="576" xr:uid="{00000000-0005-0000-0000-0000240C0000}"/>
    <cellStyle name="SAPBEXaggData 2 3 2" xfId="2065" xr:uid="{00000000-0005-0000-0000-0000250C0000}"/>
    <cellStyle name="SAPBEXaggData 2 3 2 2" xfId="4893" xr:uid="{00000000-0005-0000-0000-0000260C0000}"/>
    <cellStyle name="SAPBEXaggData 2 3 2 3" xfId="7364" xr:uid="{00000000-0005-0000-0000-0000270C0000}"/>
    <cellStyle name="SAPBEXaggData 2 3 2 4" xfId="9657" xr:uid="{00000000-0005-0000-0000-0000280C0000}"/>
    <cellStyle name="SAPBEXaggData 2 3 3" xfId="3430" xr:uid="{00000000-0005-0000-0000-0000290C0000}"/>
    <cellStyle name="SAPBEXaggData 2 3 4" xfId="5935" xr:uid="{00000000-0005-0000-0000-00002A0C0000}"/>
    <cellStyle name="SAPBEXaggData 2 3 5" xfId="8264" xr:uid="{00000000-0005-0000-0000-00002B0C0000}"/>
    <cellStyle name="SAPBEXaggData 2 4" xfId="577" xr:uid="{00000000-0005-0000-0000-00002C0C0000}"/>
    <cellStyle name="SAPBEXaggData 2 4 2" xfId="2066" xr:uid="{00000000-0005-0000-0000-00002D0C0000}"/>
    <cellStyle name="SAPBEXaggData 2 4 2 2" xfId="4894" xr:uid="{00000000-0005-0000-0000-00002E0C0000}"/>
    <cellStyle name="SAPBEXaggData 2 4 2 3" xfId="7365" xr:uid="{00000000-0005-0000-0000-00002F0C0000}"/>
    <cellStyle name="SAPBEXaggData 2 4 2 4" xfId="9658" xr:uid="{00000000-0005-0000-0000-0000300C0000}"/>
    <cellStyle name="SAPBEXaggData 2 4 3" xfId="3431" xr:uid="{00000000-0005-0000-0000-0000310C0000}"/>
    <cellStyle name="SAPBEXaggData 2 4 4" xfId="5936" xr:uid="{00000000-0005-0000-0000-0000320C0000}"/>
    <cellStyle name="SAPBEXaggData 2 4 5" xfId="8265" xr:uid="{00000000-0005-0000-0000-0000330C0000}"/>
    <cellStyle name="SAPBEXaggData 2 5" xfId="578" xr:uid="{00000000-0005-0000-0000-0000340C0000}"/>
    <cellStyle name="SAPBEXaggData 2 5 2" xfId="1900" xr:uid="{00000000-0005-0000-0000-0000350C0000}"/>
    <cellStyle name="SAPBEXaggData 2 5 2 2" xfId="4728" xr:uid="{00000000-0005-0000-0000-0000360C0000}"/>
    <cellStyle name="SAPBEXaggData 2 5 2 3" xfId="7200" xr:uid="{00000000-0005-0000-0000-0000370C0000}"/>
    <cellStyle name="SAPBEXaggData 2 5 2 4" xfId="9493" xr:uid="{00000000-0005-0000-0000-0000380C0000}"/>
    <cellStyle name="SAPBEXaggData 2 5 3" xfId="3432" xr:uid="{00000000-0005-0000-0000-0000390C0000}"/>
    <cellStyle name="SAPBEXaggData 2 5 4" xfId="5937" xr:uid="{00000000-0005-0000-0000-00003A0C0000}"/>
    <cellStyle name="SAPBEXaggData 2 5 5" xfId="8266" xr:uid="{00000000-0005-0000-0000-00003B0C0000}"/>
    <cellStyle name="SAPBEXaggData 2 6" xfId="579" xr:uid="{00000000-0005-0000-0000-00003C0C0000}"/>
    <cellStyle name="SAPBEXaggData 2 6 2" xfId="2067" xr:uid="{00000000-0005-0000-0000-00003D0C0000}"/>
    <cellStyle name="SAPBEXaggData 2 6 2 2" xfId="4895" xr:uid="{00000000-0005-0000-0000-00003E0C0000}"/>
    <cellStyle name="SAPBEXaggData 2 6 2 3" xfId="7366" xr:uid="{00000000-0005-0000-0000-00003F0C0000}"/>
    <cellStyle name="SAPBEXaggData 2 6 2 4" xfId="9659" xr:uid="{00000000-0005-0000-0000-0000400C0000}"/>
    <cellStyle name="SAPBEXaggData 2 6 3" xfId="3433" xr:uid="{00000000-0005-0000-0000-0000410C0000}"/>
    <cellStyle name="SAPBEXaggData 2 6 4" xfId="5938" xr:uid="{00000000-0005-0000-0000-0000420C0000}"/>
    <cellStyle name="SAPBEXaggData 2 6 5" xfId="8267" xr:uid="{00000000-0005-0000-0000-0000430C0000}"/>
    <cellStyle name="SAPBEXaggData 2 7" xfId="580" xr:uid="{00000000-0005-0000-0000-0000440C0000}"/>
    <cellStyle name="SAPBEXaggData 2 7 2" xfId="2385" xr:uid="{00000000-0005-0000-0000-0000450C0000}"/>
    <cellStyle name="SAPBEXaggData 2 7 2 2" xfId="5212" xr:uid="{00000000-0005-0000-0000-0000460C0000}"/>
    <cellStyle name="SAPBEXaggData 2 7 2 3" xfId="7683" xr:uid="{00000000-0005-0000-0000-0000470C0000}"/>
    <cellStyle name="SAPBEXaggData 2 7 2 4" xfId="9976" xr:uid="{00000000-0005-0000-0000-0000480C0000}"/>
    <cellStyle name="SAPBEXaggData 2 7 3" xfId="3434" xr:uid="{00000000-0005-0000-0000-0000490C0000}"/>
    <cellStyle name="SAPBEXaggData 2 7 4" xfId="5939" xr:uid="{00000000-0005-0000-0000-00004A0C0000}"/>
    <cellStyle name="SAPBEXaggData 2 7 5" xfId="8268" xr:uid="{00000000-0005-0000-0000-00004B0C0000}"/>
    <cellStyle name="SAPBEXaggData 2 8" xfId="581" xr:uid="{00000000-0005-0000-0000-00004C0C0000}"/>
    <cellStyle name="SAPBEXaggData 2 8 2" xfId="2068" xr:uid="{00000000-0005-0000-0000-00004D0C0000}"/>
    <cellStyle name="SAPBEXaggData 2 8 2 2" xfId="4896" xr:uid="{00000000-0005-0000-0000-00004E0C0000}"/>
    <cellStyle name="SAPBEXaggData 2 8 2 3" xfId="7367" xr:uid="{00000000-0005-0000-0000-00004F0C0000}"/>
    <cellStyle name="SAPBEXaggData 2 8 2 4" xfId="9660" xr:uid="{00000000-0005-0000-0000-0000500C0000}"/>
    <cellStyle name="SAPBEXaggData 2 8 3" xfId="3435" xr:uid="{00000000-0005-0000-0000-0000510C0000}"/>
    <cellStyle name="SAPBEXaggData 2 8 4" xfId="5940" xr:uid="{00000000-0005-0000-0000-0000520C0000}"/>
    <cellStyle name="SAPBEXaggData 2 8 5" xfId="8269" xr:uid="{00000000-0005-0000-0000-0000530C0000}"/>
    <cellStyle name="SAPBEXaggData 2 9" xfId="582" xr:uid="{00000000-0005-0000-0000-0000540C0000}"/>
    <cellStyle name="SAPBEXaggData 2 9 2" xfId="2431" xr:uid="{00000000-0005-0000-0000-0000550C0000}"/>
    <cellStyle name="SAPBEXaggData 2 9 2 2" xfId="5258" xr:uid="{00000000-0005-0000-0000-0000560C0000}"/>
    <cellStyle name="SAPBEXaggData 2 9 2 3" xfId="7729" xr:uid="{00000000-0005-0000-0000-0000570C0000}"/>
    <cellStyle name="SAPBEXaggData 2 9 2 4" xfId="10022" xr:uid="{00000000-0005-0000-0000-0000580C0000}"/>
    <cellStyle name="SAPBEXaggData 2 9 3" xfId="3436" xr:uid="{00000000-0005-0000-0000-0000590C0000}"/>
    <cellStyle name="SAPBEXaggData 2 9 4" xfId="5941" xr:uid="{00000000-0005-0000-0000-00005A0C0000}"/>
    <cellStyle name="SAPBEXaggData 2 9 5" xfId="8270" xr:uid="{00000000-0005-0000-0000-00005B0C0000}"/>
    <cellStyle name="SAPBEXaggData 3" xfId="583" xr:uid="{00000000-0005-0000-0000-00005C0C0000}"/>
    <cellStyle name="SAPBEXaggData 3 2" xfId="1789" xr:uid="{00000000-0005-0000-0000-00005D0C0000}"/>
    <cellStyle name="SAPBEXaggData 3 2 2" xfId="4617" xr:uid="{00000000-0005-0000-0000-00005E0C0000}"/>
    <cellStyle name="SAPBEXaggData 3 2 3" xfId="7090" xr:uid="{00000000-0005-0000-0000-00005F0C0000}"/>
    <cellStyle name="SAPBEXaggData 3 2 4" xfId="9384" xr:uid="{00000000-0005-0000-0000-0000600C0000}"/>
    <cellStyle name="SAPBEXaggData 3 3" xfId="3437" xr:uid="{00000000-0005-0000-0000-0000610C0000}"/>
    <cellStyle name="SAPBEXaggData 3 4" xfId="5942" xr:uid="{00000000-0005-0000-0000-0000620C0000}"/>
    <cellStyle name="SAPBEXaggData 3 5" xfId="8271" xr:uid="{00000000-0005-0000-0000-0000630C0000}"/>
    <cellStyle name="SAPBEXaggData 4" xfId="584" xr:uid="{00000000-0005-0000-0000-0000640C0000}"/>
    <cellStyle name="SAPBEXaggData 4 2" xfId="1624" xr:uid="{00000000-0005-0000-0000-0000650C0000}"/>
    <cellStyle name="SAPBEXaggData 4 2 2" xfId="4453" xr:uid="{00000000-0005-0000-0000-0000660C0000}"/>
    <cellStyle name="SAPBEXaggData 4 2 3" xfId="6926" xr:uid="{00000000-0005-0000-0000-0000670C0000}"/>
    <cellStyle name="SAPBEXaggData 4 2 4" xfId="9223" xr:uid="{00000000-0005-0000-0000-0000680C0000}"/>
    <cellStyle name="SAPBEXaggData 4 3" xfId="3438" xr:uid="{00000000-0005-0000-0000-0000690C0000}"/>
    <cellStyle name="SAPBEXaggData 4 4" xfId="5943" xr:uid="{00000000-0005-0000-0000-00006A0C0000}"/>
    <cellStyle name="SAPBEXaggData 4 5" xfId="8272" xr:uid="{00000000-0005-0000-0000-00006B0C0000}"/>
    <cellStyle name="SAPBEXaggData 5" xfId="585" xr:uid="{00000000-0005-0000-0000-00006C0C0000}"/>
    <cellStyle name="SAPBEXaggData 5 2" xfId="2611" xr:uid="{00000000-0005-0000-0000-00006D0C0000}"/>
    <cellStyle name="SAPBEXaggData 5 2 2" xfId="5437" xr:uid="{00000000-0005-0000-0000-00006E0C0000}"/>
    <cellStyle name="SAPBEXaggData 5 2 3" xfId="7907" xr:uid="{00000000-0005-0000-0000-00006F0C0000}"/>
    <cellStyle name="SAPBEXaggData 5 2 4" xfId="10200" xr:uid="{00000000-0005-0000-0000-0000700C0000}"/>
    <cellStyle name="SAPBEXaggData 5 3" xfId="3439" xr:uid="{00000000-0005-0000-0000-0000710C0000}"/>
    <cellStyle name="SAPBEXaggData 5 4" xfId="5944" xr:uid="{00000000-0005-0000-0000-0000720C0000}"/>
    <cellStyle name="SAPBEXaggData 5 5" xfId="8273" xr:uid="{00000000-0005-0000-0000-0000730C0000}"/>
    <cellStyle name="SAPBEXaggData 6" xfId="586" xr:uid="{00000000-0005-0000-0000-0000740C0000}"/>
    <cellStyle name="SAPBEXaggData 6 2" xfId="2069" xr:uid="{00000000-0005-0000-0000-0000750C0000}"/>
    <cellStyle name="SAPBEXaggData 6 2 2" xfId="4897" xr:uid="{00000000-0005-0000-0000-0000760C0000}"/>
    <cellStyle name="SAPBEXaggData 6 2 3" xfId="7368" xr:uid="{00000000-0005-0000-0000-0000770C0000}"/>
    <cellStyle name="SAPBEXaggData 6 2 4" xfId="9661" xr:uid="{00000000-0005-0000-0000-0000780C0000}"/>
    <cellStyle name="SAPBEXaggData 6 3" xfId="3440" xr:uid="{00000000-0005-0000-0000-0000790C0000}"/>
    <cellStyle name="SAPBEXaggData 6 4" xfId="5945" xr:uid="{00000000-0005-0000-0000-00007A0C0000}"/>
    <cellStyle name="SAPBEXaggData 6 5" xfId="8274" xr:uid="{00000000-0005-0000-0000-00007B0C0000}"/>
    <cellStyle name="SAPBEXaggData 7" xfId="587" xr:uid="{00000000-0005-0000-0000-00007C0C0000}"/>
    <cellStyle name="SAPBEXaggData 7 2" xfId="1821" xr:uid="{00000000-0005-0000-0000-00007D0C0000}"/>
    <cellStyle name="SAPBEXaggData 7 2 2" xfId="4649" xr:uid="{00000000-0005-0000-0000-00007E0C0000}"/>
    <cellStyle name="SAPBEXaggData 7 2 3" xfId="7121" xr:uid="{00000000-0005-0000-0000-00007F0C0000}"/>
    <cellStyle name="SAPBEXaggData 7 2 4" xfId="9414" xr:uid="{00000000-0005-0000-0000-0000800C0000}"/>
    <cellStyle name="SAPBEXaggData 7 3" xfId="3441" xr:uid="{00000000-0005-0000-0000-0000810C0000}"/>
    <cellStyle name="SAPBEXaggData 7 4" xfId="5946" xr:uid="{00000000-0005-0000-0000-0000820C0000}"/>
    <cellStyle name="SAPBEXaggData 7 5" xfId="8275" xr:uid="{00000000-0005-0000-0000-0000830C0000}"/>
    <cellStyle name="SAPBEXaggData 8" xfId="588" xr:uid="{00000000-0005-0000-0000-0000840C0000}"/>
    <cellStyle name="SAPBEXaggData 8 2" xfId="2371" xr:uid="{00000000-0005-0000-0000-0000850C0000}"/>
    <cellStyle name="SAPBEXaggData 8 2 2" xfId="5198" xr:uid="{00000000-0005-0000-0000-0000860C0000}"/>
    <cellStyle name="SAPBEXaggData 8 2 3" xfId="7669" xr:uid="{00000000-0005-0000-0000-0000870C0000}"/>
    <cellStyle name="SAPBEXaggData 8 2 4" xfId="9962" xr:uid="{00000000-0005-0000-0000-0000880C0000}"/>
    <cellStyle name="SAPBEXaggData 8 3" xfId="3442" xr:uid="{00000000-0005-0000-0000-0000890C0000}"/>
    <cellStyle name="SAPBEXaggData 8 4" xfId="5947" xr:uid="{00000000-0005-0000-0000-00008A0C0000}"/>
    <cellStyle name="SAPBEXaggData 8 5" xfId="8276" xr:uid="{00000000-0005-0000-0000-00008B0C0000}"/>
    <cellStyle name="SAPBEXaggData 9" xfId="589" xr:uid="{00000000-0005-0000-0000-00008C0C0000}"/>
    <cellStyle name="SAPBEXaggData 9 2" xfId="1663" xr:uid="{00000000-0005-0000-0000-00008D0C0000}"/>
    <cellStyle name="SAPBEXaggData 9 2 2" xfId="4492" xr:uid="{00000000-0005-0000-0000-00008E0C0000}"/>
    <cellStyle name="SAPBEXaggData 9 2 3" xfId="6965" xr:uid="{00000000-0005-0000-0000-00008F0C0000}"/>
    <cellStyle name="SAPBEXaggData 9 2 4" xfId="9259" xr:uid="{00000000-0005-0000-0000-0000900C0000}"/>
    <cellStyle name="SAPBEXaggData 9 3" xfId="3443" xr:uid="{00000000-0005-0000-0000-0000910C0000}"/>
    <cellStyle name="SAPBEXaggData 9 4" xfId="5948" xr:uid="{00000000-0005-0000-0000-0000920C0000}"/>
    <cellStyle name="SAPBEXaggData 9 5" xfId="8277" xr:uid="{00000000-0005-0000-0000-0000930C0000}"/>
    <cellStyle name="SAPBEXaggDataEmph" xfId="590" xr:uid="{00000000-0005-0000-0000-0000940C0000}"/>
    <cellStyle name="SAPBEXaggDataEmph 10" xfId="591" xr:uid="{00000000-0005-0000-0000-0000950C0000}"/>
    <cellStyle name="SAPBEXaggDataEmph 10 2" xfId="1770" xr:uid="{00000000-0005-0000-0000-0000960C0000}"/>
    <cellStyle name="SAPBEXaggDataEmph 10 2 2" xfId="4598" xr:uid="{00000000-0005-0000-0000-0000970C0000}"/>
    <cellStyle name="SAPBEXaggDataEmph 10 2 3" xfId="7071" xr:uid="{00000000-0005-0000-0000-0000980C0000}"/>
    <cellStyle name="SAPBEXaggDataEmph 10 2 4" xfId="9365" xr:uid="{00000000-0005-0000-0000-0000990C0000}"/>
    <cellStyle name="SAPBEXaggDataEmph 10 3" xfId="3445" xr:uid="{00000000-0005-0000-0000-00009A0C0000}"/>
    <cellStyle name="SAPBEXaggDataEmph 10 4" xfId="5950" xr:uid="{00000000-0005-0000-0000-00009B0C0000}"/>
    <cellStyle name="SAPBEXaggDataEmph 10 5" xfId="8279" xr:uid="{00000000-0005-0000-0000-00009C0C0000}"/>
    <cellStyle name="SAPBEXaggDataEmph 11" xfId="592" xr:uid="{00000000-0005-0000-0000-00009D0C0000}"/>
    <cellStyle name="SAPBEXaggDataEmph 11 2" xfId="2070" xr:uid="{00000000-0005-0000-0000-00009E0C0000}"/>
    <cellStyle name="SAPBEXaggDataEmph 11 2 2" xfId="4898" xr:uid="{00000000-0005-0000-0000-00009F0C0000}"/>
    <cellStyle name="SAPBEXaggDataEmph 11 2 3" xfId="7369" xr:uid="{00000000-0005-0000-0000-0000A00C0000}"/>
    <cellStyle name="SAPBEXaggDataEmph 11 2 4" xfId="9662" xr:uid="{00000000-0005-0000-0000-0000A10C0000}"/>
    <cellStyle name="SAPBEXaggDataEmph 11 3" xfId="3446" xr:uid="{00000000-0005-0000-0000-0000A20C0000}"/>
    <cellStyle name="SAPBEXaggDataEmph 11 4" xfId="5951" xr:uid="{00000000-0005-0000-0000-0000A30C0000}"/>
    <cellStyle name="SAPBEXaggDataEmph 11 5" xfId="8280" xr:uid="{00000000-0005-0000-0000-0000A40C0000}"/>
    <cellStyle name="SAPBEXaggDataEmph 12" xfId="1503" xr:uid="{00000000-0005-0000-0000-0000A50C0000}"/>
    <cellStyle name="SAPBEXaggDataEmph 13" xfId="1921" xr:uid="{00000000-0005-0000-0000-0000A60C0000}"/>
    <cellStyle name="SAPBEXaggDataEmph 13 2" xfId="4749" xr:uid="{00000000-0005-0000-0000-0000A70C0000}"/>
    <cellStyle name="SAPBEXaggDataEmph 13 3" xfId="7220" xr:uid="{00000000-0005-0000-0000-0000A80C0000}"/>
    <cellStyle name="SAPBEXaggDataEmph 13 4" xfId="9513" xr:uid="{00000000-0005-0000-0000-0000A90C0000}"/>
    <cellStyle name="SAPBEXaggDataEmph 14" xfId="3444" xr:uid="{00000000-0005-0000-0000-0000AA0C0000}"/>
    <cellStyle name="SAPBEXaggDataEmph 15" xfId="5949" xr:uid="{00000000-0005-0000-0000-0000AB0C0000}"/>
    <cellStyle name="SAPBEXaggDataEmph 16" xfId="8278" xr:uid="{00000000-0005-0000-0000-0000AC0C0000}"/>
    <cellStyle name="SAPBEXaggDataEmph 2" xfId="593" xr:uid="{00000000-0005-0000-0000-0000AD0C0000}"/>
    <cellStyle name="SAPBEXaggDataEmph 2 10" xfId="594" xr:uid="{00000000-0005-0000-0000-0000AE0C0000}"/>
    <cellStyle name="SAPBEXaggDataEmph 2 10 2" xfId="1734" xr:uid="{00000000-0005-0000-0000-0000AF0C0000}"/>
    <cellStyle name="SAPBEXaggDataEmph 2 10 2 2" xfId="4562" xr:uid="{00000000-0005-0000-0000-0000B00C0000}"/>
    <cellStyle name="SAPBEXaggDataEmph 2 10 2 3" xfId="7035" xr:uid="{00000000-0005-0000-0000-0000B10C0000}"/>
    <cellStyle name="SAPBEXaggDataEmph 2 10 2 4" xfId="9329" xr:uid="{00000000-0005-0000-0000-0000B20C0000}"/>
    <cellStyle name="SAPBEXaggDataEmph 2 10 3" xfId="3448" xr:uid="{00000000-0005-0000-0000-0000B30C0000}"/>
    <cellStyle name="SAPBEXaggDataEmph 2 10 4" xfId="5953" xr:uid="{00000000-0005-0000-0000-0000B40C0000}"/>
    <cellStyle name="SAPBEXaggDataEmph 2 10 5" xfId="8282" xr:uid="{00000000-0005-0000-0000-0000B50C0000}"/>
    <cellStyle name="SAPBEXaggDataEmph 2 11" xfId="1560" xr:uid="{00000000-0005-0000-0000-0000B60C0000}"/>
    <cellStyle name="SAPBEXaggDataEmph 2 11 2" xfId="4389" xr:uid="{00000000-0005-0000-0000-0000B70C0000}"/>
    <cellStyle name="SAPBEXaggDataEmph 2 11 3" xfId="6863" xr:uid="{00000000-0005-0000-0000-0000B80C0000}"/>
    <cellStyle name="SAPBEXaggDataEmph 2 11 4" xfId="9165" xr:uid="{00000000-0005-0000-0000-0000B90C0000}"/>
    <cellStyle name="SAPBEXaggDataEmph 2 12" xfId="3447" xr:uid="{00000000-0005-0000-0000-0000BA0C0000}"/>
    <cellStyle name="SAPBEXaggDataEmph 2 13" xfId="5952" xr:uid="{00000000-0005-0000-0000-0000BB0C0000}"/>
    <cellStyle name="SAPBEXaggDataEmph 2 14" xfId="8281" xr:uid="{00000000-0005-0000-0000-0000BC0C0000}"/>
    <cellStyle name="SAPBEXaggDataEmph 2 2" xfId="595" xr:uid="{00000000-0005-0000-0000-0000BD0C0000}"/>
    <cellStyle name="SAPBEXaggDataEmph 2 2 2" xfId="2071" xr:uid="{00000000-0005-0000-0000-0000BE0C0000}"/>
    <cellStyle name="SAPBEXaggDataEmph 2 2 2 2" xfId="4899" xr:uid="{00000000-0005-0000-0000-0000BF0C0000}"/>
    <cellStyle name="SAPBEXaggDataEmph 2 2 2 3" xfId="7370" xr:uid="{00000000-0005-0000-0000-0000C00C0000}"/>
    <cellStyle name="SAPBEXaggDataEmph 2 2 2 4" xfId="9663" xr:uid="{00000000-0005-0000-0000-0000C10C0000}"/>
    <cellStyle name="SAPBEXaggDataEmph 2 2 3" xfId="3449" xr:uid="{00000000-0005-0000-0000-0000C20C0000}"/>
    <cellStyle name="SAPBEXaggDataEmph 2 2 4" xfId="5954" xr:uid="{00000000-0005-0000-0000-0000C30C0000}"/>
    <cellStyle name="SAPBEXaggDataEmph 2 2 5" xfId="8283" xr:uid="{00000000-0005-0000-0000-0000C40C0000}"/>
    <cellStyle name="SAPBEXaggDataEmph 2 3" xfId="596" xr:uid="{00000000-0005-0000-0000-0000C50C0000}"/>
    <cellStyle name="SAPBEXaggDataEmph 2 3 2" xfId="2344" xr:uid="{00000000-0005-0000-0000-0000C60C0000}"/>
    <cellStyle name="SAPBEXaggDataEmph 2 3 2 2" xfId="5172" xr:uid="{00000000-0005-0000-0000-0000C70C0000}"/>
    <cellStyle name="SAPBEXaggDataEmph 2 3 2 3" xfId="7643" xr:uid="{00000000-0005-0000-0000-0000C80C0000}"/>
    <cellStyle name="SAPBEXaggDataEmph 2 3 2 4" xfId="9936" xr:uid="{00000000-0005-0000-0000-0000C90C0000}"/>
    <cellStyle name="SAPBEXaggDataEmph 2 3 3" xfId="3450" xr:uid="{00000000-0005-0000-0000-0000CA0C0000}"/>
    <cellStyle name="SAPBEXaggDataEmph 2 3 4" xfId="5955" xr:uid="{00000000-0005-0000-0000-0000CB0C0000}"/>
    <cellStyle name="SAPBEXaggDataEmph 2 3 5" xfId="8284" xr:uid="{00000000-0005-0000-0000-0000CC0C0000}"/>
    <cellStyle name="SAPBEXaggDataEmph 2 4" xfId="597" xr:uid="{00000000-0005-0000-0000-0000CD0C0000}"/>
    <cellStyle name="SAPBEXaggDataEmph 2 4 2" xfId="2072" xr:uid="{00000000-0005-0000-0000-0000CE0C0000}"/>
    <cellStyle name="SAPBEXaggDataEmph 2 4 2 2" xfId="4900" xr:uid="{00000000-0005-0000-0000-0000CF0C0000}"/>
    <cellStyle name="SAPBEXaggDataEmph 2 4 2 3" xfId="7371" xr:uid="{00000000-0005-0000-0000-0000D00C0000}"/>
    <cellStyle name="SAPBEXaggDataEmph 2 4 2 4" xfId="9664" xr:uid="{00000000-0005-0000-0000-0000D10C0000}"/>
    <cellStyle name="SAPBEXaggDataEmph 2 4 3" xfId="3451" xr:uid="{00000000-0005-0000-0000-0000D20C0000}"/>
    <cellStyle name="SAPBEXaggDataEmph 2 4 4" xfId="5956" xr:uid="{00000000-0005-0000-0000-0000D30C0000}"/>
    <cellStyle name="SAPBEXaggDataEmph 2 4 5" xfId="8285" xr:uid="{00000000-0005-0000-0000-0000D40C0000}"/>
    <cellStyle name="SAPBEXaggDataEmph 2 5" xfId="598" xr:uid="{00000000-0005-0000-0000-0000D50C0000}"/>
    <cellStyle name="SAPBEXaggDataEmph 2 5 2" xfId="2513" xr:uid="{00000000-0005-0000-0000-0000D60C0000}"/>
    <cellStyle name="SAPBEXaggDataEmph 2 5 2 2" xfId="5340" xr:uid="{00000000-0005-0000-0000-0000D70C0000}"/>
    <cellStyle name="SAPBEXaggDataEmph 2 5 2 3" xfId="7810" xr:uid="{00000000-0005-0000-0000-0000D80C0000}"/>
    <cellStyle name="SAPBEXaggDataEmph 2 5 2 4" xfId="10103" xr:uid="{00000000-0005-0000-0000-0000D90C0000}"/>
    <cellStyle name="SAPBEXaggDataEmph 2 5 3" xfId="3452" xr:uid="{00000000-0005-0000-0000-0000DA0C0000}"/>
    <cellStyle name="SAPBEXaggDataEmph 2 5 4" xfId="5957" xr:uid="{00000000-0005-0000-0000-0000DB0C0000}"/>
    <cellStyle name="SAPBEXaggDataEmph 2 5 5" xfId="8286" xr:uid="{00000000-0005-0000-0000-0000DC0C0000}"/>
    <cellStyle name="SAPBEXaggDataEmph 2 6" xfId="599" xr:uid="{00000000-0005-0000-0000-0000DD0C0000}"/>
    <cellStyle name="SAPBEXaggDataEmph 2 6 2" xfId="2698" xr:uid="{00000000-0005-0000-0000-0000DE0C0000}"/>
    <cellStyle name="SAPBEXaggDataEmph 2 6 2 2" xfId="5523" xr:uid="{00000000-0005-0000-0000-0000DF0C0000}"/>
    <cellStyle name="SAPBEXaggDataEmph 2 6 2 3" xfId="7988" xr:uid="{00000000-0005-0000-0000-0000E00C0000}"/>
    <cellStyle name="SAPBEXaggDataEmph 2 6 2 4" xfId="10268" xr:uid="{00000000-0005-0000-0000-0000E10C0000}"/>
    <cellStyle name="SAPBEXaggDataEmph 2 6 3" xfId="3453" xr:uid="{00000000-0005-0000-0000-0000E20C0000}"/>
    <cellStyle name="SAPBEXaggDataEmph 2 6 4" xfId="5958" xr:uid="{00000000-0005-0000-0000-0000E30C0000}"/>
    <cellStyle name="SAPBEXaggDataEmph 2 6 5" xfId="8287" xr:uid="{00000000-0005-0000-0000-0000E40C0000}"/>
    <cellStyle name="SAPBEXaggDataEmph 2 7" xfId="600" xr:uid="{00000000-0005-0000-0000-0000E50C0000}"/>
    <cellStyle name="SAPBEXaggDataEmph 2 7 2" xfId="2303" xr:uid="{00000000-0005-0000-0000-0000E60C0000}"/>
    <cellStyle name="SAPBEXaggDataEmph 2 7 2 2" xfId="5131" xr:uid="{00000000-0005-0000-0000-0000E70C0000}"/>
    <cellStyle name="SAPBEXaggDataEmph 2 7 2 3" xfId="7602" xr:uid="{00000000-0005-0000-0000-0000E80C0000}"/>
    <cellStyle name="SAPBEXaggDataEmph 2 7 2 4" xfId="9895" xr:uid="{00000000-0005-0000-0000-0000E90C0000}"/>
    <cellStyle name="SAPBEXaggDataEmph 2 7 3" xfId="3454" xr:uid="{00000000-0005-0000-0000-0000EA0C0000}"/>
    <cellStyle name="SAPBEXaggDataEmph 2 7 4" xfId="5959" xr:uid="{00000000-0005-0000-0000-0000EB0C0000}"/>
    <cellStyle name="SAPBEXaggDataEmph 2 7 5" xfId="8288" xr:uid="{00000000-0005-0000-0000-0000EC0C0000}"/>
    <cellStyle name="SAPBEXaggDataEmph 2 8" xfId="601" xr:uid="{00000000-0005-0000-0000-0000ED0C0000}"/>
    <cellStyle name="SAPBEXaggDataEmph 2 8 2" xfId="2073" xr:uid="{00000000-0005-0000-0000-0000EE0C0000}"/>
    <cellStyle name="SAPBEXaggDataEmph 2 8 2 2" xfId="4901" xr:uid="{00000000-0005-0000-0000-0000EF0C0000}"/>
    <cellStyle name="SAPBEXaggDataEmph 2 8 2 3" xfId="7372" xr:uid="{00000000-0005-0000-0000-0000F00C0000}"/>
    <cellStyle name="SAPBEXaggDataEmph 2 8 2 4" xfId="9665" xr:uid="{00000000-0005-0000-0000-0000F10C0000}"/>
    <cellStyle name="SAPBEXaggDataEmph 2 8 3" xfId="3455" xr:uid="{00000000-0005-0000-0000-0000F20C0000}"/>
    <cellStyle name="SAPBEXaggDataEmph 2 8 4" xfId="5960" xr:uid="{00000000-0005-0000-0000-0000F30C0000}"/>
    <cellStyle name="SAPBEXaggDataEmph 2 8 5" xfId="8289" xr:uid="{00000000-0005-0000-0000-0000F40C0000}"/>
    <cellStyle name="SAPBEXaggDataEmph 2 9" xfId="602" xr:uid="{00000000-0005-0000-0000-0000F50C0000}"/>
    <cellStyle name="SAPBEXaggDataEmph 2 9 2" xfId="2074" xr:uid="{00000000-0005-0000-0000-0000F60C0000}"/>
    <cellStyle name="SAPBEXaggDataEmph 2 9 2 2" xfId="4902" xr:uid="{00000000-0005-0000-0000-0000F70C0000}"/>
    <cellStyle name="SAPBEXaggDataEmph 2 9 2 3" xfId="7373" xr:uid="{00000000-0005-0000-0000-0000F80C0000}"/>
    <cellStyle name="SAPBEXaggDataEmph 2 9 2 4" xfId="9666" xr:uid="{00000000-0005-0000-0000-0000F90C0000}"/>
    <cellStyle name="SAPBEXaggDataEmph 2 9 3" xfId="3456" xr:uid="{00000000-0005-0000-0000-0000FA0C0000}"/>
    <cellStyle name="SAPBEXaggDataEmph 2 9 4" xfId="5961" xr:uid="{00000000-0005-0000-0000-0000FB0C0000}"/>
    <cellStyle name="SAPBEXaggDataEmph 2 9 5" xfId="8290" xr:uid="{00000000-0005-0000-0000-0000FC0C0000}"/>
    <cellStyle name="SAPBEXaggDataEmph 3" xfId="603" xr:uid="{00000000-0005-0000-0000-0000FD0C0000}"/>
    <cellStyle name="SAPBEXaggDataEmph 3 2" xfId="2320" xr:uid="{00000000-0005-0000-0000-0000FE0C0000}"/>
    <cellStyle name="SAPBEXaggDataEmph 3 2 2" xfId="5148" xr:uid="{00000000-0005-0000-0000-0000FF0C0000}"/>
    <cellStyle name="SAPBEXaggDataEmph 3 2 3" xfId="7619" xr:uid="{00000000-0005-0000-0000-0000000D0000}"/>
    <cellStyle name="SAPBEXaggDataEmph 3 2 4" xfId="9912" xr:uid="{00000000-0005-0000-0000-0000010D0000}"/>
    <cellStyle name="SAPBEXaggDataEmph 3 3" xfId="3457" xr:uid="{00000000-0005-0000-0000-0000020D0000}"/>
    <cellStyle name="SAPBEXaggDataEmph 3 4" xfId="5962" xr:uid="{00000000-0005-0000-0000-0000030D0000}"/>
    <cellStyle name="SAPBEXaggDataEmph 3 5" xfId="8291" xr:uid="{00000000-0005-0000-0000-0000040D0000}"/>
    <cellStyle name="SAPBEXaggDataEmph 4" xfId="604" xr:uid="{00000000-0005-0000-0000-0000050D0000}"/>
    <cellStyle name="SAPBEXaggDataEmph 4 2" xfId="2389" xr:uid="{00000000-0005-0000-0000-0000060D0000}"/>
    <cellStyle name="SAPBEXaggDataEmph 4 2 2" xfId="5216" xr:uid="{00000000-0005-0000-0000-0000070D0000}"/>
    <cellStyle name="SAPBEXaggDataEmph 4 2 3" xfId="7687" xr:uid="{00000000-0005-0000-0000-0000080D0000}"/>
    <cellStyle name="SAPBEXaggDataEmph 4 2 4" xfId="9980" xr:uid="{00000000-0005-0000-0000-0000090D0000}"/>
    <cellStyle name="SAPBEXaggDataEmph 4 3" xfId="3458" xr:uid="{00000000-0005-0000-0000-00000A0D0000}"/>
    <cellStyle name="SAPBEXaggDataEmph 4 4" xfId="5963" xr:uid="{00000000-0005-0000-0000-00000B0D0000}"/>
    <cellStyle name="SAPBEXaggDataEmph 4 5" xfId="8292" xr:uid="{00000000-0005-0000-0000-00000C0D0000}"/>
    <cellStyle name="SAPBEXaggDataEmph 5" xfId="605" xr:uid="{00000000-0005-0000-0000-00000D0D0000}"/>
    <cellStyle name="SAPBEXaggDataEmph 5 2" xfId="2075" xr:uid="{00000000-0005-0000-0000-00000E0D0000}"/>
    <cellStyle name="SAPBEXaggDataEmph 5 2 2" xfId="4903" xr:uid="{00000000-0005-0000-0000-00000F0D0000}"/>
    <cellStyle name="SAPBEXaggDataEmph 5 2 3" xfId="7374" xr:uid="{00000000-0005-0000-0000-0000100D0000}"/>
    <cellStyle name="SAPBEXaggDataEmph 5 2 4" xfId="9667" xr:uid="{00000000-0005-0000-0000-0000110D0000}"/>
    <cellStyle name="SAPBEXaggDataEmph 5 3" xfId="3459" xr:uid="{00000000-0005-0000-0000-0000120D0000}"/>
    <cellStyle name="SAPBEXaggDataEmph 5 4" xfId="5964" xr:uid="{00000000-0005-0000-0000-0000130D0000}"/>
    <cellStyle name="SAPBEXaggDataEmph 5 5" xfId="8293" xr:uid="{00000000-0005-0000-0000-0000140D0000}"/>
    <cellStyle name="SAPBEXaggDataEmph 6" xfId="606" xr:uid="{00000000-0005-0000-0000-0000150D0000}"/>
    <cellStyle name="SAPBEXaggDataEmph 6 2" xfId="2318" xr:uid="{00000000-0005-0000-0000-0000160D0000}"/>
    <cellStyle name="SAPBEXaggDataEmph 6 2 2" xfId="5146" xr:uid="{00000000-0005-0000-0000-0000170D0000}"/>
    <cellStyle name="SAPBEXaggDataEmph 6 2 3" xfId="7617" xr:uid="{00000000-0005-0000-0000-0000180D0000}"/>
    <cellStyle name="SAPBEXaggDataEmph 6 2 4" xfId="9910" xr:uid="{00000000-0005-0000-0000-0000190D0000}"/>
    <cellStyle name="SAPBEXaggDataEmph 6 3" xfId="3460" xr:uid="{00000000-0005-0000-0000-00001A0D0000}"/>
    <cellStyle name="SAPBEXaggDataEmph 6 4" xfId="5965" xr:uid="{00000000-0005-0000-0000-00001B0D0000}"/>
    <cellStyle name="SAPBEXaggDataEmph 6 5" xfId="8294" xr:uid="{00000000-0005-0000-0000-00001C0D0000}"/>
    <cellStyle name="SAPBEXaggDataEmph 7" xfId="607" xr:uid="{00000000-0005-0000-0000-00001D0D0000}"/>
    <cellStyle name="SAPBEXaggDataEmph 7 2" xfId="2641" xr:uid="{00000000-0005-0000-0000-00001E0D0000}"/>
    <cellStyle name="SAPBEXaggDataEmph 7 2 2" xfId="5466" xr:uid="{00000000-0005-0000-0000-00001F0D0000}"/>
    <cellStyle name="SAPBEXaggDataEmph 7 2 3" xfId="7934" xr:uid="{00000000-0005-0000-0000-0000200D0000}"/>
    <cellStyle name="SAPBEXaggDataEmph 7 2 4" xfId="10223" xr:uid="{00000000-0005-0000-0000-0000210D0000}"/>
    <cellStyle name="SAPBEXaggDataEmph 7 3" xfId="3461" xr:uid="{00000000-0005-0000-0000-0000220D0000}"/>
    <cellStyle name="SAPBEXaggDataEmph 7 4" xfId="5966" xr:uid="{00000000-0005-0000-0000-0000230D0000}"/>
    <cellStyle name="SAPBEXaggDataEmph 7 5" xfId="8295" xr:uid="{00000000-0005-0000-0000-0000240D0000}"/>
    <cellStyle name="SAPBEXaggDataEmph 8" xfId="608" xr:uid="{00000000-0005-0000-0000-0000250D0000}"/>
    <cellStyle name="SAPBEXaggDataEmph 8 2" xfId="1843" xr:uid="{00000000-0005-0000-0000-0000260D0000}"/>
    <cellStyle name="SAPBEXaggDataEmph 8 2 2" xfId="4671" xr:uid="{00000000-0005-0000-0000-0000270D0000}"/>
    <cellStyle name="SAPBEXaggDataEmph 8 2 3" xfId="7143" xr:uid="{00000000-0005-0000-0000-0000280D0000}"/>
    <cellStyle name="SAPBEXaggDataEmph 8 2 4" xfId="9436" xr:uid="{00000000-0005-0000-0000-0000290D0000}"/>
    <cellStyle name="SAPBEXaggDataEmph 8 3" xfId="3462" xr:uid="{00000000-0005-0000-0000-00002A0D0000}"/>
    <cellStyle name="SAPBEXaggDataEmph 8 4" xfId="5967" xr:uid="{00000000-0005-0000-0000-00002B0D0000}"/>
    <cellStyle name="SAPBEXaggDataEmph 8 5" xfId="8296" xr:uid="{00000000-0005-0000-0000-00002C0D0000}"/>
    <cellStyle name="SAPBEXaggDataEmph 9" xfId="609" xr:uid="{00000000-0005-0000-0000-00002D0D0000}"/>
    <cellStyle name="SAPBEXaggDataEmph 9 2" xfId="2076" xr:uid="{00000000-0005-0000-0000-00002E0D0000}"/>
    <cellStyle name="SAPBEXaggDataEmph 9 2 2" xfId="4904" xr:uid="{00000000-0005-0000-0000-00002F0D0000}"/>
    <cellStyle name="SAPBEXaggDataEmph 9 2 3" xfId="7375" xr:uid="{00000000-0005-0000-0000-0000300D0000}"/>
    <cellStyle name="SAPBEXaggDataEmph 9 2 4" xfId="9668" xr:uid="{00000000-0005-0000-0000-0000310D0000}"/>
    <cellStyle name="SAPBEXaggDataEmph 9 3" xfId="3463" xr:uid="{00000000-0005-0000-0000-0000320D0000}"/>
    <cellStyle name="SAPBEXaggDataEmph 9 4" xfId="5968" xr:uid="{00000000-0005-0000-0000-0000330D0000}"/>
    <cellStyle name="SAPBEXaggDataEmph 9 5" xfId="8297" xr:uid="{00000000-0005-0000-0000-0000340D0000}"/>
    <cellStyle name="SAPBEXaggItem" xfId="610" xr:uid="{00000000-0005-0000-0000-0000350D0000}"/>
    <cellStyle name="SAPBEXaggItem 10" xfId="611" xr:uid="{00000000-0005-0000-0000-0000360D0000}"/>
    <cellStyle name="SAPBEXaggItem 10 2" xfId="2347" xr:uid="{00000000-0005-0000-0000-0000370D0000}"/>
    <cellStyle name="SAPBEXaggItem 10 2 2" xfId="5175" xr:uid="{00000000-0005-0000-0000-0000380D0000}"/>
    <cellStyle name="SAPBEXaggItem 10 2 3" xfId="7646" xr:uid="{00000000-0005-0000-0000-0000390D0000}"/>
    <cellStyle name="SAPBEXaggItem 10 2 4" xfId="9939" xr:uid="{00000000-0005-0000-0000-00003A0D0000}"/>
    <cellStyle name="SAPBEXaggItem 10 3" xfId="3465" xr:uid="{00000000-0005-0000-0000-00003B0D0000}"/>
    <cellStyle name="SAPBEXaggItem 10 4" xfId="5970" xr:uid="{00000000-0005-0000-0000-00003C0D0000}"/>
    <cellStyle name="SAPBEXaggItem 10 5" xfId="8299" xr:uid="{00000000-0005-0000-0000-00003D0D0000}"/>
    <cellStyle name="SAPBEXaggItem 11" xfId="612" xr:uid="{00000000-0005-0000-0000-00003E0D0000}"/>
    <cellStyle name="SAPBEXaggItem 11 2" xfId="2078" xr:uid="{00000000-0005-0000-0000-00003F0D0000}"/>
    <cellStyle name="SAPBEXaggItem 11 2 2" xfId="4906" xr:uid="{00000000-0005-0000-0000-0000400D0000}"/>
    <cellStyle name="SAPBEXaggItem 11 2 3" xfId="7377" xr:uid="{00000000-0005-0000-0000-0000410D0000}"/>
    <cellStyle name="SAPBEXaggItem 11 2 4" xfId="9670" xr:uid="{00000000-0005-0000-0000-0000420D0000}"/>
    <cellStyle name="SAPBEXaggItem 11 3" xfId="3466" xr:uid="{00000000-0005-0000-0000-0000430D0000}"/>
    <cellStyle name="SAPBEXaggItem 11 4" xfId="5971" xr:uid="{00000000-0005-0000-0000-0000440D0000}"/>
    <cellStyle name="SAPBEXaggItem 11 5" xfId="8300" xr:uid="{00000000-0005-0000-0000-0000450D0000}"/>
    <cellStyle name="SAPBEXaggItem 12" xfId="2077" xr:uid="{00000000-0005-0000-0000-0000460D0000}"/>
    <cellStyle name="SAPBEXaggItem 12 2" xfId="4905" xr:uid="{00000000-0005-0000-0000-0000470D0000}"/>
    <cellStyle name="SAPBEXaggItem 12 3" xfId="7376" xr:uid="{00000000-0005-0000-0000-0000480D0000}"/>
    <cellStyle name="SAPBEXaggItem 12 4" xfId="9669" xr:uid="{00000000-0005-0000-0000-0000490D0000}"/>
    <cellStyle name="SAPBEXaggItem 13" xfId="3464" xr:uid="{00000000-0005-0000-0000-00004A0D0000}"/>
    <cellStyle name="SAPBEXaggItem 14" xfId="5969" xr:uid="{00000000-0005-0000-0000-00004B0D0000}"/>
    <cellStyle name="SAPBEXaggItem 15" xfId="8298" xr:uid="{00000000-0005-0000-0000-00004C0D0000}"/>
    <cellStyle name="SAPBEXaggItem 2" xfId="613" xr:uid="{00000000-0005-0000-0000-00004D0D0000}"/>
    <cellStyle name="SAPBEXaggItem 2 10" xfId="614" xr:uid="{00000000-0005-0000-0000-00004E0D0000}"/>
    <cellStyle name="SAPBEXaggItem 2 10 2" xfId="2079" xr:uid="{00000000-0005-0000-0000-00004F0D0000}"/>
    <cellStyle name="SAPBEXaggItem 2 10 2 2" xfId="4907" xr:uid="{00000000-0005-0000-0000-0000500D0000}"/>
    <cellStyle name="SAPBEXaggItem 2 10 2 3" xfId="7378" xr:uid="{00000000-0005-0000-0000-0000510D0000}"/>
    <cellStyle name="SAPBEXaggItem 2 10 2 4" xfId="9671" xr:uid="{00000000-0005-0000-0000-0000520D0000}"/>
    <cellStyle name="SAPBEXaggItem 2 10 3" xfId="3468" xr:uid="{00000000-0005-0000-0000-0000530D0000}"/>
    <cellStyle name="SAPBEXaggItem 2 10 4" xfId="5973" xr:uid="{00000000-0005-0000-0000-0000540D0000}"/>
    <cellStyle name="SAPBEXaggItem 2 10 5" xfId="8302" xr:uid="{00000000-0005-0000-0000-0000550D0000}"/>
    <cellStyle name="SAPBEXaggItem 2 11" xfId="1504" xr:uid="{00000000-0005-0000-0000-0000560D0000}"/>
    <cellStyle name="SAPBEXaggItem 2 12" xfId="1839" xr:uid="{00000000-0005-0000-0000-0000570D0000}"/>
    <cellStyle name="SAPBEXaggItem 2 12 2" xfId="4667" xr:uid="{00000000-0005-0000-0000-0000580D0000}"/>
    <cellStyle name="SAPBEXaggItem 2 12 3" xfId="7139" xr:uid="{00000000-0005-0000-0000-0000590D0000}"/>
    <cellStyle name="SAPBEXaggItem 2 12 4" xfId="9432" xr:uid="{00000000-0005-0000-0000-00005A0D0000}"/>
    <cellStyle name="SAPBEXaggItem 2 13" xfId="3467" xr:uid="{00000000-0005-0000-0000-00005B0D0000}"/>
    <cellStyle name="SAPBEXaggItem 2 14" xfId="5972" xr:uid="{00000000-0005-0000-0000-00005C0D0000}"/>
    <cellStyle name="SAPBEXaggItem 2 15" xfId="8301" xr:uid="{00000000-0005-0000-0000-00005D0D0000}"/>
    <cellStyle name="SAPBEXaggItem 2 2" xfId="615" xr:uid="{00000000-0005-0000-0000-00005E0D0000}"/>
    <cellStyle name="SAPBEXaggItem 2 2 2" xfId="2080" xr:uid="{00000000-0005-0000-0000-00005F0D0000}"/>
    <cellStyle name="SAPBEXaggItem 2 2 2 2" xfId="4908" xr:uid="{00000000-0005-0000-0000-0000600D0000}"/>
    <cellStyle name="SAPBEXaggItem 2 2 2 3" xfId="7379" xr:uid="{00000000-0005-0000-0000-0000610D0000}"/>
    <cellStyle name="SAPBEXaggItem 2 2 2 4" xfId="9672" xr:uid="{00000000-0005-0000-0000-0000620D0000}"/>
    <cellStyle name="SAPBEXaggItem 2 2 3" xfId="3469" xr:uid="{00000000-0005-0000-0000-0000630D0000}"/>
    <cellStyle name="SAPBEXaggItem 2 2 4" xfId="5974" xr:uid="{00000000-0005-0000-0000-0000640D0000}"/>
    <cellStyle name="SAPBEXaggItem 2 2 5" xfId="8303" xr:uid="{00000000-0005-0000-0000-0000650D0000}"/>
    <cellStyle name="SAPBEXaggItem 2 3" xfId="616" xr:uid="{00000000-0005-0000-0000-0000660D0000}"/>
    <cellStyle name="SAPBEXaggItem 2 3 2" xfId="1754" xr:uid="{00000000-0005-0000-0000-0000670D0000}"/>
    <cellStyle name="SAPBEXaggItem 2 3 2 2" xfId="4582" xr:uid="{00000000-0005-0000-0000-0000680D0000}"/>
    <cellStyle name="SAPBEXaggItem 2 3 2 3" xfId="7055" xr:uid="{00000000-0005-0000-0000-0000690D0000}"/>
    <cellStyle name="SAPBEXaggItem 2 3 2 4" xfId="9349" xr:uid="{00000000-0005-0000-0000-00006A0D0000}"/>
    <cellStyle name="SAPBEXaggItem 2 3 3" xfId="3470" xr:uid="{00000000-0005-0000-0000-00006B0D0000}"/>
    <cellStyle name="SAPBEXaggItem 2 3 4" xfId="5975" xr:uid="{00000000-0005-0000-0000-00006C0D0000}"/>
    <cellStyle name="SAPBEXaggItem 2 3 5" xfId="8304" xr:uid="{00000000-0005-0000-0000-00006D0D0000}"/>
    <cellStyle name="SAPBEXaggItem 2 4" xfId="617" xr:uid="{00000000-0005-0000-0000-00006E0D0000}"/>
    <cellStyle name="SAPBEXaggItem 2 4 2" xfId="2081" xr:uid="{00000000-0005-0000-0000-00006F0D0000}"/>
    <cellStyle name="SAPBEXaggItem 2 4 2 2" xfId="4909" xr:uid="{00000000-0005-0000-0000-0000700D0000}"/>
    <cellStyle name="SAPBEXaggItem 2 4 2 3" xfId="7380" xr:uid="{00000000-0005-0000-0000-0000710D0000}"/>
    <cellStyle name="SAPBEXaggItem 2 4 2 4" xfId="9673" xr:uid="{00000000-0005-0000-0000-0000720D0000}"/>
    <cellStyle name="SAPBEXaggItem 2 4 3" xfId="3471" xr:uid="{00000000-0005-0000-0000-0000730D0000}"/>
    <cellStyle name="SAPBEXaggItem 2 4 4" xfId="5976" xr:uid="{00000000-0005-0000-0000-0000740D0000}"/>
    <cellStyle name="SAPBEXaggItem 2 4 5" xfId="8305" xr:uid="{00000000-0005-0000-0000-0000750D0000}"/>
    <cellStyle name="SAPBEXaggItem 2 5" xfId="618" xr:uid="{00000000-0005-0000-0000-0000760D0000}"/>
    <cellStyle name="SAPBEXaggItem 2 5 2" xfId="1582" xr:uid="{00000000-0005-0000-0000-0000770D0000}"/>
    <cellStyle name="SAPBEXaggItem 2 5 2 2" xfId="4411" xr:uid="{00000000-0005-0000-0000-0000780D0000}"/>
    <cellStyle name="SAPBEXaggItem 2 5 2 3" xfId="6885" xr:uid="{00000000-0005-0000-0000-0000790D0000}"/>
    <cellStyle name="SAPBEXaggItem 2 5 2 4" xfId="9187" xr:uid="{00000000-0005-0000-0000-00007A0D0000}"/>
    <cellStyle name="SAPBEXaggItem 2 5 3" xfId="3472" xr:uid="{00000000-0005-0000-0000-00007B0D0000}"/>
    <cellStyle name="SAPBEXaggItem 2 5 4" xfId="5977" xr:uid="{00000000-0005-0000-0000-00007C0D0000}"/>
    <cellStyle name="SAPBEXaggItem 2 5 5" xfId="8306" xr:uid="{00000000-0005-0000-0000-00007D0D0000}"/>
    <cellStyle name="SAPBEXaggItem 2 6" xfId="619" xr:uid="{00000000-0005-0000-0000-00007E0D0000}"/>
    <cellStyle name="SAPBEXaggItem 2 6 2" xfId="2082" xr:uid="{00000000-0005-0000-0000-00007F0D0000}"/>
    <cellStyle name="SAPBEXaggItem 2 6 2 2" xfId="4910" xr:uid="{00000000-0005-0000-0000-0000800D0000}"/>
    <cellStyle name="SAPBEXaggItem 2 6 2 3" xfId="7381" xr:uid="{00000000-0005-0000-0000-0000810D0000}"/>
    <cellStyle name="SAPBEXaggItem 2 6 2 4" xfId="9674" xr:uid="{00000000-0005-0000-0000-0000820D0000}"/>
    <cellStyle name="SAPBEXaggItem 2 6 3" xfId="3473" xr:uid="{00000000-0005-0000-0000-0000830D0000}"/>
    <cellStyle name="SAPBEXaggItem 2 6 4" xfId="5978" xr:uid="{00000000-0005-0000-0000-0000840D0000}"/>
    <cellStyle name="SAPBEXaggItem 2 6 5" xfId="8307" xr:uid="{00000000-0005-0000-0000-0000850D0000}"/>
    <cellStyle name="SAPBEXaggItem 2 7" xfId="620" xr:uid="{00000000-0005-0000-0000-0000860D0000}"/>
    <cellStyle name="SAPBEXaggItem 2 7 2" xfId="1881" xr:uid="{00000000-0005-0000-0000-0000870D0000}"/>
    <cellStyle name="SAPBEXaggItem 2 7 2 2" xfId="4709" xr:uid="{00000000-0005-0000-0000-0000880D0000}"/>
    <cellStyle name="SAPBEXaggItem 2 7 2 3" xfId="7181" xr:uid="{00000000-0005-0000-0000-0000890D0000}"/>
    <cellStyle name="SAPBEXaggItem 2 7 2 4" xfId="9474" xr:uid="{00000000-0005-0000-0000-00008A0D0000}"/>
    <cellStyle name="SAPBEXaggItem 2 7 3" xfId="3474" xr:uid="{00000000-0005-0000-0000-00008B0D0000}"/>
    <cellStyle name="SAPBEXaggItem 2 7 4" xfId="5979" xr:uid="{00000000-0005-0000-0000-00008C0D0000}"/>
    <cellStyle name="SAPBEXaggItem 2 7 5" xfId="8308" xr:uid="{00000000-0005-0000-0000-00008D0D0000}"/>
    <cellStyle name="SAPBEXaggItem 2 8" xfId="621" xr:uid="{00000000-0005-0000-0000-00008E0D0000}"/>
    <cellStyle name="SAPBEXaggItem 2 8 2" xfId="2083" xr:uid="{00000000-0005-0000-0000-00008F0D0000}"/>
    <cellStyle name="SAPBEXaggItem 2 8 2 2" xfId="4911" xr:uid="{00000000-0005-0000-0000-0000900D0000}"/>
    <cellStyle name="SAPBEXaggItem 2 8 2 3" xfId="7382" xr:uid="{00000000-0005-0000-0000-0000910D0000}"/>
    <cellStyle name="SAPBEXaggItem 2 8 2 4" xfId="9675" xr:uid="{00000000-0005-0000-0000-0000920D0000}"/>
    <cellStyle name="SAPBEXaggItem 2 8 3" xfId="3475" xr:uid="{00000000-0005-0000-0000-0000930D0000}"/>
    <cellStyle name="SAPBEXaggItem 2 8 4" xfId="5980" xr:uid="{00000000-0005-0000-0000-0000940D0000}"/>
    <cellStyle name="SAPBEXaggItem 2 8 5" xfId="8309" xr:uid="{00000000-0005-0000-0000-0000950D0000}"/>
    <cellStyle name="SAPBEXaggItem 2 9" xfId="622" xr:uid="{00000000-0005-0000-0000-0000960D0000}"/>
    <cellStyle name="SAPBEXaggItem 2 9 2" xfId="1600" xr:uid="{00000000-0005-0000-0000-0000970D0000}"/>
    <cellStyle name="SAPBEXaggItem 2 9 2 2" xfId="4429" xr:uid="{00000000-0005-0000-0000-0000980D0000}"/>
    <cellStyle name="SAPBEXaggItem 2 9 2 3" xfId="6903" xr:uid="{00000000-0005-0000-0000-0000990D0000}"/>
    <cellStyle name="SAPBEXaggItem 2 9 2 4" xfId="9204" xr:uid="{00000000-0005-0000-0000-00009A0D0000}"/>
    <cellStyle name="SAPBEXaggItem 2 9 3" xfId="3476" xr:uid="{00000000-0005-0000-0000-00009B0D0000}"/>
    <cellStyle name="SAPBEXaggItem 2 9 4" xfId="5981" xr:uid="{00000000-0005-0000-0000-00009C0D0000}"/>
    <cellStyle name="SAPBEXaggItem 2 9 5" xfId="8310" xr:uid="{00000000-0005-0000-0000-00009D0D0000}"/>
    <cellStyle name="SAPBEXaggItem 3" xfId="623" xr:uid="{00000000-0005-0000-0000-00009E0D0000}"/>
    <cellStyle name="SAPBEXaggItem 3 2" xfId="2084" xr:uid="{00000000-0005-0000-0000-00009F0D0000}"/>
    <cellStyle name="SAPBEXaggItem 3 2 2" xfId="4912" xr:uid="{00000000-0005-0000-0000-0000A00D0000}"/>
    <cellStyle name="SAPBEXaggItem 3 2 3" xfId="7383" xr:uid="{00000000-0005-0000-0000-0000A10D0000}"/>
    <cellStyle name="SAPBEXaggItem 3 2 4" xfId="9676" xr:uid="{00000000-0005-0000-0000-0000A20D0000}"/>
    <cellStyle name="SAPBEXaggItem 3 3" xfId="3477" xr:uid="{00000000-0005-0000-0000-0000A30D0000}"/>
    <cellStyle name="SAPBEXaggItem 3 4" xfId="5982" xr:uid="{00000000-0005-0000-0000-0000A40D0000}"/>
    <cellStyle name="SAPBEXaggItem 3 5" xfId="8311" xr:uid="{00000000-0005-0000-0000-0000A50D0000}"/>
    <cellStyle name="SAPBEXaggItem 4" xfId="624" xr:uid="{00000000-0005-0000-0000-0000A60D0000}"/>
    <cellStyle name="SAPBEXaggItem 4 2" xfId="2420" xr:uid="{00000000-0005-0000-0000-0000A70D0000}"/>
    <cellStyle name="SAPBEXaggItem 4 2 2" xfId="5247" xr:uid="{00000000-0005-0000-0000-0000A80D0000}"/>
    <cellStyle name="SAPBEXaggItem 4 2 3" xfId="7718" xr:uid="{00000000-0005-0000-0000-0000A90D0000}"/>
    <cellStyle name="SAPBEXaggItem 4 2 4" xfId="10011" xr:uid="{00000000-0005-0000-0000-0000AA0D0000}"/>
    <cellStyle name="SAPBEXaggItem 4 3" xfId="3478" xr:uid="{00000000-0005-0000-0000-0000AB0D0000}"/>
    <cellStyle name="SAPBEXaggItem 4 4" xfId="5983" xr:uid="{00000000-0005-0000-0000-0000AC0D0000}"/>
    <cellStyle name="SAPBEXaggItem 4 5" xfId="8312" xr:uid="{00000000-0005-0000-0000-0000AD0D0000}"/>
    <cellStyle name="SAPBEXaggItem 5" xfId="625" xr:uid="{00000000-0005-0000-0000-0000AE0D0000}"/>
    <cellStyle name="SAPBEXaggItem 5 2" xfId="2085" xr:uid="{00000000-0005-0000-0000-0000AF0D0000}"/>
    <cellStyle name="SAPBEXaggItem 5 2 2" xfId="4913" xr:uid="{00000000-0005-0000-0000-0000B00D0000}"/>
    <cellStyle name="SAPBEXaggItem 5 2 3" xfId="7384" xr:uid="{00000000-0005-0000-0000-0000B10D0000}"/>
    <cellStyle name="SAPBEXaggItem 5 2 4" xfId="9677" xr:uid="{00000000-0005-0000-0000-0000B20D0000}"/>
    <cellStyle name="SAPBEXaggItem 5 3" xfId="3479" xr:uid="{00000000-0005-0000-0000-0000B30D0000}"/>
    <cellStyle name="SAPBEXaggItem 5 4" xfId="5984" xr:uid="{00000000-0005-0000-0000-0000B40D0000}"/>
    <cellStyle name="SAPBEXaggItem 5 5" xfId="8313" xr:uid="{00000000-0005-0000-0000-0000B50D0000}"/>
    <cellStyle name="SAPBEXaggItem 6" xfId="626" xr:uid="{00000000-0005-0000-0000-0000B60D0000}"/>
    <cellStyle name="SAPBEXaggItem 6 2" xfId="2711" xr:uid="{00000000-0005-0000-0000-0000B70D0000}"/>
    <cellStyle name="SAPBEXaggItem 6 2 2" xfId="5536" xr:uid="{00000000-0005-0000-0000-0000B80D0000}"/>
    <cellStyle name="SAPBEXaggItem 6 2 3" xfId="8001" xr:uid="{00000000-0005-0000-0000-0000B90D0000}"/>
    <cellStyle name="SAPBEXaggItem 6 2 4" xfId="10281" xr:uid="{00000000-0005-0000-0000-0000BA0D0000}"/>
    <cellStyle name="SAPBEXaggItem 6 3" xfId="3480" xr:uid="{00000000-0005-0000-0000-0000BB0D0000}"/>
    <cellStyle name="SAPBEXaggItem 6 4" xfId="5985" xr:uid="{00000000-0005-0000-0000-0000BC0D0000}"/>
    <cellStyle name="SAPBEXaggItem 6 5" xfId="8314" xr:uid="{00000000-0005-0000-0000-0000BD0D0000}"/>
    <cellStyle name="SAPBEXaggItem 7" xfId="627" xr:uid="{00000000-0005-0000-0000-0000BE0D0000}"/>
    <cellStyle name="SAPBEXaggItem 7 2" xfId="1790" xr:uid="{00000000-0005-0000-0000-0000BF0D0000}"/>
    <cellStyle name="SAPBEXaggItem 7 2 2" xfId="4618" xr:uid="{00000000-0005-0000-0000-0000C00D0000}"/>
    <cellStyle name="SAPBEXaggItem 7 2 3" xfId="7091" xr:uid="{00000000-0005-0000-0000-0000C10D0000}"/>
    <cellStyle name="SAPBEXaggItem 7 2 4" xfId="9385" xr:uid="{00000000-0005-0000-0000-0000C20D0000}"/>
    <cellStyle name="SAPBEXaggItem 7 3" xfId="3481" xr:uid="{00000000-0005-0000-0000-0000C30D0000}"/>
    <cellStyle name="SAPBEXaggItem 7 4" xfId="5986" xr:uid="{00000000-0005-0000-0000-0000C40D0000}"/>
    <cellStyle name="SAPBEXaggItem 7 5" xfId="8315" xr:uid="{00000000-0005-0000-0000-0000C50D0000}"/>
    <cellStyle name="SAPBEXaggItem 8" xfId="628" xr:uid="{00000000-0005-0000-0000-0000C60D0000}"/>
    <cellStyle name="SAPBEXaggItem 8 2" xfId="1690" xr:uid="{00000000-0005-0000-0000-0000C70D0000}"/>
    <cellStyle name="SAPBEXaggItem 8 2 2" xfId="4519" xr:uid="{00000000-0005-0000-0000-0000C80D0000}"/>
    <cellStyle name="SAPBEXaggItem 8 2 3" xfId="6992" xr:uid="{00000000-0005-0000-0000-0000C90D0000}"/>
    <cellStyle name="SAPBEXaggItem 8 2 4" xfId="9286" xr:uid="{00000000-0005-0000-0000-0000CA0D0000}"/>
    <cellStyle name="SAPBEXaggItem 8 3" xfId="3482" xr:uid="{00000000-0005-0000-0000-0000CB0D0000}"/>
    <cellStyle name="SAPBEXaggItem 8 4" xfId="5987" xr:uid="{00000000-0005-0000-0000-0000CC0D0000}"/>
    <cellStyle name="SAPBEXaggItem 8 5" xfId="8316" xr:uid="{00000000-0005-0000-0000-0000CD0D0000}"/>
    <cellStyle name="SAPBEXaggItem 9" xfId="629" xr:uid="{00000000-0005-0000-0000-0000CE0D0000}"/>
    <cellStyle name="SAPBEXaggItem 9 2" xfId="1811" xr:uid="{00000000-0005-0000-0000-0000CF0D0000}"/>
    <cellStyle name="SAPBEXaggItem 9 2 2" xfId="4639" xr:uid="{00000000-0005-0000-0000-0000D00D0000}"/>
    <cellStyle name="SAPBEXaggItem 9 2 3" xfId="7112" xr:uid="{00000000-0005-0000-0000-0000D10D0000}"/>
    <cellStyle name="SAPBEXaggItem 9 2 4" xfId="9405" xr:uid="{00000000-0005-0000-0000-0000D20D0000}"/>
    <cellStyle name="SAPBEXaggItem 9 3" xfId="3483" xr:uid="{00000000-0005-0000-0000-0000D30D0000}"/>
    <cellStyle name="SAPBEXaggItem 9 4" xfId="5988" xr:uid="{00000000-0005-0000-0000-0000D40D0000}"/>
    <cellStyle name="SAPBEXaggItem 9 5" xfId="8317" xr:uid="{00000000-0005-0000-0000-0000D50D0000}"/>
    <cellStyle name="SAPBEXaggItemX" xfId="630" xr:uid="{00000000-0005-0000-0000-0000D60D0000}"/>
    <cellStyle name="SAPBEXaggItemX 10" xfId="631" xr:uid="{00000000-0005-0000-0000-0000D70D0000}"/>
    <cellStyle name="SAPBEXaggItemX 10 2" xfId="2592" xr:uid="{00000000-0005-0000-0000-0000D80D0000}"/>
    <cellStyle name="SAPBEXaggItemX 10 2 2" xfId="5418" xr:uid="{00000000-0005-0000-0000-0000D90D0000}"/>
    <cellStyle name="SAPBEXaggItemX 10 2 3" xfId="7888" xr:uid="{00000000-0005-0000-0000-0000DA0D0000}"/>
    <cellStyle name="SAPBEXaggItemX 10 2 4" xfId="10181" xr:uid="{00000000-0005-0000-0000-0000DB0D0000}"/>
    <cellStyle name="SAPBEXaggItemX 10 3" xfId="3485" xr:uid="{00000000-0005-0000-0000-0000DC0D0000}"/>
    <cellStyle name="SAPBEXaggItemX 10 4" xfId="5990" xr:uid="{00000000-0005-0000-0000-0000DD0D0000}"/>
    <cellStyle name="SAPBEXaggItemX 10 5" xfId="8319" xr:uid="{00000000-0005-0000-0000-0000DE0D0000}"/>
    <cellStyle name="SAPBEXaggItemX 11" xfId="632" xr:uid="{00000000-0005-0000-0000-0000DF0D0000}"/>
    <cellStyle name="SAPBEXaggItemX 11 2" xfId="2087" xr:uid="{00000000-0005-0000-0000-0000E00D0000}"/>
    <cellStyle name="SAPBEXaggItemX 11 2 2" xfId="4915" xr:uid="{00000000-0005-0000-0000-0000E10D0000}"/>
    <cellStyle name="SAPBEXaggItemX 11 2 3" xfId="7386" xr:uid="{00000000-0005-0000-0000-0000E20D0000}"/>
    <cellStyle name="SAPBEXaggItemX 11 2 4" xfId="9679" xr:uid="{00000000-0005-0000-0000-0000E30D0000}"/>
    <cellStyle name="SAPBEXaggItemX 11 3" xfId="3486" xr:uid="{00000000-0005-0000-0000-0000E40D0000}"/>
    <cellStyle name="SAPBEXaggItemX 11 4" xfId="5991" xr:uid="{00000000-0005-0000-0000-0000E50D0000}"/>
    <cellStyle name="SAPBEXaggItemX 11 5" xfId="8320" xr:uid="{00000000-0005-0000-0000-0000E60D0000}"/>
    <cellStyle name="SAPBEXaggItemX 12" xfId="1505" xr:uid="{00000000-0005-0000-0000-0000E70D0000}"/>
    <cellStyle name="SAPBEXaggItemX 13" xfId="2086" xr:uid="{00000000-0005-0000-0000-0000E80D0000}"/>
    <cellStyle name="SAPBEXaggItemX 13 2" xfId="4914" xr:uid="{00000000-0005-0000-0000-0000E90D0000}"/>
    <cellStyle name="SAPBEXaggItemX 13 3" xfId="7385" xr:uid="{00000000-0005-0000-0000-0000EA0D0000}"/>
    <cellStyle name="SAPBEXaggItemX 13 4" xfId="9678" xr:uid="{00000000-0005-0000-0000-0000EB0D0000}"/>
    <cellStyle name="SAPBEXaggItemX 14" xfId="3484" xr:uid="{00000000-0005-0000-0000-0000EC0D0000}"/>
    <cellStyle name="SAPBEXaggItemX 15" xfId="5989" xr:uid="{00000000-0005-0000-0000-0000ED0D0000}"/>
    <cellStyle name="SAPBEXaggItemX 16" xfId="8318" xr:uid="{00000000-0005-0000-0000-0000EE0D0000}"/>
    <cellStyle name="SAPBEXaggItemX 2" xfId="633" xr:uid="{00000000-0005-0000-0000-0000EF0D0000}"/>
    <cellStyle name="SAPBEXaggItemX 2 10" xfId="634" xr:uid="{00000000-0005-0000-0000-0000F00D0000}"/>
    <cellStyle name="SAPBEXaggItemX 2 10 2" xfId="2088" xr:uid="{00000000-0005-0000-0000-0000F10D0000}"/>
    <cellStyle name="SAPBEXaggItemX 2 10 2 2" xfId="4916" xr:uid="{00000000-0005-0000-0000-0000F20D0000}"/>
    <cellStyle name="SAPBEXaggItemX 2 10 2 3" xfId="7387" xr:uid="{00000000-0005-0000-0000-0000F30D0000}"/>
    <cellStyle name="SAPBEXaggItemX 2 10 2 4" xfId="9680" xr:uid="{00000000-0005-0000-0000-0000F40D0000}"/>
    <cellStyle name="SAPBEXaggItemX 2 10 3" xfId="3488" xr:uid="{00000000-0005-0000-0000-0000F50D0000}"/>
    <cellStyle name="SAPBEXaggItemX 2 10 4" xfId="5993" xr:uid="{00000000-0005-0000-0000-0000F60D0000}"/>
    <cellStyle name="SAPBEXaggItemX 2 10 5" xfId="8322" xr:uid="{00000000-0005-0000-0000-0000F70D0000}"/>
    <cellStyle name="SAPBEXaggItemX 2 11" xfId="1801" xr:uid="{00000000-0005-0000-0000-0000F80D0000}"/>
    <cellStyle name="SAPBEXaggItemX 2 11 2" xfId="4629" xr:uid="{00000000-0005-0000-0000-0000F90D0000}"/>
    <cellStyle name="SAPBEXaggItemX 2 11 3" xfId="7102" xr:uid="{00000000-0005-0000-0000-0000FA0D0000}"/>
    <cellStyle name="SAPBEXaggItemX 2 11 4" xfId="9396" xr:uid="{00000000-0005-0000-0000-0000FB0D0000}"/>
    <cellStyle name="SAPBEXaggItemX 2 12" xfId="3487" xr:uid="{00000000-0005-0000-0000-0000FC0D0000}"/>
    <cellStyle name="SAPBEXaggItemX 2 13" xfId="5992" xr:uid="{00000000-0005-0000-0000-0000FD0D0000}"/>
    <cellStyle name="SAPBEXaggItemX 2 14" xfId="8321" xr:uid="{00000000-0005-0000-0000-0000FE0D0000}"/>
    <cellStyle name="SAPBEXaggItemX 2 2" xfId="635" xr:uid="{00000000-0005-0000-0000-0000FF0D0000}"/>
    <cellStyle name="SAPBEXaggItemX 2 2 2" xfId="1568" xr:uid="{00000000-0005-0000-0000-0000000E0000}"/>
    <cellStyle name="SAPBEXaggItemX 2 2 2 2" xfId="4397" xr:uid="{00000000-0005-0000-0000-0000010E0000}"/>
    <cellStyle name="SAPBEXaggItemX 2 2 2 3" xfId="6871" xr:uid="{00000000-0005-0000-0000-0000020E0000}"/>
    <cellStyle name="SAPBEXaggItemX 2 2 2 4" xfId="9173" xr:uid="{00000000-0005-0000-0000-0000030E0000}"/>
    <cellStyle name="SAPBEXaggItemX 2 2 3" xfId="3489" xr:uid="{00000000-0005-0000-0000-0000040E0000}"/>
    <cellStyle name="SAPBEXaggItemX 2 2 4" xfId="5994" xr:uid="{00000000-0005-0000-0000-0000050E0000}"/>
    <cellStyle name="SAPBEXaggItemX 2 2 5" xfId="8323" xr:uid="{00000000-0005-0000-0000-0000060E0000}"/>
    <cellStyle name="SAPBEXaggItemX 2 3" xfId="636" xr:uid="{00000000-0005-0000-0000-0000070E0000}"/>
    <cellStyle name="SAPBEXaggItemX 2 3 2" xfId="2304" xr:uid="{00000000-0005-0000-0000-0000080E0000}"/>
    <cellStyle name="SAPBEXaggItemX 2 3 2 2" xfId="5132" xr:uid="{00000000-0005-0000-0000-0000090E0000}"/>
    <cellStyle name="SAPBEXaggItemX 2 3 2 3" xfId="7603" xr:uid="{00000000-0005-0000-0000-00000A0E0000}"/>
    <cellStyle name="SAPBEXaggItemX 2 3 2 4" xfId="9896" xr:uid="{00000000-0005-0000-0000-00000B0E0000}"/>
    <cellStyle name="SAPBEXaggItemX 2 3 3" xfId="3490" xr:uid="{00000000-0005-0000-0000-00000C0E0000}"/>
    <cellStyle name="SAPBEXaggItemX 2 3 4" xfId="5995" xr:uid="{00000000-0005-0000-0000-00000D0E0000}"/>
    <cellStyle name="SAPBEXaggItemX 2 3 5" xfId="8324" xr:uid="{00000000-0005-0000-0000-00000E0E0000}"/>
    <cellStyle name="SAPBEXaggItemX 2 4" xfId="637" xr:uid="{00000000-0005-0000-0000-00000F0E0000}"/>
    <cellStyle name="SAPBEXaggItemX 2 4 2" xfId="1664" xr:uid="{00000000-0005-0000-0000-0000100E0000}"/>
    <cellStyle name="SAPBEXaggItemX 2 4 2 2" xfId="4493" xr:uid="{00000000-0005-0000-0000-0000110E0000}"/>
    <cellStyle name="SAPBEXaggItemX 2 4 2 3" xfId="6966" xr:uid="{00000000-0005-0000-0000-0000120E0000}"/>
    <cellStyle name="SAPBEXaggItemX 2 4 2 4" xfId="9260" xr:uid="{00000000-0005-0000-0000-0000130E0000}"/>
    <cellStyle name="SAPBEXaggItemX 2 4 3" xfId="3491" xr:uid="{00000000-0005-0000-0000-0000140E0000}"/>
    <cellStyle name="SAPBEXaggItemX 2 4 4" xfId="5996" xr:uid="{00000000-0005-0000-0000-0000150E0000}"/>
    <cellStyle name="SAPBEXaggItemX 2 4 5" xfId="8325" xr:uid="{00000000-0005-0000-0000-0000160E0000}"/>
    <cellStyle name="SAPBEXaggItemX 2 5" xfId="638" xr:uid="{00000000-0005-0000-0000-0000170E0000}"/>
    <cellStyle name="SAPBEXaggItemX 2 5 2" xfId="2089" xr:uid="{00000000-0005-0000-0000-0000180E0000}"/>
    <cellStyle name="SAPBEXaggItemX 2 5 2 2" xfId="4917" xr:uid="{00000000-0005-0000-0000-0000190E0000}"/>
    <cellStyle name="SAPBEXaggItemX 2 5 2 3" xfId="7388" xr:uid="{00000000-0005-0000-0000-00001A0E0000}"/>
    <cellStyle name="SAPBEXaggItemX 2 5 2 4" xfId="9681" xr:uid="{00000000-0005-0000-0000-00001B0E0000}"/>
    <cellStyle name="SAPBEXaggItemX 2 5 3" xfId="3492" xr:uid="{00000000-0005-0000-0000-00001C0E0000}"/>
    <cellStyle name="SAPBEXaggItemX 2 5 4" xfId="5997" xr:uid="{00000000-0005-0000-0000-00001D0E0000}"/>
    <cellStyle name="SAPBEXaggItemX 2 5 5" xfId="8326" xr:uid="{00000000-0005-0000-0000-00001E0E0000}"/>
    <cellStyle name="SAPBEXaggItemX 2 6" xfId="639" xr:uid="{00000000-0005-0000-0000-00001F0E0000}"/>
    <cellStyle name="SAPBEXaggItemX 2 6 2" xfId="2090" xr:uid="{00000000-0005-0000-0000-0000200E0000}"/>
    <cellStyle name="SAPBEXaggItemX 2 6 2 2" xfId="4918" xr:uid="{00000000-0005-0000-0000-0000210E0000}"/>
    <cellStyle name="SAPBEXaggItemX 2 6 2 3" xfId="7389" xr:uid="{00000000-0005-0000-0000-0000220E0000}"/>
    <cellStyle name="SAPBEXaggItemX 2 6 2 4" xfId="9682" xr:uid="{00000000-0005-0000-0000-0000230E0000}"/>
    <cellStyle name="SAPBEXaggItemX 2 6 3" xfId="3493" xr:uid="{00000000-0005-0000-0000-0000240E0000}"/>
    <cellStyle name="SAPBEXaggItemX 2 6 4" xfId="5998" xr:uid="{00000000-0005-0000-0000-0000250E0000}"/>
    <cellStyle name="SAPBEXaggItemX 2 6 5" xfId="8327" xr:uid="{00000000-0005-0000-0000-0000260E0000}"/>
    <cellStyle name="SAPBEXaggItemX 2 7" xfId="640" xr:uid="{00000000-0005-0000-0000-0000270E0000}"/>
    <cellStyle name="SAPBEXaggItemX 2 7 2" xfId="1592" xr:uid="{00000000-0005-0000-0000-0000280E0000}"/>
    <cellStyle name="SAPBEXaggItemX 2 7 2 2" xfId="4421" xr:uid="{00000000-0005-0000-0000-0000290E0000}"/>
    <cellStyle name="SAPBEXaggItemX 2 7 2 3" xfId="6895" xr:uid="{00000000-0005-0000-0000-00002A0E0000}"/>
    <cellStyle name="SAPBEXaggItemX 2 7 2 4" xfId="9196" xr:uid="{00000000-0005-0000-0000-00002B0E0000}"/>
    <cellStyle name="SAPBEXaggItemX 2 7 3" xfId="3494" xr:uid="{00000000-0005-0000-0000-00002C0E0000}"/>
    <cellStyle name="SAPBEXaggItemX 2 7 4" xfId="5999" xr:uid="{00000000-0005-0000-0000-00002D0E0000}"/>
    <cellStyle name="SAPBEXaggItemX 2 7 5" xfId="8328" xr:uid="{00000000-0005-0000-0000-00002E0E0000}"/>
    <cellStyle name="SAPBEXaggItemX 2 8" xfId="641" xr:uid="{00000000-0005-0000-0000-00002F0E0000}"/>
    <cellStyle name="SAPBEXaggItemX 2 8 2" xfId="1700" xr:uid="{00000000-0005-0000-0000-0000300E0000}"/>
    <cellStyle name="SAPBEXaggItemX 2 8 2 2" xfId="4529" xr:uid="{00000000-0005-0000-0000-0000310E0000}"/>
    <cellStyle name="SAPBEXaggItemX 2 8 2 3" xfId="7002" xr:uid="{00000000-0005-0000-0000-0000320E0000}"/>
    <cellStyle name="SAPBEXaggItemX 2 8 2 4" xfId="9296" xr:uid="{00000000-0005-0000-0000-0000330E0000}"/>
    <cellStyle name="SAPBEXaggItemX 2 8 3" xfId="3495" xr:uid="{00000000-0005-0000-0000-0000340E0000}"/>
    <cellStyle name="SAPBEXaggItemX 2 8 4" xfId="6000" xr:uid="{00000000-0005-0000-0000-0000350E0000}"/>
    <cellStyle name="SAPBEXaggItemX 2 8 5" xfId="8329" xr:uid="{00000000-0005-0000-0000-0000360E0000}"/>
    <cellStyle name="SAPBEXaggItemX 2 9" xfId="642" xr:uid="{00000000-0005-0000-0000-0000370E0000}"/>
    <cellStyle name="SAPBEXaggItemX 2 9 2" xfId="2514" xr:uid="{00000000-0005-0000-0000-0000380E0000}"/>
    <cellStyle name="SAPBEXaggItemX 2 9 2 2" xfId="5341" xr:uid="{00000000-0005-0000-0000-0000390E0000}"/>
    <cellStyle name="SAPBEXaggItemX 2 9 2 3" xfId="7811" xr:uid="{00000000-0005-0000-0000-00003A0E0000}"/>
    <cellStyle name="SAPBEXaggItemX 2 9 2 4" xfId="10104" xr:uid="{00000000-0005-0000-0000-00003B0E0000}"/>
    <cellStyle name="SAPBEXaggItemX 2 9 3" xfId="3496" xr:uid="{00000000-0005-0000-0000-00003C0E0000}"/>
    <cellStyle name="SAPBEXaggItemX 2 9 4" xfId="6001" xr:uid="{00000000-0005-0000-0000-00003D0E0000}"/>
    <cellStyle name="SAPBEXaggItemX 2 9 5" xfId="8330" xr:uid="{00000000-0005-0000-0000-00003E0E0000}"/>
    <cellStyle name="SAPBEXaggItemX 3" xfId="643" xr:uid="{00000000-0005-0000-0000-00003F0E0000}"/>
    <cellStyle name="SAPBEXaggItemX 3 2" xfId="1699" xr:uid="{00000000-0005-0000-0000-0000400E0000}"/>
    <cellStyle name="SAPBEXaggItemX 3 2 2" xfId="4528" xr:uid="{00000000-0005-0000-0000-0000410E0000}"/>
    <cellStyle name="SAPBEXaggItemX 3 2 3" xfId="7001" xr:uid="{00000000-0005-0000-0000-0000420E0000}"/>
    <cellStyle name="SAPBEXaggItemX 3 2 4" xfId="9295" xr:uid="{00000000-0005-0000-0000-0000430E0000}"/>
    <cellStyle name="SAPBEXaggItemX 3 3" xfId="3497" xr:uid="{00000000-0005-0000-0000-0000440E0000}"/>
    <cellStyle name="SAPBEXaggItemX 3 4" xfId="6002" xr:uid="{00000000-0005-0000-0000-0000450E0000}"/>
    <cellStyle name="SAPBEXaggItemX 3 5" xfId="8331" xr:uid="{00000000-0005-0000-0000-0000460E0000}"/>
    <cellStyle name="SAPBEXaggItemX 4" xfId="644" xr:uid="{00000000-0005-0000-0000-0000470E0000}"/>
    <cellStyle name="SAPBEXaggItemX 4 2" xfId="2390" xr:uid="{00000000-0005-0000-0000-0000480E0000}"/>
    <cellStyle name="SAPBEXaggItemX 4 2 2" xfId="5217" xr:uid="{00000000-0005-0000-0000-0000490E0000}"/>
    <cellStyle name="SAPBEXaggItemX 4 2 3" xfId="7688" xr:uid="{00000000-0005-0000-0000-00004A0E0000}"/>
    <cellStyle name="SAPBEXaggItemX 4 2 4" xfId="9981" xr:uid="{00000000-0005-0000-0000-00004B0E0000}"/>
    <cellStyle name="SAPBEXaggItemX 4 3" xfId="3498" xr:uid="{00000000-0005-0000-0000-00004C0E0000}"/>
    <cellStyle name="SAPBEXaggItemX 4 4" xfId="6003" xr:uid="{00000000-0005-0000-0000-00004D0E0000}"/>
    <cellStyle name="SAPBEXaggItemX 4 5" xfId="8332" xr:uid="{00000000-0005-0000-0000-00004E0E0000}"/>
    <cellStyle name="SAPBEXaggItemX 5" xfId="645" xr:uid="{00000000-0005-0000-0000-00004F0E0000}"/>
    <cellStyle name="SAPBEXaggItemX 5 2" xfId="2091" xr:uid="{00000000-0005-0000-0000-0000500E0000}"/>
    <cellStyle name="SAPBEXaggItemX 5 2 2" xfId="4919" xr:uid="{00000000-0005-0000-0000-0000510E0000}"/>
    <cellStyle name="SAPBEXaggItemX 5 2 3" xfId="7390" xr:uid="{00000000-0005-0000-0000-0000520E0000}"/>
    <cellStyle name="SAPBEXaggItemX 5 2 4" xfId="9683" xr:uid="{00000000-0005-0000-0000-0000530E0000}"/>
    <cellStyle name="SAPBEXaggItemX 5 3" xfId="3499" xr:uid="{00000000-0005-0000-0000-0000540E0000}"/>
    <cellStyle name="SAPBEXaggItemX 5 4" xfId="6004" xr:uid="{00000000-0005-0000-0000-0000550E0000}"/>
    <cellStyle name="SAPBEXaggItemX 5 5" xfId="8333" xr:uid="{00000000-0005-0000-0000-0000560E0000}"/>
    <cellStyle name="SAPBEXaggItemX 6" xfId="646" xr:uid="{00000000-0005-0000-0000-0000570E0000}"/>
    <cellStyle name="SAPBEXaggItemX 6 2" xfId="2092" xr:uid="{00000000-0005-0000-0000-0000580E0000}"/>
    <cellStyle name="SAPBEXaggItemX 6 2 2" xfId="4920" xr:uid="{00000000-0005-0000-0000-0000590E0000}"/>
    <cellStyle name="SAPBEXaggItemX 6 2 3" xfId="7391" xr:uid="{00000000-0005-0000-0000-00005A0E0000}"/>
    <cellStyle name="SAPBEXaggItemX 6 2 4" xfId="9684" xr:uid="{00000000-0005-0000-0000-00005B0E0000}"/>
    <cellStyle name="SAPBEXaggItemX 6 3" xfId="3500" xr:uid="{00000000-0005-0000-0000-00005C0E0000}"/>
    <cellStyle name="SAPBEXaggItemX 6 4" xfId="6005" xr:uid="{00000000-0005-0000-0000-00005D0E0000}"/>
    <cellStyle name="SAPBEXaggItemX 6 5" xfId="8334" xr:uid="{00000000-0005-0000-0000-00005E0E0000}"/>
    <cellStyle name="SAPBEXaggItemX 7" xfId="647" xr:uid="{00000000-0005-0000-0000-00005F0E0000}"/>
    <cellStyle name="SAPBEXaggItemX 7 2" xfId="2093" xr:uid="{00000000-0005-0000-0000-0000600E0000}"/>
    <cellStyle name="SAPBEXaggItemX 7 2 2" xfId="4921" xr:uid="{00000000-0005-0000-0000-0000610E0000}"/>
    <cellStyle name="SAPBEXaggItemX 7 2 3" xfId="7392" xr:uid="{00000000-0005-0000-0000-0000620E0000}"/>
    <cellStyle name="SAPBEXaggItemX 7 2 4" xfId="9685" xr:uid="{00000000-0005-0000-0000-0000630E0000}"/>
    <cellStyle name="SAPBEXaggItemX 7 3" xfId="3501" xr:uid="{00000000-0005-0000-0000-0000640E0000}"/>
    <cellStyle name="SAPBEXaggItemX 7 4" xfId="6006" xr:uid="{00000000-0005-0000-0000-0000650E0000}"/>
    <cellStyle name="SAPBEXaggItemX 7 5" xfId="8335" xr:uid="{00000000-0005-0000-0000-0000660E0000}"/>
    <cellStyle name="SAPBEXaggItemX 8" xfId="648" xr:uid="{00000000-0005-0000-0000-0000670E0000}"/>
    <cellStyle name="SAPBEXaggItemX 8 2" xfId="2330" xr:uid="{00000000-0005-0000-0000-0000680E0000}"/>
    <cellStyle name="SAPBEXaggItemX 8 2 2" xfId="5158" xr:uid="{00000000-0005-0000-0000-0000690E0000}"/>
    <cellStyle name="SAPBEXaggItemX 8 2 3" xfId="7629" xr:uid="{00000000-0005-0000-0000-00006A0E0000}"/>
    <cellStyle name="SAPBEXaggItemX 8 2 4" xfId="9922" xr:uid="{00000000-0005-0000-0000-00006B0E0000}"/>
    <cellStyle name="SAPBEXaggItemX 8 3" xfId="3502" xr:uid="{00000000-0005-0000-0000-00006C0E0000}"/>
    <cellStyle name="SAPBEXaggItemX 8 4" xfId="6007" xr:uid="{00000000-0005-0000-0000-00006D0E0000}"/>
    <cellStyle name="SAPBEXaggItemX 8 5" xfId="8336" xr:uid="{00000000-0005-0000-0000-00006E0E0000}"/>
    <cellStyle name="SAPBEXaggItemX 9" xfId="649" xr:uid="{00000000-0005-0000-0000-00006F0E0000}"/>
    <cellStyle name="SAPBEXaggItemX 9 2" xfId="1636" xr:uid="{00000000-0005-0000-0000-0000700E0000}"/>
    <cellStyle name="SAPBEXaggItemX 9 2 2" xfId="4465" xr:uid="{00000000-0005-0000-0000-0000710E0000}"/>
    <cellStyle name="SAPBEXaggItemX 9 2 3" xfId="6938" xr:uid="{00000000-0005-0000-0000-0000720E0000}"/>
    <cellStyle name="SAPBEXaggItemX 9 2 4" xfId="9234" xr:uid="{00000000-0005-0000-0000-0000730E0000}"/>
    <cellStyle name="SAPBEXaggItemX 9 3" xfId="3503" xr:uid="{00000000-0005-0000-0000-0000740E0000}"/>
    <cellStyle name="SAPBEXaggItemX 9 4" xfId="6008" xr:uid="{00000000-0005-0000-0000-0000750E0000}"/>
    <cellStyle name="SAPBEXaggItemX 9 5" xfId="8337" xr:uid="{00000000-0005-0000-0000-0000760E0000}"/>
    <cellStyle name="SAPBEXexcBad7" xfId="650" xr:uid="{00000000-0005-0000-0000-0000770E0000}"/>
    <cellStyle name="SAPBEXexcBad7 10" xfId="651" xr:uid="{00000000-0005-0000-0000-0000780E0000}"/>
    <cellStyle name="SAPBEXexcBad7 10 2" xfId="2094" xr:uid="{00000000-0005-0000-0000-0000790E0000}"/>
    <cellStyle name="SAPBEXexcBad7 10 2 2" xfId="4922" xr:uid="{00000000-0005-0000-0000-00007A0E0000}"/>
    <cellStyle name="SAPBEXexcBad7 10 2 3" xfId="7393" xr:uid="{00000000-0005-0000-0000-00007B0E0000}"/>
    <cellStyle name="SAPBEXexcBad7 10 2 4" xfId="9686" xr:uid="{00000000-0005-0000-0000-00007C0E0000}"/>
    <cellStyle name="SAPBEXexcBad7 10 3" xfId="3505" xr:uid="{00000000-0005-0000-0000-00007D0E0000}"/>
    <cellStyle name="SAPBEXexcBad7 10 4" xfId="6010" xr:uid="{00000000-0005-0000-0000-00007E0E0000}"/>
    <cellStyle name="SAPBEXexcBad7 10 5" xfId="8339" xr:uid="{00000000-0005-0000-0000-00007F0E0000}"/>
    <cellStyle name="SAPBEXexcBad7 11" xfId="652" xr:uid="{00000000-0005-0000-0000-0000800E0000}"/>
    <cellStyle name="SAPBEXexcBad7 11 2" xfId="1887" xr:uid="{00000000-0005-0000-0000-0000810E0000}"/>
    <cellStyle name="SAPBEXexcBad7 11 2 2" xfId="4715" xr:uid="{00000000-0005-0000-0000-0000820E0000}"/>
    <cellStyle name="SAPBEXexcBad7 11 2 3" xfId="7187" xr:uid="{00000000-0005-0000-0000-0000830E0000}"/>
    <cellStyle name="SAPBEXexcBad7 11 2 4" xfId="9480" xr:uid="{00000000-0005-0000-0000-0000840E0000}"/>
    <cellStyle name="SAPBEXexcBad7 11 3" xfId="3506" xr:uid="{00000000-0005-0000-0000-0000850E0000}"/>
    <cellStyle name="SAPBEXexcBad7 11 4" xfId="6011" xr:uid="{00000000-0005-0000-0000-0000860E0000}"/>
    <cellStyle name="SAPBEXexcBad7 11 5" xfId="8340" xr:uid="{00000000-0005-0000-0000-0000870E0000}"/>
    <cellStyle name="SAPBEXexcBad7 12" xfId="1506" xr:uid="{00000000-0005-0000-0000-0000880E0000}"/>
    <cellStyle name="SAPBEXexcBad7 13" xfId="2283" xr:uid="{00000000-0005-0000-0000-0000890E0000}"/>
    <cellStyle name="SAPBEXexcBad7 13 2" xfId="5111" xr:uid="{00000000-0005-0000-0000-00008A0E0000}"/>
    <cellStyle name="SAPBEXexcBad7 13 3" xfId="7582" xr:uid="{00000000-0005-0000-0000-00008B0E0000}"/>
    <cellStyle name="SAPBEXexcBad7 13 4" xfId="9875" xr:uid="{00000000-0005-0000-0000-00008C0E0000}"/>
    <cellStyle name="SAPBEXexcBad7 14" xfId="3504" xr:uid="{00000000-0005-0000-0000-00008D0E0000}"/>
    <cellStyle name="SAPBEXexcBad7 15" xfId="6009" xr:uid="{00000000-0005-0000-0000-00008E0E0000}"/>
    <cellStyle name="SAPBEXexcBad7 16" xfId="8338" xr:uid="{00000000-0005-0000-0000-00008F0E0000}"/>
    <cellStyle name="SAPBEXexcBad7 2" xfId="653" xr:uid="{00000000-0005-0000-0000-0000900E0000}"/>
    <cellStyle name="SAPBEXexcBad7 2 10" xfId="654" xr:uid="{00000000-0005-0000-0000-0000910E0000}"/>
    <cellStyle name="SAPBEXexcBad7 2 10 2" xfId="2642" xr:uid="{00000000-0005-0000-0000-0000920E0000}"/>
    <cellStyle name="SAPBEXexcBad7 2 10 2 2" xfId="5467" xr:uid="{00000000-0005-0000-0000-0000930E0000}"/>
    <cellStyle name="SAPBEXexcBad7 2 10 2 3" xfId="7935" xr:uid="{00000000-0005-0000-0000-0000940E0000}"/>
    <cellStyle name="SAPBEXexcBad7 2 10 2 4" xfId="10224" xr:uid="{00000000-0005-0000-0000-0000950E0000}"/>
    <cellStyle name="SAPBEXexcBad7 2 10 3" xfId="3508" xr:uid="{00000000-0005-0000-0000-0000960E0000}"/>
    <cellStyle name="SAPBEXexcBad7 2 10 4" xfId="6013" xr:uid="{00000000-0005-0000-0000-0000970E0000}"/>
    <cellStyle name="SAPBEXexcBad7 2 10 5" xfId="8342" xr:uid="{00000000-0005-0000-0000-0000980E0000}"/>
    <cellStyle name="SAPBEXexcBad7 2 11" xfId="2095" xr:uid="{00000000-0005-0000-0000-0000990E0000}"/>
    <cellStyle name="SAPBEXexcBad7 2 11 2" xfId="4923" xr:uid="{00000000-0005-0000-0000-00009A0E0000}"/>
    <cellStyle name="SAPBEXexcBad7 2 11 3" xfId="7394" xr:uid="{00000000-0005-0000-0000-00009B0E0000}"/>
    <cellStyle name="SAPBEXexcBad7 2 11 4" xfId="9687" xr:uid="{00000000-0005-0000-0000-00009C0E0000}"/>
    <cellStyle name="SAPBEXexcBad7 2 12" xfId="3507" xr:uid="{00000000-0005-0000-0000-00009D0E0000}"/>
    <cellStyle name="SAPBEXexcBad7 2 13" xfId="6012" xr:uid="{00000000-0005-0000-0000-00009E0E0000}"/>
    <cellStyle name="SAPBEXexcBad7 2 14" xfId="8341" xr:uid="{00000000-0005-0000-0000-00009F0E0000}"/>
    <cellStyle name="SAPBEXexcBad7 2 2" xfId="655" xr:uid="{00000000-0005-0000-0000-0000A00E0000}"/>
    <cellStyle name="SAPBEXexcBad7 2 2 2" xfId="2096" xr:uid="{00000000-0005-0000-0000-0000A10E0000}"/>
    <cellStyle name="SAPBEXexcBad7 2 2 2 2" xfId="4924" xr:uid="{00000000-0005-0000-0000-0000A20E0000}"/>
    <cellStyle name="SAPBEXexcBad7 2 2 2 3" xfId="7395" xr:uid="{00000000-0005-0000-0000-0000A30E0000}"/>
    <cellStyle name="SAPBEXexcBad7 2 2 2 4" xfId="9688" xr:uid="{00000000-0005-0000-0000-0000A40E0000}"/>
    <cellStyle name="SAPBEXexcBad7 2 2 3" xfId="3509" xr:uid="{00000000-0005-0000-0000-0000A50E0000}"/>
    <cellStyle name="SAPBEXexcBad7 2 2 4" xfId="6014" xr:uid="{00000000-0005-0000-0000-0000A60E0000}"/>
    <cellStyle name="SAPBEXexcBad7 2 2 5" xfId="8343" xr:uid="{00000000-0005-0000-0000-0000A70E0000}"/>
    <cellStyle name="SAPBEXexcBad7 2 3" xfId="656" xr:uid="{00000000-0005-0000-0000-0000A80E0000}"/>
    <cellStyle name="SAPBEXexcBad7 2 3 2" xfId="2097" xr:uid="{00000000-0005-0000-0000-0000A90E0000}"/>
    <cellStyle name="SAPBEXexcBad7 2 3 2 2" xfId="4925" xr:uid="{00000000-0005-0000-0000-0000AA0E0000}"/>
    <cellStyle name="SAPBEXexcBad7 2 3 2 3" xfId="7396" xr:uid="{00000000-0005-0000-0000-0000AB0E0000}"/>
    <cellStyle name="SAPBEXexcBad7 2 3 2 4" xfId="9689" xr:uid="{00000000-0005-0000-0000-0000AC0E0000}"/>
    <cellStyle name="SAPBEXexcBad7 2 3 3" xfId="3510" xr:uid="{00000000-0005-0000-0000-0000AD0E0000}"/>
    <cellStyle name="SAPBEXexcBad7 2 3 4" xfId="6015" xr:uid="{00000000-0005-0000-0000-0000AE0E0000}"/>
    <cellStyle name="SAPBEXexcBad7 2 3 5" xfId="8344" xr:uid="{00000000-0005-0000-0000-0000AF0E0000}"/>
    <cellStyle name="SAPBEXexcBad7 2 4" xfId="657" xr:uid="{00000000-0005-0000-0000-0000B00E0000}"/>
    <cellStyle name="SAPBEXexcBad7 2 4 2" xfId="2683" xr:uid="{00000000-0005-0000-0000-0000B10E0000}"/>
    <cellStyle name="SAPBEXexcBad7 2 4 2 2" xfId="5508" xr:uid="{00000000-0005-0000-0000-0000B20E0000}"/>
    <cellStyle name="SAPBEXexcBad7 2 4 2 3" xfId="7973" xr:uid="{00000000-0005-0000-0000-0000B30E0000}"/>
    <cellStyle name="SAPBEXexcBad7 2 4 2 4" xfId="10253" xr:uid="{00000000-0005-0000-0000-0000B40E0000}"/>
    <cellStyle name="SAPBEXexcBad7 2 4 3" xfId="3511" xr:uid="{00000000-0005-0000-0000-0000B50E0000}"/>
    <cellStyle name="SAPBEXexcBad7 2 4 4" xfId="6016" xr:uid="{00000000-0005-0000-0000-0000B60E0000}"/>
    <cellStyle name="SAPBEXexcBad7 2 4 5" xfId="8345" xr:uid="{00000000-0005-0000-0000-0000B70E0000}"/>
    <cellStyle name="SAPBEXexcBad7 2 5" xfId="658" xr:uid="{00000000-0005-0000-0000-0000B80E0000}"/>
    <cellStyle name="SAPBEXexcBad7 2 5 2" xfId="2411" xr:uid="{00000000-0005-0000-0000-0000B90E0000}"/>
    <cellStyle name="SAPBEXexcBad7 2 5 2 2" xfId="5238" xr:uid="{00000000-0005-0000-0000-0000BA0E0000}"/>
    <cellStyle name="SAPBEXexcBad7 2 5 2 3" xfId="7709" xr:uid="{00000000-0005-0000-0000-0000BB0E0000}"/>
    <cellStyle name="SAPBEXexcBad7 2 5 2 4" xfId="10002" xr:uid="{00000000-0005-0000-0000-0000BC0E0000}"/>
    <cellStyle name="SAPBEXexcBad7 2 5 3" xfId="3512" xr:uid="{00000000-0005-0000-0000-0000BD0E0000}"/>
    <cellStyle name="SAPBEXexcBad7 2 5 4" xfId="6017" xr:uid="{00000000-0005-0000-0000-0000BE0E0000}"/>
    <cellStyle name="SAPBEXexcBad7 2 5 5" xfId="8346" xr:uid="{00000000-0005-0000-0000-0000BF0E0000}"/>
    <cellStyle name="SAPBEXexcBad7 2 6" xfId="659" xr:uid="{00000000-0005-0000-0000-0000C00E0000}"/>
    <cellStyle name="SAPBEXexcBad7 2 6 2" xfId="2348" xr:uid="{00000000-0005-0000-0000-0000C10E0000}"/>
    <cellStyle name="SAPBEXexcBad7 2 6 2 2" xfId="5176" xr:uid="{00000000-0005-0000-0000-0000C20E0000}"/>
    <cellStyle name="SAPBEXexcBad7 2 6 2 3" xfId="7647" xr:uid="{00000000-0005-0000-0000-0000C30E0000}"/>
    <cellStyle name="SAPBEXexcBad7 2 6 2 4" xfId="9940" xr:uid="{00000000-0005-0000-0000-0000C40E0000}"/>
    <cellStyle name="SAPBEXexcBad7 2 6 3" xfId="3513" xr:uid="{00000000-0005-0000-0000-0000C50E0000}"/>
    <cellStyle name="SAPBEXexcBad7 2 6 4" xfId="6018" xr:uid="{00000000-0005-0000-0000-0000C60E0000}"/>
    <cellStyle name="SAPBEXexcBad7 2 6 5" xfId="8347" xr:uid="{00000000-0005-0000-0000-0000C70E0000}"/>
    <cellStyle name="SAPBEXexcBad7 2 7" xfId="660" xr:uid="{00000000-0005-0000-0000-0000C80E0000}"/>
    <cellStyle name="SAPBEXexcBad7 2 7 2" xfId="2098" xr:uid="{00000000-0005-0000-0000-0000C90E0000}"/>
    <cellStyle name="SAPBEXexcBad7 2 7 2 2" xfId="4926" xr:uid="{00000000-0005-0000-0000-0000CA0E0000}"/>
    <cellStyle name="SAPBEXexcBad7 2 7 2 3" xfId="7397" xr:uid="{00000000-0005-0000-0000-0000CB0E0000}"/>
    <cellStyle name="SAPBEXexcBad7 2 7 2 4" xfId="9690" xr:uid="{00000000-0005-0000-0000-0000CC0E0000}"/>
    <cellStyle name="SAPBEXexcBad7 2 7 3" xfId="3514" xr:uid="{00000000-0005-0000-0000-0000CD0E0000}"/>
    <cellStyle name="SAPBEXexcBad7 2 7 4" xfId="6019" xr:uid="{00000000-0005-0000-0000-0000CE0E0000}"/>
    <cellStyle name="SAPBEXexcBad7 2 7 5" xfId="8348" xr:uid="{00000000-0005-0000-0000-0000CF0E0000}"/>
    <cellStyle name="SAPBEXexcBad7 2 8" xfId="661" xr:uid="{00000000-0005-0000-0000-0000D00E0000}"/>
    <cellStyle name="SAPBEXexcBad7 2 8 2" xfId="2345" xr:uid="{00000000-0005-0000-0000-0000D10E0000}"/>
    <cellStyle name="SAPBEXexcBad7 2 8 2 2" xfId="5173" xr:uid="{00000000-0005-0000-0000-0000D20E0000}"/>
    <cellStyle name="SAPBEXexcBad7 2 8 2 3" xfId="7644" xr:uid="{00000000-0005-0000-0000-0000D30E0000}"/>
    <cellStyle name="SAPBEXexcBad7 2 8 2 4" xfId="9937" xr:uid="{00000000-0005-0000-0000-0000D40E0000}"/>
    <cellStyle name="SAPBEXexcBad7 2 8 3" xfId="3515" xr:uid="{00000000-0005-0000-0000-0000D50E0000}"/>
    <cellStyle name="SAPBEXexcBad7 2 8 4" xfId="6020" xr:uid="{00000000-0005-0000-0000-0000D60E0000}"/>
    <cellStyle name="SAPBEXexcBad7 2 8 5" xfId="8349" xr:uid="{00000000-0005-0000-0000-0000D70E0000}"/>
    <cellStyle name="SAPBEXexcBad7 2 9" xfId="662" xr:uid="{00000000-0005-0000-0000-0000D80E0000}"/>
    <cellStyle name="SAPBEXexcBad7 2 9 2" xfId="1873" xr:uid="{00000000-0005-0000-0000-0000D90E0000}"/>
    <cellStyle name="SAPBEXexcBad7 2 9 2 2" xfId="4701" xr:uid="{00000000-0005-0000-0000-0000DA0E0000}"/>
    <cellStyle name="SAPBEXexcBad7 2 9 2 3" xfId="7173" xr:uid="{00000000-0005-0000-0000-0000DB0E0000}"/>
    <cellStyle name="SAPBEXexcBad7 2 9 2 4" xfId="9466" xr:uid="{00000000-0005-0000-0000-0000DC0E0000}"/>
    <cellStyle name="SAPBEXexcBad7 2 9 3" xfId="3516" xr:uid="{00000000-0005-0000-0000-0000DD0E0000}"/>
    <cellStyle name="SAPBEXexcBad7 2 9 4" xfId="6021" xr:uid="{00000000-0005-0000-0000-0000DE0E0000}"/>
    <cellStyle name="SAPBEXexcBad7 2 9 5" xfId="8350" xr:uid="{00000000-0005-0000-0000-0000DF0E0000}"/>
    <cellStyle name="SAPBEXexcBad7 3" xfId="663" xr:uid="{00000000-0005-0000-0000-0000E00E0000}"/>
    <cellStyle name="SAPBEXexcBad7 3 2" xfId="2099" xr:uid="{00000000-0005-0000-0000-0000E10E0000}"/>
    <cellStyle name="SAPBEXexcBad7 3 2 2" xfId="4927" xr:uid="{00000000-0005-0000-0000-0000E20E0000}"/>
    <cellStyle name="SAPBEXexcBad7 3 2 3" xfId="7398" xr:uid="{00000000-0005-0000-0000-0000E30E0000}"/>
    <cellStyle name="SAPBEXexcBad7 3 2 4" xfId="9691" xr:uid="{00000000-0005-0000-0000-0000E40E0000}"/>
    <cellStyle name="SAPBEXexcBad7 3 3" xfId="3517" xr:uid="{00000000-0005-0000-0000-0000E50E0000}"/>
    <cellStyle name="SAPBEXexcBad7 3 4" xfId="6022" xr:uid="{00000000-0005-0000-0000-0000E60E0000}"/>
    <cellStyle name="SAPBEXexcBad7 3 5" xfId="8351" xr:uid="{00000000-0005-0000-0000-0000E70E0000}"/>
    <cellStyle name="SAPBEXexcBad7 4" xfId="664" xr:uid="{00000000-0005-0000-0000-0000E80E0000}"/>
    <cellStyle name="SAPBEXexcBad7 4 2" xfId="2100" xr:uid="{00000000-0005-0000-0000-0000E90E0000}"/>
    <cellStyle name="SAPBEXexcBad7 4 2 2" xfId="4928" xr:uid="{00000000-0005-0000-0000-0000EA0E0000}"/>
    <cellStyle name="SAPBEXexcBad7 4 2 3" xfId="7399" xr:uid="{00000000-0005-0000-0000-0000EB0E0000}"/>
    <cellStyle name="SAPBEXexcBad7 4 2 4" xfId="9692" xr:uid="{00000000-0005-0000-0000-0000EC0E0000}"/>
    <cellStyle name="SAPBEXexcBad7 4 3" xfId="3518" xr:uid="{00000000-0005-0000-0000-0000ED0E0000}"/>
    <cellStyle name="SAPBEXexcBad7 4 4" xfId="6023" xr:uid="{00000000-0005-0000-0000-0000EE0E0000}"/>
    <cellStyle name="SAPBEXexcBad7 4 5" xfId="8352" xr:uid="{00000000-0005-0000-0000-0000EF0E0000}"/>
    <cellStyle name="SAPBEXexcBad7 5" xfId="665" xr:uid="{00000000-0005-0000-0000-0000F00E0000}"/>
    <cellStyle name="SAPBEXexcBad7 5 2" xfId="2101" xr:uid="{00000000-0005-0000-0000-0000F10E0000}"/>
    <cellStyle name="SAPBEXexcBad7 5 2 2" xfId="4929" xr:uid="{00000000-0005-0000-0000-0000F20E0000}"/>
    <cellStyle name="SAPBEXexcBad7 5 2 3" xfId="7400" xr:uid="{00000000-0005-0000-0000-0000F30E0000}"/>
    <cellStyle name="SAPBEXexcBad7 5 2 4" xfId="9693" xr:uid="{00000000-0005-0000-0000-0000F40E0000}"/>
    <cellStyle name="SAPBEXexcBad7 5 3" xfId="3519" xr:uid="{00000000-0005-0000-0000-0000F50E0000}"/>
    <cellStyle name="SAPBEXexcBad7 5 4" xfId="6024" xr:uid="{00000000-0005-0000-0000-0000F60E0000}"/>
    <cellStyle name="SAPBEXexcBad7 5 5" xfId="8353" xr:uid="{00000000-0005-0000-0000-0000F70E0000}"/>
    <cellStyle name="SAPBEXexcBad7 6" xfId="666" xr:uid="{00000000-0005-0000-0000-0000F80E0000}"/>
    <cellStyle name="SAPBEXexcBad7 6 2" xfId="2102" xr:uid="{00000000-0005-0000-0000-0000F90E0000}"/>
    <cellStyle name="SAPBEXexcBad7 6 2 2" xfId="4930" xr:uid="{00000000-0005-0000-0000-0000FA0E0000}"/>
    <cellStyle name="SAPBEXexcBad7 6 2 3" xfId="7401" xr:uid="{00000000-0005-0000-0000-0000FB0E0000}"/>
    <cellStyle name="SAPBEXexcBad7 6 2 4" xfId="9694" xr:uid="{00000000-0005-0000-0000-0000FC0E0000}"/>
    <cellStyle name="SAPBEXexcBad7 6 3" xfId="3520" xr:uid="{00000000-0005-0000-0000-0000FD0E0000}"/>
    <cellStyle name="SAPBEXexcBad7 6 4" xfId="6025" xr:uid="{00000000-0005-0000-0000-0000FE0E0000}"/>
    <cellStyle name="SAPBEXexcBad7 6 5" xfId="8354" xr:uid="{00000000-0005-0000-0000-0000FF0E0000}"/>
    <cellStyle name="SAPBEXexcBad7 7" xfId="667" xr:uid="{00000000-0005-0000-0000-0000000F0000}"/>
    <cellStyle name="SAPBEXexcBad7 7 2" xfId="1735" xr:uid="{00000000-0005-0000-0000-0000010F0000}"/>
    <cellStyle name="SAPBEXexcBad7 7 2 2" xfId="4563" xr:uid="{00000000-0005-0000-0000-0000020F0000}"/>
    <cellStyle name="SAPBEXexcBad7 7 2 3" xfId="7036" xr:uid="{00000000-0005-0000-0000-0000030F0000}"/>
    <cellStyle name="SAPBEXexcBad7 7 2 4" xfId="9330" xr:uid="{00000000-0005-0000-0000-0000040F0000}"/>
    <cellStyle name="SAPBEXexcBad7 7 3" xfId="3521" xr:uid="{00000000-0005-0000-0000-0000050F0000}"/>
    <cellStyle name="SAPBEXexcBad7 7 4" xfId="6026" xr:uid="{00000000-0005-0000-0000-0000060F0000}"/>
    <cellStyle name="SAPBEXexcBad7 7 5" xfId="8355" xr:uid="{00000000-0005-0000-0000-0000070F0000}"/>
    <cellStyle name="SAPBEXexcBad7 8" xfId="668" xr:uid="{00000000-0005-0000-0000-0000080F0000}"/>
    <cellStyle name="SAPBEXexcBad7 8 2" xfId="1777" xr:uid="{00000000-0005-0000-0000-0000090F0000}"/>
    <cellStyle name="SAPBEXexcBad7 8 2 2" xfId="4605" xr:uid="{00000000-0005-0000-0000-00000A0F0000}"/>
    <cellStyle name="SAPBEXexcBad7 8 2 3" xfId="7078" xr:uid="{00000000-0005-0000-0000-00000B0F0000}"/>
    <cellStyle name="SAPBEXexcBad7 8 2 4" xfId="9372" xr:uid="{00000000-0005-0000-0000-00000C0F0000}"/>
    <cellStyle name="SAPBEXexcBad7 8 3" xfId="3522" xr:uid="{00000000-0005-0000-0000-00000D0F0000}"/>
    <cellStyle name="SAPBEXexcBad7 8 4" xfId="6027" xr:uid="{00000000-0005-0000-0000-00000E0F0000}"/>
    <cellStyle name="SAPBEXexcBad7 8 5" xfId="8356" xr:uid="{00000000-0005-0000-0000-00000F0F0000}"/>
    <cellStyle name="SAPBEXexcBad7 9" xfId="669" xr:uid="{00000000-0005-0000-0000-0000100F0000}"/>
    <cellStyle name="SAPBEXexcBad7 9 2" xfId="2255" xr:uid="{00000000-0005-0000-0000-0000110F0000}"/>
    <cellStyle name="SAPBEXexcBad7 9 2 2" xfId="5083" xr:uid="{00000000-0005-0000-0000-0000120F0000}"/>
    <cellStyle name="SAPBEXexcBad7 9 2 3" xfId="7554" xr:uid="{00000000-0005-0000-0000-0000130F0000}"/>
    <cellStyle name="SAPBEXexcBad7 9 2 4" xfId="9847" xr:uid="{00000000-0005-0000-0000-0000140F0000}"/>
    <cellStyle name="SAPBEXexcBad7 9 3" xfId="3523" xr:uid="{00000000-0005-0000-0000-0000150F0000}"/>
    <cellStyle name="SAPBEXexcBad7 9 4" xfId="6028" xr:uid="{00000000-0005-0000-0000-0000160F0000}"/>
    <cellStyle name="SAPBEXexcBad7 9 5" xfId="8357" xr:uid="{00000000-0005-0000-0000-0000170F0000}"/>
    <cellStyle name="SAPBEXexcBad8" xfId="670" xr:uid="{00000000-0005-0000-0000-0000180F0000}"/>
    <cellStyle name="SAPBEXexcBad8 10" xfId="671" xr:uid="{00000000-0005-0000-0000-0000190F0000}"/>
    <cellStyle name="SAPBEXexcBad8 10 2" xfId="2305" xr:uid="{00000000-0005-0000-0000-00001A0F0000}"/>
    <cellStyle name="SAPBEXexcBad8 10 2 2" xfId="5133" xr:uid="{00000000-0005-0000-0000-00001B0F0000}"/>
    <cellStyle name="SAPBEXexcBad8 10 2 3" xfId="7604" xr:uid="{00000000-0005-0000-0000-00001C0F0000}"/>
    <cellStyle name="SAPBEXexcBad8 10 2 4" xfId="9897" xr:uid="{00000000-0005-0000-0000-00001D0F0000}"/>
    <cellStyle name="SAPBEXexcBad8 10 3" xfId="3525" xr:uid="{00000000-0005-0000-0000-00001E0F0000}"/>
    <cellStyle name="SAPBEXexcBad8 10 4" xfId="6030" xr:uid="{00000000-0005-0000-0000-00001F0F0000}"/>
    <cellStyle name="SAPBEXexcBad8 10 5" xfId="8359" xr:uid="{00000000-0005-0000-0000-0000200F0000}"/>
    <cellStyle name="SAPBEXexcBad8 11" xfId="672" xr:uid="{00000000-0005-0000-0000-0000210F0000}"/>
    <cellStyle name="SAPBEXexcBad8 11 2" xfId="2659" xr:uid="{00000000-0005-0000-0000-0000220F0000}"/>
    <cellStyle name="SAPBEXexcBad8 11 2 2" xfId="5484" xr:uid="{00000000-0005-0000-0000-0000230F0000}"/>
    <cellStyle name="SAPBEXexcBad8 11 2 3" xfId="7952" xr:uid="{00000000-0005-0000-0000-0000240F0000}"/>
    <cellStyle name="SAPBEXexcBad8 11 2 4" xfId="10240" xr:uid="{00000000-0005-0000-0000-0000250F0000}"/>
    <cellStyle name="SAPBEXexcBad8 11 3" xfId="3526" xr:uid="{00000000-0005-0000-0000-0000260F0000}"/>
    <cellStyle name="SAPBEXexcBad8 11 4" xfId="6031" xr:uid="{00000000-0005-0000-0000-0000270F0000}"/>
    <cellStyle name="SAPBEXexcBad8 11 5" xfId="8360" xr:uid="{00000000-0005-0000-0000-0000280F0000}"/>
    <cellStyle name="SAPBEXexcBad8 12" xfId="1507" xr:uid="{00000000-0005-0000-0000-0000290F0000}"/>
    <cellStyle name="SAPBEXexcBad8 13" xfId="1791" xr:uid="{00000000-0005-0000-0000-00002A0F0000}"/>
    <cellStyle name="SAPBEXexcBad8 13 2" xfId="4619" xr:uid="{00000000-0005-0000-0000-00002B0F0000}"/>
    <cellStyle name="SAPBEXexcBad8 13 3" xfId="7092" xr:uid="{00000000-0005-0000-0000-00002C0F0000}"/>
    <cellStyle name="SAPBEXexcBad8 13 4" xfId="9386" xr:uid="{00000000-0005-0000-0000-00002D0F0000}"/>
    <cellStyle name="SAPBEXexcBad8 14" xfId="3524" xr:uid="{00000000-0005-0000-0000-00002E0F0000}"/>
    <cellStyle name="SAPBEXexcBad8 15" xfId="6029" xr:uid="{00000000-0005-0000-0000-00002F0F0000}"/>
    <cellStyle name="SAPBEXexcBad8 16" xfId="8358" xr:uid="{00000000-0005-0000-0000-0000300F0000}"/>
    <cellStyle name="SAPBEXexcBad8 2" xfId="673" xr:uid="{00000000-0005-0000-0000-0000310F0000}"/>
    <cellStyle name="SAPBEXexcBad8 2 10" xfId="674" xr:uid="{00000000-0005-0000-0000-0000320F0000}"/>
    <cellStyle name="SAPBEXexcBad8 2 10 2" xfId="2103" xr:uid="{00000000-0005-0000-0000-0000330F0000}"/>
    <cellStyle name="SAPBEXexcBad8 2 10 2 2" xfId="4931" xr:uid="{00000000-0005-0000-0000-0000340F0000}"/>
    <cellStyle name="SAPBEXexcBad8 2 10 2 3" xfId="7402" xr:uid="{00000000-0005-0000-0000-0000350F0000}"/>
    <cellStyle name="SAPBEXexcBad8 2 10 2 4" xfId="9695" xr:uid="{00000000-0005-0000-0000-0000360F0000}"/>
    <cellStyle name="SAPBEXexcBad8 2 10 3" xfId="3528" xr:uid="{00000000-0005-0000-0000-0000370F0000}"/>
    <cellStyle name="SAPBEXexcBad8 2 10 4" xfId="6033" xr:uid="{00000000-0005-0000-0000-0000380F0000}"/>
    <cellStyle name="SAPBEXexcBad8 2 10 5" xfId="8362" xr:uid="{00000000-0005-0000-0000-0000390F0000}"/>
    <cellStyle name="SAPBEXexcBad8 2 11" xfId="1841" xr:uid="{00000000-0005-0000-0000-00003A0F0000}"/>
    <cellStyle name="SAPBEXexcBad8 2 11 2" xfId="4669" xr:uid="{00000000-0005-0000-0000-00003B0F0000}"/>
    <cellStyle name="SAPBEXexcBad8 2 11 3" xfId="7141" xr:uid="{00000000-0005-0000-0000-00003C0F0000}"/>
    <cellStyle name="SAPBEXexcBad8 2 11 4" xfId="9434" xr:uid="{00000000-0005-0000-0000-00003D0F0000}"/>
    <cellStyle name="SAPBEXexcBad8 2 12" xfId="3527" xr:uid="{00000000-0005-0000-0000-00003E0F0000}"/>
    <cellStyle name="SAPBEXexcBad8 2 13" xfId="6032" xr:uid="{00000000-0005-0000-0000-00003F0F0000}"/>
    <cellStyle name="SAPBEXexcBad8 2 14" xfId="8361" xr:uid="{00000000-0005-0000-0000-0000400F0000}"/>
    <cellStyle name="SAPBEXexcBad8 2 2" xfId="675" xr:uid="{00000000-0005-0000-0000-0000410F0000}"/>
    <cellStyle name="SAPBEXexcBad8 2 2 2" xfId="2104" xr:uid="{00000000-0005-0000-0000-0000420F0000}"/>
    <cellStyle name="SAPBEXexcBad8 2 2 2 2" xfId="4932" xr:uid="{00000000-0005-0000-0000-0000430F0000}"/>
    <cellStyle name="SAPBEXexcBad8 2 2 2 3" xfId="7403" xr:uid="{00000000-0005-0000-0000-0000440F0000}"/>
    <cellStyle name="SAPBEXexcBad8 2 2 2 4" xfId="9696" xr:uid="{00000000-0005-0000-0000-0000450F0000}"/>
    <cellStyle name="SAPBEXexcBad8 2 2 3" xfId="3529" xr:uid="{00000000-0005-0000-0000-0000460F0000}"/>
    <cellStyle name="SAPBEXexcBad8 2 2 4" xfId="6034" xr:uid="{00000000-0005-0000-0000-0000470F0000}"/>
    <cellStyle name="SAPBEXexcBad8 2 2 5" xfId="8363" xr:uid="{00000000-0005-0000-0000-0000480F0000}"/>
    <cellStyle name="SAPBEXexcBad8 2 3" xfId="676" xr:uid="{00000000-0005-0000-0000-0000490F0000}"/>
    <cellStyle name="SAPBEXexcBad8 2 3 2" xfId="2105" xr:uid="{00000000-0005-0000-0000-00004A0F0000}"/>
    <cellStyle name="SAPBEXexcBad8 2 3 2 2" xfId="4933" xr:uid="{00000000-0005-0000-0000-00004B0F0000}"/>
    <cellStyle name="SAPBEXexcBad8 2 3 2 3" xfId="7404" xr:uid="{00000000-0005-0000-0000-00004C0F0000}"/>
    <cellStyle name="SAPBEXexcBad8 2 3 2 4" xfId="9697" xr:uid="{00000000-0005-0000-0000-00004D0F0000}"/>
    <cellStyle name="SAPBEXexcBad8 2 3 3" xfId="3530" xr:uid="{00000000-0005-0000-0000-00004E0F0000}"/>
    <cellStyle name="SAPBEXexcBad8 2 3 4" xfId="6035" xr:uid="{00000000-0005-0000-0000-00004F0F0000}"/>
    <cellStyle name="SAPBEXexcBad8 2 3 5" xfId="8364" xr:uid="{00000000-0005-0000-0000-0000500F0000}"/>
    <cellStyle name="SAPBEXexcBad8 2 4" xfId="677" xr:uid="{00000000-0005-0000-0000-0000510F0000}"/>
    <cellStyle name="SAPBEXexcBad8 2 4 2" xfId="2106" xr:uid="{00000000-0005-0000-0000-0000520F0000}"/>
    <cellStyle name="SAPBEXexcBad8 2 4 2 2" xfId="4934" xr:uid="{00000000-0005-0000-0000-0000530F0000}"/>
    <cellStyle name="SAPBEXexcBad8 2 4 2 3" xfId="7405" xr:uid="{00000000-0005-0000-0000-0000540F0000}"/>
    <cellStyle name="SAPBEXexcBad8 2 4 2 4" xfId="9698" xr:uid="{00000000-0005-0000-0000-0000550F0000}"/>
    <cellStyle name="SAPBEXexcBad8 2 4 3" xfId="3531" xr:uid="{00000000-0005-0000-0000-0000560F0000}"/>
    <cellStyle name="SAPBEXexcBad8 2 4 4" xfId="6036" xr:uid="{00000000-0005-0000-0000-0000570F0000}"/>
    <cellStyle name="SAPBEXexcBad8 2 4 5" xfId="8365" xr:uid="{00000000-0005-0000-0000-0000580F0000}"/>
    <cellStyle name="SAPBEXexcBad8 2 5" xfId="678" xr:uid="{00000000-0005-0000-0000-0000590F0000}"/>
    <cellStyle name="SAPBEXexcBad8 2 5 2" xfId="2107" xr:uid="{00000000-0005-0000-0000-00005A0F0000}"/>
    <cellStyle name="SAPBEXexcBad8 2 5 2 2" xfId="4935" xr:uid="{00000000-0005-0000-0000-00005B0F0000}"/>
    <cellStyle name="SAPBEXexcBad8 2 5 2 3" xfId="7406" xr:uid="{00000000-0005-0000-0000-00005C0F0000}"/>
    <cellStyle name="SAPBEXexcBad8 2 5 2 4" xfId="9699" xr:uid="{00000000-0005-0000-0000-00005D0F0000}"/>
    <cellStyle name="SAPBEXexcBad8 2 5 3" xfId="3532" xr:uid="{00000000-0005-0000-0000-00005E0F0000}"/>
    <cellStyle name="SAPBEXexcBad8 2 5 4" xfId="6037" xr:uid="{00000000-0005-0000-0000-00005F0F0000}"/>
    <cellStyle name="SAPBEXexcBad8 2 5 5" xfId="8366" xr:uid="{00000000-0005-0000-0000-0000600F0000}"/>
    <cellStyle name="SAPBEXexcBad8 2 6" xfId="679" xr:uid="{00000000-0005-0000-0000-0000610F0000}"/>
    <cellStyle name="SAPBEXexcBad8 2 6 2" xfId="1583" xr:uid="{00000000-0005-0000-0000-0000620F0000}"/>
    <cellStyle name="SAPBEXexcBad8 2 6 2 2" xfId="4412" xr:uid="{00000000-0005-0000-0000-0000630F0000}"/>
    <cellStyle name="SAPBEXexcBad8 2 6 2 3" xfId="6886" xr:uid="{00000000-0005-0000-0000-0000640F0000}"/>
    <cellStyle name="SAPBEXexcBad8 2 6 2 4" xfId="9188" xr:uid="{00000000-0005-0000-0000-0000650F0000}"/>
    <cellStyle name="SAPBEXexcBad8 2 6 3" xfId="3533" xr:uid="{00000000-0005-0000-0000-0000660F0000}"/>
    <cellStyle name="SAPBEXexcBad8 2 6 4" xfId="6038" xr:uid="{00000000-0005-0000-0000-0000670F0000}"/>
    <cellStyle name="SAPBEXexcBad8 2 6 5" xfId="8367" xr:uid="{00000000-0005-0000-0000-0000680F0000}"/>
    <cellStyle name="SAPBEXexcBad8 2 7" xfId="680" xr:uid="{00000000-0005-0000-0000-0000690F0000}"/>
    <cellStyle name="SAPBEXexcBad8 2 7 2" xfId="2279" xr:uid="{00000000-0005-0000-0000-00006A0F0000}"/>
    <cellStyle name="SAPBEXexcBad8 2 7 2 2" xfId="5107" xr:uid="{00000000-0005-0000-0000-00006B0F0000}"/>
    <cellStyle name="SAPBEXexcBad8 2 7 2 3" xfId="7578" xr:uid="{00000000-0005-0000-0000-00006C0F0000}"/>
    <cellStyle name="SAPBEXexcBad8 2 7 2 4" xfId="9871" xr:uid="{00000000-0005-0000-0000-00006D0F0000}"/>
    <cellStyle name="SAPBEXexcBad8 2 7 3" xfId="3534" xr:uid="{00000000-0005-0000-0000-00006E0F0000}"/>
    <cellStyle name="SAPBEXexcBad8 2 7 4" xfId="6039" xr:uid="{00000000-0005-0000-0000-00006F0F0000}"/>
    <cellStyle name="SAPBEXexcBad8 2 7 5" xfId="8368" xr:uid="{00000000-0005-0000-0000-0000700F0000}"/>
    <cellStyle name="SAPBEXexcBad8 2 8" xfId="681" xr:uid="{00000000-0005-0000-0000-0000710F0000}"/>
    <cellStyle name="SAPBEXexcBad8 2 8 2" xfId="1665" xr:uid="{00000000-0005-0000-0000-0000720F0000}"/>
    <cellStyle name="SAPBEXexcBad8 2 8 2 2" xfId="4494" xr:uid="{00000000-0005-0000-0000-0000730F0000}"/>
    <cellStyle name="SAPBEXexcBad8 2 8 2 3" xfId="6967" xr:uid="{00000000-0005-0000-0000-0000740F0000}"/>
    <cellStyle name="SAPBEXexcBad8 2 8 2 4" xfId="9261" xr:uid="{00000000-0005-0000-0000-0000750F0000}"/>
    <cellStyle name="SAPBEXexcBad8 2 8 3" xfId="3535" xr:uid="{00000000-0005-0000-0000-0000760F0000}"/>
    <cellStyle name="SAPBEXexcBad8 2 8 4" xfId="6040" xr:uid="{00000000-0005-0000-0000-0000770F0000}"/>
    <cellStyle name="SAPBEXexcBad8 2 8 5" xfId="8369" xr:uid="{00000000-0005-0000-0000-0000780F0000}"/>
    <cellStyle name="SAPBEXexcBad8 2 9" xfId="682" xr:uid="{00000000-0005-0000-0000-0000790F0000}"/>
    <cellStyle name="SAPBEXexcBad8 2 9 2" xfId="2391" xr:uid="{00000000-0005-0000-0000-00007A0F0000}"/>
    <cellStyle name="SAPBEXexcBad8 2 9 2 2" xfId="5218" xr:uid="{00000000-0005-0000-0000-00007B0F0000}"/>
    <cellStyle name="SAPBEXexcBad8 2 9 2 3" xfId="7689" xr:uid="{00000000-0005-0000-0000-00007C0F0000}"/>
    <cellStyle name="SAPBEXexcBad8 2 9 2 4" xfId="9982" xr:uid="{00000000-0005-0000-0000-00007D0F0000}"/>
    <cellStyle name="SAPBEXexcBad8 2 9 3" xfId="3536" xr:uid="{00000000-0005-0000-0000-00007E0F0000}"/>
    <cellStyle name="SAPBEXexcBad8 2 9 4" xfId="6041" xr:uid="{00000000-0005-0000-0000-00007F0F0000}"/>
    <cellStyle name="SAPBEXexcBad8 2 9 5" xfId="8370" xr:uid="{00000000-0005-0000-0000-0000800F0000}"/>
    <cellStyle name="SAPBEXexcBad8 3" xfId="683" xr:uid="{00000000-0005-0000-0000-0000810F0000}"/>
    <cellStyle name="SAPBEXexcBad8 3 2" xfId="1680" xr:uid="{00000000-0005-0000-0000-0000820F0000}"/>
    <cellStyle name="SAPBEXexcBad8 3 2 2" xfId="4509" xr:uid="{00000000-0005-0000-0000-0000830F0000}"/>
    <cellStyle name="SAPBEXexcBad8 3 2 3" xfId="6982" xr:uid="{00000000-0005-0000-0000-0000840F0000}"/>
    <cellStyle name="SAPBEXexcBad8 3 2 4" xfId="9276" xr:uid="{00000000-0005-0000-0000-0000850F0000}"/>
    <cellStyle name="SAPBEXexcBad8 3 3" xfId="3537" xr:uid="{00000000-0005-0000-0000-0000860F0000}"/>
    <cellStyle name="SAPBEXexcBad8 3 4" xfId="6042" xr:uid="{00000000-0005-0000-0000-0000870F0000}"/>
    <cellStyle name="SAPBEXexcBad8 3 5" xfId="8371" xr:uid="{00000000-0005-0000-0000-0000880F0000}"/>
    <cellStyle name="SAPBEXexcBad8 4" xfId="684" xr:uid="{00000000-0005-0000-0000-0000890F0000}"/>
    <cellStyle name="SAPBEXexcBad8 4 2" xfId="1850" xr:uid="{00000000-0005-0000-0000-00008A0F0000}"/>
    <cellStyle name="SAPBEXexcBad8 4 2 2" xfId="4678" xr:uid="{00000000-0005-0000-0000-00008B0F0000}"/>
    <cellStyle name="SAPBEXexcBad8 4 2 3" xfId="7150" xr:uid="{00000000-0005-0000-0000-00008C0F0000}"/>
    <cellStyle name="SAPBEXexcBad8 4 2 4" xfId="9443" xr:uid="{00000000-0005-0000-0000-00008D0F0000}"/>
    <cellStyle name="SAPBEXexcBad8 4 3" xfId="3538" xr:uid="{00000000-0005-0000-0000-00008E0F0000}"/>
    <cellStyle name="SAPBEXexcBad8 4 4" xfId="6043" xr:uid="{00000000-0005-0000-0000-00008F0F0000}"/>
    <cellStyle name="SAPBEXexcBad8 4 5" xfId="8372" xr:uid="{00000000-0005-0000-0000-0000900F0000}"/>
    <cellStyle name="SAPBEXexcBad8 5" xfId="685" xr:uid="{00000000-0005-0000-0000-0000910F0000}"/>
    <cellStyle name="SAPBEXexcBad8 5 2" xfId="1698" xr:uid="{00000000-0005-0000-0000-0000920F0000}"/>
    <cellStyle name="SAPBEXexcBad8 5 2 2" xfId="4527" xr:uid="{00000000-0005-0000-0000-0000930F0000}"/>
    <cellStyle name="SAPBEXexcBad8 5 2 3" xfId="7000" xr:uid="{00000000-0005-0000-0000-0000940F0000}"/>
    <cellStyle name="SAPBEXexcBad8 5 2 4" xfId="9294" xr:uid="{00000000-0005-0000-0000-0000950F0000}"/>
    <cellStyle name="SAPBEXexcBad8 5 3" xfId="3539" xr:uid="{00000000-0005-0000-0000-0000960F0000}"/>
    <cellStyle name="SAPBEXexcBad8 5 4" xfId="6044" xr:uid="{00000000-0005-0000-0000-0000970F0000}"/>
    <cellStyle name="SAPBEXexcBad8 5 5" xfId="8373" xr:uid="{00000000-0005-0000-0000-0000980F0000}"/>
    <cellStyle name="SAPBEXexcBad8 6" xfId="686" xr:uid="{00000000-0005-0000-0000-0000990F0000}"/>
    <cellStyle name="SAPBEXexcBad8 6 2" xfId="2108" xr:uid="{00000000-0005-0000-0000-00009A0F0000}"/>
    <cellStyle name="SAPBEXexcBad8 6 2 2" xfId="4936" xr:uid="{00000000-0005-0000-0000-00009B0F0000}"/>
    <cellStyle name="SAPBEXexcBad8 6 2 3" xfId="7407" xr:uid="{00000000-0005-0000-0000-00009C0F0000}"/>
    <cellStyle name="SAPBEXexcBad8 6 2 4" xfId="9700" xr:uid="{00000000-0005-0000-0000-00009D0F0000}"/>
    <cellStyle name="SAPBEXexcBad8 6 3" xfId="3540" xr:uid="{00000000-0005-0000-0000-00009E0F0000}"/>
    <cellStyle name="SAPBEXexcBad8 6 4" xfId="6045" xr:uid="{00000000-0005-0000-0000-00009F0F0000}"/>
    <cellStyle name="SAPBEXexcBad8 6 5" xfId="8374" xr:uid="{00000000-0005-0000-0000-0000A00F0000}"/>
    <cellStyle name="SAPBEXexcBad8 7" xfId="687" xr:uid="{00000000-0005-0000-0000-0000A10F0000}"/>
    <cellStyle name="SAPBEXexcBad8 7 2" xfId="2515" xr:uid="{00000000-0005-0000-0000-0000A20F0000}"/>
    <cellStyle name="SAPBEXexcBad8 7 2 2" xfId="5342" xr:uid="{00000000-0005-0000-0000-0000A30F0000}"/>
    <cellStyle name="SAPBEXexcBad8 7 2 3" xfId="7812" xr:uid="{00000000-0005-0000-0000-0000A40F0000}"/>
    <cellStyle name="SAPBEXexcBad8 7 2 4" xfId="10105" xr:uid="{00000000-0005-0000-0000-0000A50F0000}"/>
    <cellStyle name="SAPBEXexcBad8 7 3" xfId="3541" xr:uid="{00000000-0005-0000-0000-0000A60F0000}"/>
    <cellStyle name="SAPBEXexcBad8 7 4" xfId="6046" xr:uid="{00000000-0005-0000-0000-0000A70F0000}"/>
    <cellStyle name="SAPBEXexcBad8 7 5" xfId="8375" xr:uid="{00000000-0005-0000-0000-0000A80F0000}"/>
    <cellStyle name="SAPBEXexcBad8 8" xfId="688" xr:uid="{00000000-0005-0000-0000-0000A90F0000}"/>
    <cellStyle name="SAPBEXexcBad8 8 2" xfId="2109" xr:uid="{00000000-0005-0000-0000-0000AA0F0000}"/>
    <cellStyle name="SAPBEXexcBad8 8 2 2" xfId="4937" xr:uid="{00000000-0005-0000-0000-0000AB0F0000}"/>
    <cellStyle name="SAPBEXexcBad8 8 2 3" xfId="7408" xr:uid="{00000000-0005-0000-0000-0000AC0F0000}"/>
    <cellStyle name="SAPBEXexcBad8 8 2 4" xfId="9701" xr:uid="{00000000-0005-0000-0000-0000AD0F0000}"/>
    <cellStyle name="SAPBEXexcBad8 8 3" xfId="3542" xr:uid="{00000000-0005-0000-0000-0000AE0F0000}"/>
    <cellStyle name="SAPBEXexcBad8 8 4" xfId="6047" xr:uid="{00000000-0005-0000-0000-0000AF0F0000}"/>
    <cellStyle name="SAPBEXexcBad8 8 5" xfId="8376" xr:uid="{00000000-0005-0000-0000-0000B00F0000}"/>
    <cellStyle name="SAPBEXexcBad8 9" xfId="689" xr:uid="{00000000-0005-0000-0000-0000B10F0000}"/>
    <cellStyle name="SAPBEXexcBad8 9 2" xfId="2110" xr:uid="{00000000-0005-0000-0000-0000B20F0000}"/>
    <cellStyle name="SAPBEXexcBad8 9 2 2" xfId="4938" xr:uid="{00000000-0005-0000-0000-0000B30F0000}"/>
    <cellStyle name="SAPBEXexcBad8 9 2 3" xfId="7409" xr:uid="{00000000-0005-0000-0000-0000B40F0000}"/>
    <cellStyle name="SAPBEXexcBad8 9 2 4" xfId="9702" xr:uid="{00000000-0005-0000-0000-0000B50F0000}"/>
    <cellStyle name="SAPBEXexcBad8 9 3" xfId="3543" xr:uid="{00000000-0005-0000-0000-0000B60F0000}"/>
    <cellStyle name="SAPBEXexcBad8 9 4" xfId="6048" xr:uid="{00000000-0005-0000-0000-0000B70F0000}"/>
    <cellStyle name="SAPBEXexcBad8 9 5" xfId="8377" xr:uid="{00000000-0005-0000-0000-0000B80F0000}"/>
    <cellStyle name="SAPBEXexcBad9" xfId="690" xr:uid="{00000000-0005-0000-0000-0000B90F0000}"/>
    <cellStyle name="SAPBEXexcBad9 10" xfId="691" xr:uid="{00000000-0005-0000-0000-0000BA0F0000}"/>
    <cellStyle name="SAPBEXexcBad9 10 2" xfId="2464" xr:uid="{00000000-0005-0000-0000-0000BB0F0000}"/>
    <cellStyle name="SAPBEXexcBad9 10 2 2" xfId="5291" xr:uid="{00000000-0005-0000-0000-0000BC0F0000}"/>
    <cellStyle name="SAPBEXexcBad9 10 2 3" xfId="7761" xr:uid="{00000000-0005-0000-0000-0000BD0F0000}"/>
    <cellStyle name="SAPBEXexcBad9 10 2 4" xfId="10054" xr:uid="{00000000-0005-0000-0000-0000BE0F0000}"/>
    <cellStyle name="SAPBEXexcBad9 10 3" xfId="3545" xr:uid="{00000000-0005-0000-0000-0000BF0F0000}"/>
    <cellStyle name="SAPBEXexcBad9 10 4" xfId="6050" xr:uid="{00000000-0005-0000-0000-0000C00F0000}"/>
    <cellStyle name="SAPBEXexcBad9 10 5" xfId="8379" xr:uid="{00000000-0005-0000-0000-0000C10F0000}"/>
    <cellStyle name="SAPBEXexcBad9 11" xfId="692" xr:uid="{00000000-0005-0000-0000-0000C20F0000}"/>
    <cellStyle name="SAPBEXexcBad9 11 2" xfId="1848" xr:uid="{00000000-0005-0000-0000-0000C30F0000}"/>
    <cellStyle name="SAPBEXexcBad9 11 2 2" xfId="4676" xr:uid="{00000000-0005-0000-0000-0000C40F0000}"/>
    <cellStyle name="SAPBEXexcBad9 11 2 3" xfId="7148" xr:uid="{00000000-0005-0000-0000-0000C50F0000}"/>
    <cellStyle name="SAPBEXexcBad9 11 2 4" xfId="9441" xr:uid="{00000000-0005-0000-0000-0000C60F0000}"/>
    <cellStyle name="SAPBEXexcBad9 11 3" xfId="3546" xr:uid="{00000000-0005-0000-0000-0000C70F0000}"/>
    <cellStyle name="SAPBEXexcBad9 11 4" xfId="6051" xr:uid="{00000000-0005-0000-0000-0000C80F0000}"/>
    <cellStyle name="SAPBEXexcBad9 11 5" xfId="8380" xr:uid="{00000000-0005-0000-0000-0000C90F0000}"/>
    <cellStyle name="SAPBEXexcBad9 12" xfId="1508" xr:uid="{00000000-0005-0000-0000-0000CA0F0000}"/>
    <cellStyle name="SAPBEXexcBad9 13" xfId="2111" xr:uid="{00000000-0005-0000-0000-0000CB0F0000}"/>
    <cellStyle name="SAPBEXexcBad9 13 2" xfId="4939" xr:uid="{00000000-0005-0000-0000-0000CC0F0000}"/>
    <cellStyle name="SAPBEXexcBad9 13 3" xfId="7410" xr:uid="{00000000-0005-0000-0000-0000CD0F0000}"/>
    <cellStyle name="SAPBEXexcBad9 13 4" xfId="9703" xr:uid="{00000000-0005-0000-0000-0000CE0F0000}"/>
    <cellStyle name="SAPBEXexcBad9 14" xfId="3544" xr:uid="{00000000-0005-0000-0000-0000CF0F0000}"/>
    <cellStyle name="SAPBEXexcBad9 15" xfId="6049" xr:uid="{00000000-0005-0000-0000-0000D00F0000}"/>
    <cellStyle name="SAPBEXexcBad9 16" xfId="8378" xr:uid="{00000000-0005-0000-0000-0000D10F0000}"/>
    <cellStyle name="SAPBEXexcBad9 2" xfId="693" xr:uid="{00000000-0005-0000-0000-0000D20F0000}"/>
    <cellStyle name="SAPBEXexcBad9 2 10" xfId="694" xr:uid="{00000000-0005-0000-0000-0000D30F0000}"/>
    <cellStyle name="SAPBEXexcBad9 2 10 2" xfId="2284" xr:uid="{00000000-0005-0000-0000-0000D40F0000}"/>
    <cellStyle name="SAPBEXexcBad9 2 10 2 2" xfId="5112" xr:uid="{00000000-0005-0000-0000-0000D50F0000}"/>
    <cellStyle name="SAPBEXexcBad9 2 10 2 3" xfId="7583" xr:uid="{00000000-0005-0000-0000-0000D60F0000}"/>
    <cellStyle name="SAPBEXexcBad9 2 10 2 4" xfId="9876" xr:uid="{00000000-0005-0000-0000-0000D70F0000}"/>
    <cellStyle name="SAPBEXexcBad9 2 10 3" xfId="3548" xr:uid="{00000000-0005-0000-0000-0000D80F0000}"/>
    <cellStyle name="SAPBEXexcBad9 2 10 4" xfId="6053" xr:uid="{00000000-0005-0000-0000-0000D90F0000}"/>
    <cellStyle name="SAPBEXexcBad9 2 10 5" xfId="8382" xr:uid="{00000000-0005-0000-0000-0000DA0F0000}"/>
    <cellStyle name="SAPBEXexcBad9 2 11" xfId="2112" xr:uid="{00000000-0005-0000-0000-0000DB0F0000}"/>
    <cellStyle name="SAPBEXexcBad9 2 11 2" xfId="4940" xr:uid="{00000000-0005-0000-0000-0000DC0F0000}"/>
    <cellStyle name="SAPBEXexcBad9 2 11 3" xfId="7411" xr:uid="{00000000-0005-0000-0000-0000DD0F0000}"/>
    <cellStyle name="SAPBEXexcBad9 2 11 4" xfId="9704" xr:uid="{00000000-0005-0000-0000-0000DE0F0000}"/>
    <cellStyle name="SAPBEXexcBad9 2 12" xfId="3547" xr:uid="{00000000-0005-0000-0000-0000DF0F0000}"/>
    <cellStyle name="SAPBEXexcBad9 2 13" xfId="6052" xr:uid="{00000000-0005-0000-0000-0000E00F0000}"/>
    <cellStyle name="SAPBEXexcBad9 2 14" xfId="8381" xr:uid="{00000000-0005-0000-0000-0000E10F0000}"/>
    <cellStyle name="SAPBEXexcBad9 2 2" xfId="695" xr:uid="{00000000-0005-0000-0000-0000E20F0000}"/>
    <cellStyle name="SAPBEXexcBad9 2 2 2" xfId="2113" xr:uid="{00000000-0005-0000-0000-0000E30F0000}"/>
    <cellStyle name="SAPBEXexcBad9 2 2 2 2" xfId="4941" xr:uid="{00000000-0005-0000-0000-0000E40F0000}"/>
    <cellStyle name="SAPBEXexcBad9 2 2 2 3" xfId="7412" xr:uid="{00000000-0005-0000-0000-0000E50F0000}"/>
    <cellStyle name="SAPBEXexcBad9 2 2 2 4" xfId="9705" xr:uid="{00000000-0005-0000-0000-0000E60F0000}"/>
    <cellStyle name="SAPBEXexcBad9 2 2 3" xfId="3549" xr:uid="{00000000-0005-0000-0000-0000E70F0000}"/>
    <cellStyle name="SAPBEXexcBad9 2 2 4" xfId="6054" xr:uid="{00000000-0005-0000-0000-0000E80F0000}"/>
    <cellStyle name="SAPBEXexcBad9 2 2 5" xfId="8383" xr:uid="{00000000-0005-0000-0000-0000E90F0000}"/>
    <cellStyle name="SAPBEXexcBad9 2 3" xfId="696" xr:uid="{00000000-0005-0000-0000-0000EA0F0000}"/>
    <cellStyle name="SAPBEXexcBad9 2 3 2" xfId="2321" xr:uid="{00000000-0005-0000-0000-0000EB0F0000}"/>
    <cellStyle name="SAPBEXexcBad9 2 3 2 2" xfId="5149" xr:uid="{00000000-0005-0000-0000-0000EC0F0000}"/>
    <cellStyle name="SAPBEXexcBad9 2 3 2 3" xfId="7620" xr:uid="{00000000-0005-0000-0000-0000ED0F0000}"/>
    <cellStyle name="SAPBEXexcBad9 2 3 2 4" xfId="9913" xr:uid="{00000000-0005-0000-0000-0000EE0F0000}"/>
    <cellStyle name="SAPBEXexcBad9 2 3 3" xfId="3550" xr:uid="{00000000-0005-0000-0000-0000EF0F0000}"/>
    <cellStyle name="SAPBEXexcBad9 2 3 4" xfId="6055" xr:uid="{00000000-0005-0000-0000-0000F00F0000}"/>
    <cellStyle name="SAPBEXexcBad9 2 3 5" xfId="8384" xr:uid="{00000000-0005-0000-0000-0000F10F0000}"/>
    <cellStyle name="SAPBEXexcBad9 2 4" xfId="697" xr:uid="{00000000-0005-0000-0000-0000F20F0000}"/>
    <cellStyle name="SAPBEXexcBad9 2 4 2" xfId="1702" xr:uid="{00000000-0005-0000-0000-0000F30F0000}"/>
    <cellStyle name="SAPBEXexcBad9 2 4 2 2" xfId="4531" xr:uid="{00000000-0005-0000-0000-0000F40F0000}"/>
    <cellStyle name="SAPBEXexcBad9 2 4 2 3" xfId="7004" xr:uid="{00000000-0005-0000-0000-0000F50F0000}"/>
    <cellStyle name="SAPBEXexcBad9 2 4 2 4" xfId="9298" xr:uid="{00000000-0005-0000-0000-0000F60F0000}"/>
    <cellStyle name="SAPBEXexcBad9 2 4 3" xfId="3551" xr:uid="{00000000-0005-0000-0000-0000F70F0000}"/>
    <cellStyle name="SAPBEXexcBad9 2 4 4" xfId="6056" xr:uid="{00000000-0005-0000-0000-0000F80F0000}"/>
    <cellStyle name="SAPBEXexcBad9 2 4 5" xfId="8385" xr:uid="{00000000-0005-0000-0000-0000F90F0000}"/>
    <cellStyle name="SAPBEXexcBad9 2 5" xfId="698" xr:uid="{00000000-0005-0000-0000-0000FA0F0000}"/>
    <cellStyle name="SAPBEXexcBad9 2 5 2" xfId="1882" xr:uid="{00000000-0005-0000-0000-0000FB0F0000}"/>
    <cellStyle name="SAPBEXexcBad9 2 5 2 2" xfId="4710" xr:uid="{00000000-0005-0000-0000-0000FC0F0000}"/>
    <cellStyle name="SAPBEXexcBad9 2 5 2 3" xfId="7182" xr:uid="{00000000-0005-0000-0000-0000FD0F0000}"/>
    <cellStyle name="SAPBEXexcBad9 2 5 2 4" xfId="9475" xr:uid="{00000000-0005-0000-0000-0000FE0F0000}"/>
    <cellStyle name="SAPBEXexcBad9 2 5 3" xfId="3552" xr:uid="{00000000-0005-0000-0000-0000FF0F0000}"/>
    <cellStyle name="SAPBEXexcBad9 2 5 4" xfId="6057" xr:uid="{00000000-0005-0000-0000-000000100000}"/>
    <cellStyle name="SAPBEXexcBad9 2 5 5" xfId="8386" xr:uid="{00000000-0005-0000-0000-000001100000}"/>
    <cellStyle name="SAPBEXexcBad9 2 6" xfId="699" xr:uid="{00000000-0005-0000-0000-000002100000}"/>
    <cellStyle name="SAPBEXexcBad9 2 6 2" xfId="2114" xr:uid="{00000000-0005-0000-0000-000003100000}"/>
    <cellStyle name="SAPBEXexcBad9 2 6 2 2" xfId="4942" xr:uid="{00000000-0005-0000-0000-000004100000}"/>
    <cellStyle name="SAPBEXexcBad9 2 6 2 3" xfId="7413" xr:uid="{00000000-0005-0000-0000-000005100000}"/>
    <cellStyle name="SAPBEXexcBad9 2 6 2 4" xfId="9706" xr:uid="{00000000-0005-0000-0000-000006100000}"/>
    <cellStyle name="SAPBEXexcBad9 2 6 3" xfId="3553" xr:uid="{00000000-0005-0000-0000-000007100000}"/>
    <cellStyle name="SAPBEXexcBad9 2 6 4" xfId="6058" xr:uid="{00000000-0005-0000-0000-000008100000}"/>
    <cellStyle name="SAPBEXexcBad9 2 6 5" xfId="8387" xr:uid="{00000000-0005-0000-0000-000009100000}"/>
    <cellStyle name="SAPBEXexcBad9 2 7" xfId="700" xr:uid="{00000000-0005-0000-0000-00000A100000}"/>
    <cellStyle name="SAPBEXexcBad9 2 7 2" xfId="2115" xr:uid="{00000000-0005-0000-0000-00000B100000}"/>
    <cellStyle name="SAPBEXexcBad9 2 7 2 2" xfId="4943" xr:uid="{00000000-0005-0000-0000-00000C100000}"/>
    <cellStyle name="SAPBEXexcBad9 2 7 2 3" xfId="7414" xr:uid="{00000000-0005-0000-0000-00000D100000}"/>
    <cellStyle name="SAPBEXexcBad9 2 7 2 4" xfId="9707" xr:uid="{00000000-0005-0000-0000-00000E100000}"/>
    <cellStyle name="SAPBEXexcBad9 2 7 3" xfId="3554" xr:uid="{00000000-0005-0000-0000-00000F100000}"/>
    <cellStyle name="SAPBEXexcBad9 2 7 4" xfId="6059" xr:uid="{00000000-0005-0000-0000-000010100000}"/>
    <cellStyle name="SAPBEXexcBad9 2 7 5" xfId="8388" xr:uid="{00000000-0005-0000-0000-000011100000}"/>
    <cellStyle name="SAPBEXexcBad9 2 8" xfId="701" xr:uid="{00000000-0005-0000-0000-000012100000}"/>
    <cellStyle name="SAPBEXexcBad9 2 8 2" xfId="2643" xr:uid="{00000000-0005-0000-0000-000013100000}"/>
    <cellStyle name="SAPBEXexcBad9 2 8 2 2" xfId="5468" xr:uid="{00000000-0005-0000-0000-000014100000}"/>
    <cellStyle name="SAPBEXexcBad9 2 8 2 3" xfId="7936" xr:uid="{00000000-0005-0000-0000-000015100000}"/>
    <cellStyle name="SAPBEXexcBad9 2 8 2 4" xfId="10225" xr:uid="{00000000-0005-0000-0000-000016100000}"/>
    <cellStyle name="SAPBEXexcBad9 2 8 3" xfId="3555" xr:uid="{00000000-0005-0000-0000-000017100000}"/>
    <cellStyle name="SAPBEXexcBad9 2 8 4" xfId="6060" xr:uid="{00000000-0005-0000-0000-000018100000}"/>
    <cellStyle name="SAPBEXexcBad9 2 8 5" xfId="8389" xr:uid="{00000000-0005-0000-0000-000019100000}"/>
    <cellStyle name="SAPBEXexcBad9 2 9" xfId="702" xr:uid="{00000000-0005-0000-0000-00001A100000}"/>
    <cellStyle name="SAPBEXexcBad9 2 9 2" xfId="2116" xr:uid="{00000000-0005-0000-0000-00001B100000}"/>
    <cellStyle name="SAPBEXexcBad9 2 9 2 2" xfId="4944" xr:uid="{00000000-0005-0000-0000-00001C100000}"/>
    <cellStyle name="SAPBEXexcBad9 2 9 2 3" xfId="7415" xr:uid="{00000000-0005-0000-0000-00001D100000}"/>
    <cellStyle name="SAPBEXexcBad9 2 9 2 4" xfId="9708" xr:uid="{00000000-0005-0000-0000-00001E100000}"/>
    <cellStyle name="SAPBEXexcBad9 2 9 3" xfId="3556" xr:uid="{00000000-0005-0000-0000-00001F100000}"/>
    <cellStyle name="SAPBEXexcBad9 2 9 4" xfId="6061" xr:uid="{00000000-0005-0000-0000-000020100000}"/>
    <cellStyle name="SAPBEXexcBad9 2 9 5" xfId="8390" xr:uid="{00000000-0005-0000-0000-000021100000}"/>
    <cellStyle name="SAPBEXexcBad9 3" xfId="703" xr:uid="{00000000-0005-0000-0000-000022100000}"/>
    <cellStyle name="SAPBEXexcBad9 3 2" xfId="2117" xr:uid="{00000000-0005-0000-0000-000023100000}"/>
    <cellStyle name="SAPBEXexcBad9 3 2 2" xfId="4945" xr:uid="{00000000-0005-0000-0000-000024100000}"/>
    <cellStyle name="SAPBEXexcBad9 3 2 3" xfId="7416" xr:uid="{00000000-0005-0000-0000-000025100000}"/>
    <cellStyle name="SAPBEXexcBad9 3 2 4" xfId="9709" xr:uid="{00000000-0005-0000-0000-000026100000}"/>
    <cellStyle name="SAPBEXexcBad9 3 3" xfId="3557" xr:uid="{00000000-0005-0000-0000-000027100000}"/>
    <cellStyle name="SAPBEXexcBad9 3 4" xfId="6062" xr:uid="{00000000-0005-0000-0000-000028100000}"/>
    <cellStyle name="SAPBEXexcBad9 3 5" xfId="8391" xr:uid="{00000000-0005-0000-0000-000029100000}"/>
    <cellStyle name="SAPBEXexcBad9 4" xfId="704" xr:uid="{00000000-0005-0000-0000-00002A100000}"/>
    <cellStyle name="SAPBEXexcBad9 4 2" xfId="1586" xr:uid="{00000000-0005-0000-0000-00002B100000}"/>
    <cellStyle name="SAPBEXexcBad9 4 2 2" xfId="4415" xr:uid="{00000000-0005-0000-0000-00002C100000}"/>
    <cellStyle name="SAPBEXexcBad9 4 2 3" xfId="6889" xr:uid="{00000000-0005-0000-0000-00002D100000}"/>
    <cellStyle name="SAPBEXexcBad9 4 2 4" xfId="9191" xr:uid="{00000000-0005-0000-0000-00002E100000}"/>
    <cellStyle name="SAPBEXexcBad9 4 3" xfId="3558" xr:uid="{00000000-0005-0000-0000-00002F100000}"/>
    <cellStyle name="SAPBEXexcBad9 4 4" xfId="6063" xr:uid="{00000000-0005-0000-0000-000030100000}"/>
    <cellStyle name="SAPBEXexcBad9 4 5" xfId="8392" xr:uid="{00000000-0005-0000-0000-000031100000}"/>
    <cellStyle name="SAPBEXexcBad9 5" xfId="705" xr:uid="{00000000-0005-0000-0000-000032100000}"/>
    <cellStyle name="SAPBEXexcBad9 5 2" xfId="2543" xr:uid="{00000000-0005-0000-0000-000033100000}"/>
    <cellStyle name="SAPBEXexcBad9 5 2 2" xfId="5370" xr:uid="{00000000-0005-0000-0000-000034100000}"/>
    <cellStyle name="SAPBEXexcBad9 5 2 3" xfId="7840" xr:uid="{00000000-0005-0000-0000-000035100000}"/>
    <cellStyle name="SAPBEXexcBad9 5 2 4" xfId="10133" xr:uid="{00000000-0005-0000-0000-000036100000}"/>
    <cellStyle name="SAPBEXexcBad9 5 3" xfId="3559" xr:uid="{00000000-0005-0000-0000-000037100000}"/>
    <cellStyle name="SAPBEXexcBad9 5 4" xfId="6064" xr:uid="{00000000-0005-0000-0000-000038100000}"/>
    <cellStyle name="SAPBEXexcBad9 5 5" xfId="8393" xr:uid="{00000000-0005-0000-0000-000039100000}"/>
    <cellStyle name="SAPBEXexcBad9 6" xfId="706" xr:uid="{00000000-0005-0000-0000-00003A100000}"/>
    <cellStyle name="SAPBEXexcBad9 6 2" xfId="2306" xr:uid="{00000000-0005-0000-0000-00003B100000}"/>
    <cellStyle name="SAPBEXexcBad9 6 2 2" xfId="5134" xr:uid="{00000000-0005-0000-0000-00003C100000}"/>
    <cellStyle name="SAPBEXexcBad9 6 2 3" xfId="7605" xr:uid="{00000000-0005-0000-0000-00003D100000}"/>
    <cellStyle name="SAPBEXexcBad9 6 2 4" xfId="9898" xr:uid="{00000000-0005-0000-0000-00003E100000}"/>
    <cellStyle name="SAPBEXexcBad9 6 3" xfId="3560" xr:uid="{00000000-0005-0000-0000-00003F100000}"/>
    <cellStyle name="SAPBEXexcBad9 6 4" xfId="6065" xr:uid="{00000000-0005-0000-0000-000040100000}"/>
    <cellStyle name="SAPBEXexcBad9 6 5" xfId="8394" xr:uid="{00000000-0005-0000-0000-000041100000}"/>
    <cellStyle name="SAPBEXexcBad9 7" xfId="707" xr:uid="{00000000-0005-0000-0000-000042100000}"/>
    <cellStyle name="SAPBEXexcBad9 7 2" xfId="2118" xr:uid="{00000000-0005-0000-0000-000043100000}"/>
    <cellStyle name="SAPBEXexcBad9 7 2 2" xfId="4946" xr:uid="{00000000-0005-0000-0000-000044100000}"/>
    <cellStyle name="SAPBEXexcBad9 7 2 3" xfId="7417" xr:uid="{00000000-0005-0000-0000-000045100000}"/>
    <cellStyle name="SAPBEXexcBad9 7 2 4" xfId="9710" xr:uid="{00000000-0005-0000-0000-000046100000}"/>
    <cellStyle name="SAPBEXexcBad9 7 3" xfId="3561" xr:uid="{00000000-0005-0000-0000-000047100000}"/>
    <cellStyle name="SAPBEXexcBad9 7 4" xfId="6066" xr:uid="{00000000-0005-0000-0000-000048100000}"/>
    <cellStyle name="SAPBEXexcBad9 7 5" xfId="8395" xr:uid="{00000000-0005-0000-0000-000049100000}"/>
    <cellStyle name="SAPBEXexcBad9 8" xfId="708" xr:uid="{00000000-0005-0000-0000-00004A100000}"/>
    <cellStyle name="SAPBEXexcBad9 8 2" xfId="2349" xr:uid="{00000000-0005-0000-0000-00004B100000}"/>
    <cellStyle name="SAPBEXexcBad9 8 2 2" xfId="5177" xr:uid="{00000000-0005-0000-0000-00004C100000}"/>
    <cellStyle name="SAPBEXexcBad9 8 2 3" xfId="7648" xr:uid="{00000000-0005-0000-0000-00004D100000}"/>
    <cellStyle name="SAPBEXexcBad9 8 2 4" xfId="9941" xr:uid="{00000000-0005-0000-0000-00004E100000}"/>
    <cellStyle name="SAPBEXexcBad9 8 3" xfId="3562" xr:uid="{00000000-0005-0000-0000-00004F100000}"/>
    <cellStyle name="SAPBEXexcBad9 8 4" xfId="6067" xr:uid="{00000000-0005-0000-0000-000050100000}"/>
    <cellStyle name="SAPBEXexcBad9 8 5" xfId="8396" xr:uid="{00000000-0005-0000-0000-000051100000}"/>
    <cellStyle name="SAPBEXexcBad9 9" xfId="709" xr:uid="{00000000-0005-0000-0000-000052100000}"/>
    <cellStyle name="SAPBEXexcBad9 9 2" xfId="2119" xr:uid="{00000000-0005-0000-0000-000053100000}"/>
    <cellStyle name="SAPBEXexcBad9 9 2 2" xfId="4947" xr:uid="{00000000-0005-0000-0000-000054100000}"/>
    <cellStyle name="SAPBEXexcBad9 9 2 3" xfId="7418" xr:uid="{00000000-0005-0000-0000-000055100000}"/>
    <cellStyle name="SAPBEXexcBad9 9 2 4" xfId="9711" xr:uid="{00000000-0005-0000-0000-000056100000}"/>
    <cellStyle name="SAPBEXexcBad9 9 3" xfId="3563" xr:uid="{00000000-0005-0000-0000-000057100000}"/>
    <cellStyle name="SAPBEXexcBad9 9 4" xfId="6068" xr:uid="{00000000-0005-0000-0000-000058100000}"/>
    <cellStyle name="SAPBEXexcBad9 9 5" xfId="8397" xr:uid="{00000000-0005-0000-0000-000059100000}"/>
    <cellStyle name="SAPBEXexcCritical4" xfId="710" xr:uid="{00000000-0005-0000-0000-00005A100000}"/>
    <cellStyle name="SAPBEXexcCritical4 10" xfId="711" xr:uid="{00000000-0005-0000-0000-00005B100000}"/>
    <cellStyle name="SAPBEXexcCritical4 10 2" xfId="1611" xr:uid="{00000000-0005-0000-0000-00005C100000}"/>
    <cellStyle name="SAPBEXexcCritical4 10 2 2" xfId="4440" xr:uid="{00000000-0005-0000-0000-00005D100000}"/>
    <cellStyle name="SAPBEXexcCritical4 10 2 3" xfId="6913" xr:uid="{00000000-0005-0000-0000-00005E100000}"/>
    <cellStyle name="SAPBEXexcCritical4 10 2 4" xfId="9214" xr:uid="{00000000-0005-0000-0000-00005F100000}"/>
    <cellStyle name="SAPBEXexcCritical4 10 3" xfId="3565" xr:uid="{00000000-0005-0000-0000-000060100000}"/>
    <cellStyle name="SAPBEXexcCritical4 10 4" xfId="6070" xr:uid="{00000000-0005-0000-0000-000061100000}"/>
    <cellStyle name="SAPBEXexcCritical4 10 5" xfId="8399" xr:uid="{00000000-0005-0000-0000-000062100000}"/>
    <cellStyle name="SAPBEXexcCritical4 11" xfId="712" xr:uid="{00000000-0005-0000-0000-000063100000}"/>
    <cellStyle name="SAPBEXexcCritical4 11 2" xfId="2466" xr:uid="{00000000-0005-0000-0000-000064100000}"/>
    <cellStyle name="SAPBEXexcCritical4 11 2 2" xfId="5293" xr:uid="{00000000-0005-0000-0000-000065100000}"/>
    <cellStyle name="SAPBEXexcCritical4 11 2 3" xfId="7763" xr:uid="{00000000-0005-0000-0000-000066100000}"/>
    <cellStyle name="SAPBEXexcCritical4 11 2 4" xfId="10056" xr:uid="{00000000-0005-0000-0000-000067100000}"/>
    <cellStyle name="SAPBEXexcCritical4 11 3" xfId="3566" xr:uid="{00000000-0005-0000-0000-000068100000}"/>
    <cellStyle name="SAPBEXexcCritical4 11 4" xfId="6071" xr:uid="{00000000-0005-0000-0000-000069100000}"/>
    <cellStyle name="SAPBEXexcCritical4 11 5" xfId="8400" xr:uid="{00000000-0005-0000-0000-00006A100000}"/>
    <cellStyle name="SAPBEXexcCritical4 12" xfId="1509" xr:uid="{00000000-0005-0000-0000-00006B100000}"/>
    <cellStyle name="SAPBEXexcCritical4 13" xfId="1814" xr:uid="{00000000-0005-0000-0000-00006C100000}"/>
    <cellStyle name="SAPBEXexcCritical4 13 2" xfId="4642" xr:uid="{00000000-0005-0000-0000-00006D100000}"/>
    <cellStyle name="SAPBEXexcCritical4 13 3" xfId="7114" xr:uid="{00000000-0005-0000-0000-00006E100000}"/>
    <cellStyle name="SAPBEXexcCritical4 13 4" xfId="9407" xr:uid="{00000000-0005-0000-0000-00006F100000}"/>
    <cellStyle name="SAPBEXexcCritical4 14" xfId="3564" xr:uid="{00000000-0005-0000-0000-000070100000}"/>
    <cellStyle name="SAPBEXexcCritical4 15" xfId="6069" xr:uid="{00000000-0005-0000-0000-000071100000}"/>
    <cellStyle name="SAPBEXexcCritical4 16" xfId="8398" xr:uid="{00000000-0005-0000-0000-000072100000}"/>
    <cellStyle name="SAPBEXexcCritical4 2" xfId="713" xr:uid="{00000000-0005-0000-0000-000073100000}"/>
    <cellStyle name="SAPBEXexcCritical4 2 10" xfId="714" xr:uid="{00000000-0005-0000-0000-000074100000}"/>
    <cellStyle name="SAPBEXexcCritical4 2 10 2" xfId="2120" xr:uid="{00000000-0005-0000-0000-000075100000}"/>
    <cellStyle name="SAPBEXexcCritical4 2 10 2 2" xfId="4948" xr:uid="{00000000-0005-0000-0000-000076100000}"/>
    <cellStyle name="SAPBEXexcCritical4 2 10 2 3" xfId="7419" xr:uid="{00000000-0005-0000-0000-000077100000}"/>
    <cellStyle name="SAPBEXexcCritical4 2 10 2 4" xfId="9712" xr:uid="{00000000-0005-0000-0000-000078100000}"/>
    <cellStyle name="SAPBEXexcCritical4 2 10 3" xfId="3568" xr:uid="{00000000-0005-0000-0000-000079100000}"/>
    <cellStyle name="SAPBEXexcCritical4 2 10 4" xfId="6073" xr:uid="{00000000-0005-0000-0000-00007A100000}"/>
    <cellStyle name="SAPBEXexcCritical4 2 10 5" xfId="8402" xr:uid="{00000000-0005-0000-0000-00007B100000}"/>
    <cellStyle name="SAPBEXexcCritical4 2 11" xfId="1792" xr:uid="{00000000-0005-0000-0000-00007C100000}"/>
    <cellStyle name="SAPBEXexcCritical4 2 11 2" xfId="4620" xr:uid="{00000000-0005-0000-0000-00007D100000}"/>
    <cellStyle name="SAPBEXexcCritical4 2 11 3" xfId="7093" xr:uid="{00000000-0005-0000-0000-00007E100000}"/>
    <cellStyle name="SAPBEXexcCritical4 2 11 4" xfId="9387" xr:uid="{00000000-0005-0000-0000-00007F100000}"/>
    <cellStyle name="SAPBEXexcCritical4 2 12" xfId="3567" xr:uid="{00000000-0005-0000-0000-000080100000}"/>
    <cellStyle name="SAPBEXexcCritical4 2 13" xfId="6072" xr:uid="{00000000-0005-0000-0000-000081100000}"/>
    <cellStyle name="SAPBEXexcCritical4 2 14" xfId="8401" xr:uid="{00000000-0005-0000-0000-000082100000}"/>
    <cellStyle name="SAPBEXexcCritical4 2 2" xfId="715" xr:uid="{00000000-0005-0000-0000-000083100000}"/>
    <cellStyle name="SAPBEXexcCritical4 2 2 2" xfId="2121" xr:uid="{00000000-0005-0000-0000-000084100000}"/>
    <cellStyle name="SAPBEXexcCritical4 2 2 2 2" xfId="4949" xr:uid="{00000000-0005-0000-0000-000085100000}"/>
    <cellStyle name="SAPBEXexcCritical4 2 2 2 3" xfId="7420" xr:uid="{00000000-0005-0000-0000-000086100000}"/>
    <cellStyle name="SAPBEXexcCritical4 2 2 2 4" xfId="9713" xr:uid="{00000000-0005-0000-0000-000087100000}"/>
    <cellStyle name="SAPBEXexcCritical4 2 2 3" xfId="3569" xr:uid="{00000000-0005-0000-0000-000088100000}"/>
    <cellStyle name="SAPBEXexcCritical4 2 2 4" xfId="6074" xr:uid="{00000000-0005-0000-0000-000089100000}"/>
    <cellStyle name="SAPBEXexcCritical4 2 2 5" xfId="8403" xr:uid="{00000000-0005-0000-0000-00008A100000}"/>
    <cellStyle name="SAPBEXexcCritical4 2 3" xfId="716" xr:uid="{00000000-0005-0000-0000-00008B100000}"/>
    <cellStyle name="SAPBEXexcCritical4 2 3 2" xfId="1608" xr:uid="{00000000-0005-0000-0000-00008C100000}"/>
    <cellStyle name="SAPBEXexcCritical4 2 3 2 2" xfId="4437" xr:uid="{00000000-0005-0000-0000-00008D100000}"/>
    <cellStyle name="SAPBEXexcCritical4 2 3 2 3" xfId="6910" xr:uid="{00000000-0005-0000-0000-00008E100000}"/>
    <cellStyle name="SAPBEXexcCritical4 2 3 2 4" xfId="9211" xr:uid="{00000000-0005-0000-0000-00008F100000}"/>
    <cellStyle name="SAPBEXexcCritical4 2 3 3" xfId="3570" xr:uid="{00000000-0005-0000-0000-000090100000}"/>
    <cellStyle name="SAPBEXexcCritical4 2 3 4" xfId="6075" xr:uid="{00000000-0005-0000-0000-000091100000}"/>
    <cellStyle name="SAPBEXexcCritical4 2 3 5" xfId="8404" xr:uid="{00000000-0005-0000-0000-000092100000}"/>
    <cellStyle name="SAPBEXexcCritical4 2 4" xfId="717" xr:uid="{00000000-0005-0000-0000-000093100000}"/>
    <cellStyle name="SAPBEXexcCritical4 2 4 2" xfId="2122" xr:uid="{00000000-0005-0000-0000-000094100000}"/>
    <cellStyle name="SAPBEXexcCritical4 2 4 2 2" xfId="4950" xr:uid="{00000000-0005-0000-0000-000095100000}"/>
    <cellStyle name="SAPBEXexcCritical4 2 4 2 3" xfId="7421" xr:uid="{00000000-0005-0000-0000-000096100000}"/>
    <cellStyle name="SAPBEXexcCritical4 2 4 2 4" xfId="9714" xr:uid="{00000000-0005-0000-0000-000097100000}"/>
    <cellStyle name="SAPBEXexcCritical4 2 4 3" xfId="3571" xr:uid="{00000000-0005-0000-0000-000098100000}"/>
    <cellStyle name="SAPBEXexcCritical4 2 4 4" xfId="6076" xr:uid="{00000000-0005-0000-0000-000099100000}"/>
    <cellStyle name="SAPBEXexcCritical4 2 4 5" xfId="8405" xr:uid="{00000000-0005-0000-0000-00009A100000}"/>
    <cellStyle name="SAPBEXexcCritical4 2 5" xfId="718" xr:uid="{00000000-0005-0000-0000-00009B100000}"/>
    <cellStyle name="SAPBEXexcCritical4 2 5 2" xfId="2123" xr:uid="{00000000-0005-0000-0000-00009C100000}"/>
    <cellStyle name="SAPBEXexcCritical4 2 5 2 2" xfId="4951" xr:uid="{00000000-0005-0000-0000-00009D100000}"/>
    <cellStyle name="SAPBEXexcCritical4 2 5 2 3" xfId="7422" xr:uid="{00000000-0005-0000-0000-00009E100000}"/>
    <cellStyle name="SAPBEXexcCritical4 2 5 2 4" xfId="9715" xr:uid="{00000000-0005-0000-0000-00009F100000}"/>
    <cellStyle name="SAPBEXexcCritical4 2 5 3" xfId="3572" xr:uid="{00000000-0005-0000-0000-0000A0100000}"/>
    <cellStyle name="SAPBEXexcCritical4 2 5 4" xfId="6077" xr:uid="{00000000-0005-0000-0000-0000A1100000}"/>
    <cellStyle name="SAPBEXexcCritical4 2 5 5" xfId="8406" xr:uid="{00000000-0005-0000-0000-0000A2100000}"/>
    <cellStyle name="SAPBEXexcCritical4 2 6" xfId="719" xr:uid="{00000000-0005-0000-0000-0000A3100000}"/>
    <cellStyle name="SAPBEXexcCritical4 2 6 2" xfId="2593" xr:uid="{00000000-0005-0000-0000-0000A4100000}"/>
    <cellStyle name="SAPBEXexcCritical4 2 6 2 2" xfId="5419" xr:uid="{00000000-0005-0000-0000-0000A5100000}"/>
    <cellStyle name="SAPBEXexcCritical4 2 6 2 3" xfId="7889" xr:uid="{00000000-0005-0000-0000-0000A6100000}"/>
    <cellStyle name="SAPBEXexcCritical4 2 6 2 4" xfId="10182" xr:uid="{00000000-0005-0000-0000-0000A7100000}"/>
    <cellStyle name="SAPBEXexcCritical4 2 6 3" xfId="3573" xr:uid="{00000000-0005-0000-0000-0000A8100000}"/>
    <cellStyle name="SAPBEXexcCritical4 2 6 4" xfId="6078" xr:uid="{00000000-0005-0000-0000-0000A9100000}"/>
    <cellStyle name="SAPBEXexcCritical4 2 6 5" xfId="8407" xr:uid="{00000000-0005-0000-0000-0000AA100000}"/>
    <cellStyle name="SAPBEXexcCritical4 2 7" xfId="720" xr:uid="{00000000-0005-0000-0000-0000AB100000}"/>
    <cellStyle name="SAPBEXexcCritical4 2 7 2" xfId="2124" xr:uid="{00000000-0005-0000-0000-0000AC100000}"/>
    <cellStyle name="SAPBEXexcCritical4 2 7 2 2" xfId="4952" xr:uid="{00000000-0005-0000-0000-0000AD100000}"/>
    <cellStyle name="SAPBEXexcCritical4 2 7 2 3" xfId="7423" xr:uid="{00000000-0005-0000-0000-0000AE100000}"/>
    <cellStyle name="SAPBEXexcCritical4 2 7 2 4" xfId="9716" xr:uid="{00000000-0005-0000-0000-0000AF100000}"/>
    <cellStyle name="SAPBEXexcCritical4 2 7 3" xfId="3574" xr:uid="{00000000-0005-0000-0000-0000B0100000}"/>
    <cellStyle name="SAPBEXexcCritical4 2 7 4" xfId="6079" xr:uid="{00000000-0005-0000-0000-0000B1100000}"/>
    <cellStyle name="SAPBEXexcCritical4 2 7 5" xfId="8408" xr:uid="{00000000-0005-0000-0000-0000B2100000}"/>
    <cellStyle name="SAPBEXexcCritical4 2 8" xfId="721" xr:uid="{00000000-0005-0000-0000-0000B3100000}"/>
    <cellStyle name="SAPBEXexcCritical4 2 8 2" xfId="2392" xr:uid="{00000000-0005-0000-0000-0000B4100000}"/>
    <cellStyle name="SAPBEXexcCritical4 2 8 2 2" xfId="5219" xr:uid="{00000000-0005-0000-0000-0000B5100000}"/>
    <cellStyle name="SAPBEXexcCritical4 2 8 2 3" xfId="7690" xr:uid="{00000000-0005-0000-0000-0000B6100000}"/>
    <cellStyle name="SAPBEXexcCritical4 2 8 2 4" xfId="9983" xr:uid="{00000000-0005-0000-0000-0000B7100000}"/>
    <cellStyle name="SAPBEXexcCritical4 2 8 3" xfId="3575" xr:uid="{00000000-0005-0000-0000-0000B8100000}"/>
    <cellStyle name="SAPBEXexcCritical4 2 8 4" xfId="6080" xr:uid="{00000000-0005-0000-0000-0000B9100000}"/>
    <cellStyle name="SAPBEXexcCritical4 2 8 5" xfId="8409" xr:uid="{00000000-0005-0000-0000-0000BA100000}"/>
    <cellStyle name="SAPBEXexcCritical4 2 9" xfId="722" xr:uid="{00000000-0005-0000-0000-0000BB100000}"/>
    <cellStyle name="SAPBEXexcCritical4 2 9 2" xfId="2125" xr:uid="{00000000-0005-0000-0000-0000BC100000}"/>
    <cellStyle name="SAPBEXexcCritical4 2 9 2 2" xfId="4953" xr:uid="{00000000-0005-0000-0000-0000BD100000}"/>
    <cellStyle name="SAPBEXexcCritical4 2 9 2 3" xfId="7424" xr:uid="{00000000-0005-0000-0000-0000BE100000}"/>
    <cellStyle name="SAPBEXexcCritical4 2 9 2 4" xfId="9717" xr:uid="{00000000-0005-0000-0000-0000BF100000}"/>
    <cellStyle name="SAPBEXexcCritical4 2 9 3" xfId="3576" xr:uid="{00000000-0005-0000-0000-0000C0100000}"/>
    <cellStyle name="SAPBEXexcCritical4 2 9 4" xfId="6081" xr:uid="{00000000-0005-0000-0000-0000C1100000}"/>
    <cellStyle name="SAPBEXexcCritical4 2 9 5" xfId="8410" xr:uid="{00000000-0005-0000-0000-0000C2100000}"/>
    <cellStyle name="SAPBEXexcCritical4 3" xfId="723" xr:uid="{00000000-0005-0000-0000-0000C3100000}"/>
    <cellStyle name="SAPBEXexcCritical4 3 2" xfId="1825" xr:uid="{00000000-0005-0000-0000-0000C4100000}"/>
    <cellStyle name="SAPBEXexcCritical4 3 2 2" xfId="4653" xr:uid="{00000000-0005-0000-0000-0000C5100000}"/>
    <cellStyle name="SAPBEXexcCritical4 3 2 3" xfId="7125" xr:uid="{00000000-0005-0000-0000-0000C6100000}"/>
    <cellStyle name="SAPBEXexcCritical4 3 2 4" xfId="9418" xr:uid="{00000000-0005-0000-0000-0000C7100000}"/>
    <cellStyle name="SAPBEXexcCritical4 3 3" xfId="3577" xr:uid="{00000000-0005-0000-0000-0000C8100000}"/>
    <cellStyle name="SAPBEXexcCritical4 3 4" xfId="6082" xr:uid="{00000000-0005-0000-0000-0000C9100000}"/>
    <cellStyle name="SAPBEXexcCritical4 3 5" xfId="8411" xr:uid="{00000000-0005-0000-0000-0000CA100000}"/>
    <cellStyle name="SAPBEXexcCritical4 4" xfId="724" xr:uid="{00000000-0005-0000-0000-0000CB100000}"/>
    <cellStyle name="SAPBEXexcCritical4 4 2" xfId="2256" xr:uid="{00000000-0005-0000-0000-0000CC100000}"/>
    <cellStyle name="SAPBEXexcCritical4 4 2 2" xfId="5084" xr:uid="{00000000-0005-0000-0000-0000CD100000}"/>
    <cellStyle name="SAPBEXexcCritical4 4 2 3" xfId="7555" xr:uid="{00000000-0005-0000-0000-0000CE100000}"/>
    <cellStyle name="SAPBEXexcCritical4 4 2 4" xfId="9848" xr:uid="{00000000-0005-0000-0000-0000CF100000}"/>
    <cellStyle name="SAPBEXexcCritical4 4 3" xfId="3578" xr:uid="{00000000-0005-0000-0000-0000D0100000}"/>
    <cellStyle name="SAPBEXexcCritical4 4 4" xfId="6083" xr:uid="{00000000-0005-0000-0000-0000D1100000}"/>
    <cellStyle name="SAPBEXexcCritical4 4 5" xfId="8412" xr:uid="{00000000-0005-0000-0000-0000D2100000}"/>
    <cellStyle name="SAPBEXexcCritical4 5" xfId="725" xr:uid="{00000000-0005-0000-0000-0000D3100000}"/>
    <cellStyle name="SAPBEXexcCritical4 5 2" xfId="2126" xr:uid="{00000000-0005-0000-0000-0000D4100000}"/>
    <cellStyle name="SAPBEXexcCritical4 5 2 2" xfId="4954" xr:uid="{00000000-0005-0000-0000-0000D5100000}"/>
    <cellStyle name="SAPBEXexcCritical4 5 2 3" xfId="7425" xr:uid="{00000000-0005-0000-0000-0000D6100000}"/>
    <cellStyle name="SAPBEXexcCritical4 5 2 4" xfId="9718" xr:uid="{00000000-0005-0000-0000-0000D7100000}"/>
    <cellStyle name="SAPBEXexcCritical4 5 3" xfId="3579" xr:uid="{00000000-0005-0000-0000-0000D8100000}"/>
    <cellStyle name="SAPBEXexcCritical4 5 4" xfId="6084" xr:uid="{00000000-0005-0000-0000-0000D9100000}"/>
    <cellStyle name="SAPBEXexcCritical4 5 5" xfId="8413" xr:uid="{00000000-0005-0000-0000-0000DA100000}"/>
    <cellStyle name="SAPBEXexcCritical4 6" xfId="726" xr:uid="{00000000-0005-0000-0000-0000DB100000}"/>
    <cellStyle name="SAPBEXexcCritical4 6 2" xfId="2535" xr:uid="{00000000-0005-0000-0000-0000DC100000}"/>
    <cellStyle name="SAPBEXexcCritical4 6 2 2" xfId="5362" xr:uid="{00000000-0005-0000-0000-0000DD100000}"/>
    <cellStyle name="SAPBEXexcCritical4 6 2 3" xfId="7832" xr:uid="{00000000-0005-0000-0000-0000DE100000}"/>
    <cellStyle name="SAPBEXexcCritical4 6 2 4" xfId="10125" xr:uid="{00000000-0005-0000-0000-0000DF100000}"/>
    <cellStyle name="SAPBEXexcCritical4 6 3" xfId="3580" xr:uid="{00000000-0005-0000-0000-0000E0100000}"/>
    <cellStyle name="SAPBEXexcCritical4 6 4" xfId="6085" xr:uid="{00000000-0005-0000-0000-0000E1100000}"/>
    <cellStyle name="SAPBEXexcCritical4 6 5" xfId="8414" xr:uid="{00000000-0005-0000-0000-0000E2100000}"/>
    <cellStyle name="SAPBEXexcCritical4 7" xfId="727" xr:uid="{00000000-0005-0000-0000-0000E3100000}"/>
    <cellStyle name="SAPBEXexcCritical4 7 2" xfId="2346" xr:uid="{00000000-0005-0000-0000-0000E4100000}"/>
    <cellStyle name="SAPBEXexcCritical4 7 2 2" xfId="5174" xr:uid="{00000000-0005-0000-0000-0000E5100000}"/>
    <cellStyle name="SAPBEXexcCritical4 7 2 3" xfId="7645" xr:uid="{00000000-0005-0000-0000-0000E6100000}"/>
    <cellStyle name="SAPBEXexcCritical4 7 2 4" xfId="9938" xr:uid="{00000000-0005-0000-0000-0000E7100000}"/>
    <cellStyle name="SAPBEXexcCritical4 7 3" xfId="3581" xr:uid="{00000000-0005-0000-0000-0000E8100000}"/>
    <cellStyle name="SAPBEXexcCritical4 7 4" xfId="6086" xr:uid="{00000000-0005-0000-0000-0000E9100000}"/>
    <cellStyle name="SAPBEXexcCritical4 7 5" xfId="8415" xr:uid="{00000000-0005-0000-0000-0000EA100000}"/>
    <cellStyle name="SAPBEXexcCritical4 8" xfId="728" xr:uid="{00000000-0005-0000-0000-0000EB100000}"/>
    <cellStyle name="SAPBEXexcCritical4 8 2" xfId="1832" xr:uid="{00000000-0005-0000-0000-0000EC100000}"/>
    <cellStyle name="SAPBEXexcCritical4 8 2 2" xfId="4660" xr:uid="{00000000-0005-0000-0000-0000ED100000}"/>
    <cellStyle name="SAPBEXexcCritical4 8 2 3" xfId="7132" xr:uid="{00000000-0005-0000-0000-0000EE100000}"/>
    <cellStyle name="SAPBEXexcCritical4 8 2 4" xfId="9425" xr:uid="{00000000-0005-0000-0000-0000EF100000}"/>
    <cellStyle name="SAPBEXexcCritical4 8 3" xfId="3582" xr:uid="{00000000-0005-0000-0000-0000F0100000}"/>
    <cellStyle name="SAPBEXexcCritical4 8 4" xfId="6087" xr:uid="{00000000-0005-0000-0000-0000F1100000}"/>
    <cellStyle name="SAPBEXexcCritical4 8 5" xfId="8416" xr:uid="{00000000-0005-0000-0000-0000F2100000}"/>
    <cellStyle name="SAPBEXexcCritical4 9" xfId="729" xr:uid="{00000000-0005-0000-0000-0000F3100000}"/>
    <cellStyle name="SAPBEXexcCritical4 9 2" xfId="1666" xr:uid="{00000000-0005-0000-0000-0000F4100000}"/>
    <cellStyle name="SAPBEXexcCritical4 9 2 2" xfId="4495" xr:uid="{00000000-0005-0000-0000-0000F5100000}"/>
    <cellStyle name="SAPBEXexcCritical4 9 2 3" xfId="6968" xr:uid="{00000000-0005-0000-0000-0000F6100000}"/>
    <cellStyle name="SAPBEXexcCritical4 9 2 4" xfId="9262" xr:uid="{00000000-0005-0000-0000-0000F7100000}"/>
    <cellStyle name="SAPBEXexcCritical4 9 3" xfId="3583" xr:uid="{00000000-0005-0000-0000-0000F8100000}"/>
    <cellStyle name="SAPBEXexcCritical4 9 4" xfId="6088" xr:uid="{00000000-0005-0000-0000-0000F9100000}"/>
    <cellStyle name="SAPBEXexcCritical4 9 5" xfId="8417" xr:uid="{00000000-0005-0000-0000-0000FA100000}"/>
    <cellStyle name="SAPBEXexcCritical5" xfId="730" xr:uid="{00000000-0005-0000-0000-0000FB100000}"/>
    <cellStyle name="SAPBEXexcCritical5 10" xfId="731" xr:uid="{00000000-0005-0000-0000-0000FC100000}"/>
    <cellStyle name="SAPBEXexcCritical5 10 2" xfId="2127" xr:uid="{00000000-0005-0000-0000-0000FD100000}"/>
    <cellStyle name="SAPBEXexcCritical5 10 2 2" xfId="4955" xr:uid="{00000000-0005-0000-0000-0000FE100000}"/>
    <cellStyle name="SAPBEXexcCritical5 10 2 3" xfId="7426" xr:uid="{00000000-0005-0000-0000-0000FF100000}"/>
    <cellStyle name="SAPBEXexcCritical5 10 2 4" xfId="9719" xr:uid="{00000000-0005-0000-0000-000000110000}"/>
    <cellStyle name="SAPBEXexcCritical5 10 3" xfId="3585" xr:uid="{00000000-0005-0000-0000-000001110000}"/>
    <cellStyle name="SAPBEXexcCritical5 10 4" xfId="6090" xr:uid="{00000000-0005-0000-0000-000002110000}"/>
    <cellStyle name="SAPBEXexcCritical5 10 5" xfId="8419" xr:uid="{00000000-0005-0000-0000-000003110000}"/>
    <cellStyle name="SAPBEXexcCritical5 11" xfId="732" xr:uid="{00000000-0005-0000-0000-000004110000}"/>
    <cellStyle name="SAPBEXexcCritical5 11 2" xfId="2423" xr:uid="{00000000-0005-0000-0000-000005110000}"/>
    <cellStyle name="SAPBEXexcCritical5 11 2 2" xfId="5250" xr:uid="{00000000-0005-0000-0000-000006110000}"/>
    <cellStyle name="SAPBEXexcCritical5 11 2 3" xfId="7721" xr:uid="{00000000-0005-0000-0000-000007110000}"/>
    <cellStyle name="SAPBEXexcCritical5 11 2 4" xfId="10014" xr:uid="{00000000-0005-0000-0000-000008110000}"/>
    <cellStyle name="SAPBEXexcCritical5 11 3" xfId="3586" xr:uid="{00000000-0005-0000-0000-000009110000}"/>
    <cellStyle name="SAPBEXexcCritical5 11 4" xfId="6091" xr:uid="{00000000-0005-0000-0000-00000A110000}"/>
    <cellStyle name="SAPBEXexcCritical5 11 5" xfId="8420" xr:uid="{00000000-0005-0000-0000-00000B110000}"/>
    <cellStyle name="SAPBEXexcCritical5 12" xfId="1510" xr:uid="{00000000-0005-0000-0000-00000C110000}"/>
    <cellStyle name="SAPBEXexcCritical5 13" xfId="2516" xr:uid="{00000000-0005-0000-0000-00000D110000}"/>
    <cellStyle name="SAPBEXexcCritical5 13 2" xfId="5343" xr:uid="{00000000-0005-0000-0000-00000E110000}"/>
    <cellStyle name="SAPBEXexcCritical5 13 3" xfId="7813" xr:uid="{00000000-0005-0000-0000-00000F110000}"/>
    <cellStyle name="SAPBEXexcCritical5 13 4" xfId="10106" xr:uid="{00000000-0005-0000-0000-000010110000}"/>
    <cellStyle name="SAPBEXexcCritical5 14" xfId="3584" xr:uid="{00000000-0005-0000-0000-000011110000}"/>
    <cellStyle name="SAPBEXexcCritical5 15" xfId="6089" xr:uid="{00000000-0005-0000-0000-000012110000}"/>
    <cellStyle name="SAPBEXexcCritical5 16" xfId="8418" xr:uid="{00000000-0005-0000-0000-000013110000}"/>
    <cellStyle name="SAPBEXexcCritical5 2" xfId="733" xr:uid="{00000000-0005-0000-0000-000014110000}"/>
    <cellStyle name="SAPBEXexcCritical5 2 10" xfId="734" xr:uid="{00000000-0005-0000-0000-000015110000}"/>
    <cellStyle name="SAPBEXexcCritical5 2 10 2" xfId="2129" xr:uid="{00000000-0005-0000-0000-000016110000}"/>
    <cellStyle name="SAPBEXexcCritical5 2 10 2 2" xfId="4957" xr:uid="{00000000-0005-0000-0000-000017110000}"/>
    <cellStyle name="SAPBEXexcCritical5 2 10 2 3" xfId="7428" xr:uid="{00000000-0005-0000-0000-000018110000}"/>
    <cellStyle name="SAPBEXexcCritical5 2 10 2 4" xfId="9721" xr:uid="{00000000-0005-0000-0000-000019110000}"/>
    <cellStyle name="SAPBEXexcCritical5 2 10 3" xfId="3588" xr:uid="{00000000-0005-0000-0000-00001A110000}"/>
    <cellStyle name="SAPBEXexcCritical5 2 10 4" xfId="6093" xr:uid="{00000000-0005-0000-0000-00001B110000}"/>
    <cellStyle name="SAPBEXexcCritical5 2 10 5" xfId="8422" xr:uid="{00000000-0005-0000-0000-00001C110000}"/>
    <cellStyle name="SAPBEXexcCritical5 2 11" xfId="2128" xr:uid="{00000000-0005-0000-0000-00001D110000}"/>
    <cellStyle name="SAPBEXexcCritical5 2 11 2" xfId="4956" xr:uid="{00000000-0005-0000-0000-00001E110000}"/>
    <cellStyle name="SAPBEXexcCritical5 2 11 3" xfId="7427" xr:uid="{00000000-0005-0000-0000-00001F110000}"/>
    <cellStyle name="SAPBEXexcCritical5 2 11 4" xfId="9720" xr:uid="{00000000-0005-0000-0000-000020110000}"/>
    <cellStyle name="SAPBEXexcCritical5 2 12" xfId="3587" xr:uid="{00000000-0005-0000-0000-000021110000}"/>
    <cellStyle name="SAPBEXexcCritical5 2 13" xfId="6092" xr:uid="{00000000-0005-0000-0000-000022110000}"/>
    <cellStyle name="SAPBEXexcCritical5 2 14" xfId="8421" xr:uid="{00000000-0005-0000-0000-000023110000}"/>
    <cellStyle name="SAPBEXexcCritical5 2 2" xfId="735" xr:uid="{00000000-0005-0000-0000-000024110000}"/>
    <cellStyle name="SAPBEXexcCritical5 2 2 2" xfId="2362" xr:uid="{00000000-0005-0000-0000-000025110000}"/>
    <cellStyle name="SAPBEXexcCritical5 2 2 2 2" xfId="5190" xr:uid="{00000000-0005-0000-0000-000026110000}"/>
    <cellStyle name="SAPBEXexcCritical5 2 2 2 3" xfId="7661" xr:uid="{00000000-0005-0000-0000-000027110000}"/>
    <cellStyle name="SAPBEXexcCritical5 2 2 2 4" xfId="9954" xr:uid="{00000000-0005-0000-0000-000028110000}"/>
    <cellStyle name="SAPBEXexcCritical5 2 2 3" xfId="3589" xr:uid="{00000000-0005-0000-0000-000029110000}"/>
    <cellStyle name="SAPBEXexcCritical5 2 2 4" xfId="6094" xr:uid="{00000000-0005-0000-0000-00002A110000}"/>
    <cellStyle name="SAPBEXexcCritical5 2 2 5" xfId="8423" xr:uid="{00000000-0005-0000-0000-00002B110000}"/>
    <cellStyle name="SAPBEXexcCritical5 2 3" xfId="736" xr:uid="{00000000-0005-0000-0000-00002C110000}"/>
    <cellStyle name="SAPBEXexcCritical5 2 3 2" xfId="2130" xr:uid="{00000000-0005-0000-0000-00002D110000}"/>
    <cellStyle name="SAPBEXexcCritical5 2 3 2 2" xfId="4958" xr:uid="{00000000-0005-0000-0000-00002E110000}"/>
    <cellStyle name="SAPBEXexcCritical5 2 3 2 3" xfId="7429" xr:uid="{00000000-0005-0000-0000-00002F110000}"/>
    <cellStyle name="SAPBEXexcCritical5 2 3 2 4" xfId="9722" xr:uid="{00000000-0005-0000-0000-000030110000}"/>
    <cellStyle name="SAPBEXexcCritical5 2 3 3" xfId="3590" xr:uid="{00000000-0005-0000-0000-000031110000}"/>
    <cellStyle name="SAPBEXexcCritical5 2 3 4" xfId="6095" xr:uid="{00000000-0005-0000-0000-000032110000}"/>
    <cellStyle name="SAPBEXexcCritical5 2 3 5" xfId="8424" xr:uid="{00000000-0005-0000-0000-000033110000}"/>
    <cellStyle name="SAPBEXexcCritical5 2 4" xfId="737" xr:uid="{00000000-0005-0000-0000-000034110000}"/>
    <cellStyle name="SAPBEXexcCritical5 2 4 2" xfId="2131" xr:uid="{00000000-0005-0000-0000-000035110000}"/>
    <cellStyle name="SAPBEXexcCritical5 2 4 2 2" xfId="4959" xr:uid="{00000000-0005-0000-0000-000036110000}"/>
    <cellStyle name="SAPBEXexcCritical5 2 4 2 3" xfId="7430" xr:uid="{00000000-0005-0000-0000-000037110000}"/>
    <cellStyle name="SAPBEXexcCritical5 2 4 2 4" xfId="9723" xr:uid="{00000000-0005-0000-0000-000038110000}"/>
    <cellStyle name="SAPBEXexcCritical5 2 4 3" xfId="3591" xr:uid="{00000000-0005-0000-0000-000039110000}"/>
    <cellStyle name="SAPBEXexcCritical5 2 4 4" xfId="6096" xr:uid="{00000000-0005-0000-0000-00003A110000}"/>
    <cellStyle name="SAPBEXexcCritical5 2 4 5" xfId="8425" xr:uid="{00000000-0005-0000-0000-00003B110000}"/>
    <cellStyle name="SAPBEXexcCritical5 2 5" xfId="738" xr:uid="{00000000-0005-0000-0000-00003C110000}"/>
    <cellStyle name="SAPBEXexcCritical5 2 5 2" xfId="2206" xr:uid="{00000000-0005-0000-0000-00003D110000}"/>
    <cellStyle name="SAPBEXexcCritical5 2 5 2 2" xfId="5034" xr:uid="{00000000-0005-0000-0000-00003E110000}"/>
    <cellStyle name="SAPBEXexcCritical5 2 5 2 3" xfId="7505" xr:uid="{00000000-0005-0000-0000-00003F110000}"/>
    <cellStyle name="SAPBEXexcCritical5 2 5 2 4" xfId="9798" xr:uid="{00000000-0005-0000-0000-000040110000}"/>
    <cellStyle name="SAPBEXexcCritical5 2 5 3" xfId="3592" xr:uid="{00000000-0005-0000-0000-000041110000}"/>
    <cellStyle name="SAPBEXexcCritical5 2 5 4" xfId="6097" xr:uid="{00000000-0005-0000-0000-000042110000}"/>
    <cellStyle name="SAPBEXexcCritical5 2 5 5" xfId="8426" xr:uid="{00000000-0005-0000-0000-000043110000}"/>
    <cellStyle name="SAPBEXexcCritical5 2 6" xfId="739" xr:uid="{00000000-0005-0000-0000-000044110000}"/>
    <cellStyle name="SAPBEXexcCritical5 2 6 2" xfId="2132" xr:uid="{00000000-0005-0000-0000-000045110000}"/>
    <cellStyle name="SAPBEXexcCritical5 2 6 2 2" xfId="4960" xr:uid="{00000000-0005-0000-0000-000046110000}"/>
    <cellStyle name="SAPBEXexcCritical5 2 6 2 3" xfId="7431" xr:uid="{00000000-0005-0000-0000-000047110000}"/>
    <cellStyle name="SAPBEXexcCritical5 2 6 2 4" xfId="9724" xr:uid="{00000000-0005-0000-0000-000048110000}"/>
    <cellStyle name="SAPBEXexcCritical5 2 6 3" xfId="3593" xr:uid="{00000000-0005-0000-0000-000049110000}"/>
    <cellStyle name="SAPBEXexcCritical5 2 6 4" xfId="6098" xr:uid="{00000000-0005-0000-0000-00004A110000}"/>
    <cellStyle name="SAPBEXexcCritical5 2 6 5" xfId="8427" xr:uid="{00000000-0005-0000-0000-00004B110000}"/>
    <cellStyle name="SAPBEXexcCritical5 2 7" xfId="740" xr:uid="{00000000-0005-0000-0000-00004C110000}"/>
    <cellStyle name="SAPBEXexcCritical5 2 7 2" xfId="1926" xr:uid="{00000000-0005-0000-0000-00004D110000}"/>
    <cellStyle name="SAPBEXexcCritical5 2 7 2 2" xfId="4754" xr:uid="{00000000-0005-0000-0000-00004E110000}"/>
    <cellStyle name="SAPBEXexcCritical5 2 7 2 3" xfId="7225" xr:uid="{00000000-0005-0000-0000-00004F110000}"/>
    <cellStyle name="SAPBEXexcCritical5 2 7 2 4" xfId="9518" xr:uid="{00000000-0005-0000-0000-000050110000}"/>
    <cellStyle name="SAPBEXexcCritical5 2 7 3" xfId="3594" xr:uid="{00000000-0005-0000-0000-000051110000}"/>
    <cellStyle name="SAPBEXexcCritical5 2 7 4" xfId="6099" xr:uid="{00000000-0005-0000-0000-000052110000}"/>
    <cellStyle name="SAPBEXexcCritical5 2 7 5" xfId="8428" xr:uid="{00000000-0005-0000-0000-000053110000}"/>
    <cellStyle name="SAPBEXexcCritical5 2 8" xfId="741" xr:uid="{00000000-0005-0000-0000-000054110000}"/>
    <cellStyle name="SAPBEXexcCritical5 2 8 2" xfId="2280" xr:uid="{00000000-0005-0000-0000-000055110000}"/>
    <cellStyle name="SAPBEXexcCritical5 2 8 2 2" xfId="5108" xr:uid="{00000000-0005-0000-0000-000056110000}"/>
    <cellStyle name="SAPBEXexcCritical5 2 8 2 3" xfId="7579" xr:uid="{00000000-0005-0000-0000-000057110000}"/>
    <cellStyle name="SAPBEXexcCritical5 2 8 2 4" xfId="9872" xr:uid="{00000000-0005-0000-0000-000058110000}"/>
    <cellStyle name="SAPBEXexcCritical5 2 8 3" xfId="3595" xr:uid="{00000000-0005-0000-0000-000059110000}"/>
    <cellStyle name="SAPBEXexcCritical5 2 8 4" xfId="6100" xr:uid="{00000000-0005-0000-0000-00005A110000}"/>
    <cellStyle name="SAPBEXexcCritical5 2 8 5" xfId="8429" xr:uid="{00000000-0005-0000-0000-00005B110000}"/>
    <cellStyle name="SAPBEXexcCritical5 2 9" xfId="742" xr:uid="{00000000-0005-0000-0000-00005C110000}"/>
    <cellStyle name="SAPBEXexcCritical5 2 9 2" xfId="2133" xr:uid="{00000000-0005-0000-0000-00005D110000}"/>
    <cellStyle name="SAPBEXexcCritical5 2 9 2 2" xfId="4961" xr:uid="{00000000-0005-0000-0000-00005E110000}"/>
    <cellStyle name="SAPBEXexcCritical5 2 9 2 3" xfId="7432" xr:uid="{00000000-0005-0000-0000-00005F110000}"/>
    <cellStyle name="SAPBEXexcCritical5 2 9 2 4" xfId="9725" xr:uid="{00000000-0005-0000-0000-000060110000}"/>
    <cellStyle name="SAPBEXexcCritical5 2 9 3" xfId="3596" xr:uid="{00000000-0005-0000-0000-000061110000}"/>
    <cellStyle name="SAPBEXexcCritical5 2 9 4" xfId="6101" xr:uid="{00000000-0005-0000-0000-000062110000}"/>
    <cellStyle name="SAPBEXexcCritical5 2 9 5" xfId="8430" xr:uid="{00000000-0005-0000-0000-000063110000}"/>
    <cellStyle name="SAPBEXexcCritical5 3" xfId="743" xr:uid="{00000000-0005-0000-0000-000064110000}"/>
    <cellStyle name="SAPBEXexcCritical5 3 2" xfId="1610" xr:uid="{00000000-0005-0000-0000-000065110000}"/>
    <cellStyle name="SAPBEXexcCritical5 3 2 2" xfId="4439" xr:uid="{00000000-0005-0000-0000-000066110000}"/>
    <cellStyle name="SAPBEXexcCritical5 3 2 3" xfId="6912" xr:uid="{00000000-0005-0000-0000-000067110000}"/>
    <cellStyle name="SAPBEXexcCritical5 3 2 4" xfId="9213" xr:uid="{00000000-0005-0000-0000-000068110000}"/>
    <cellStyle name="SAPBEXexcCritical5 3 3" xfId="3597" xr:uid="{00000000-0005-0000-0000-000069110000}"/>
    <cellStyle name="SAPBEXexcCritical5 3 4" xfId="6102" xr:uid="{00000000-0005-0000-0000-00006A110000}"/>
    <cellStyle name="SAPBEXexcCritical5 3 5" xfId="8431" xr:uid="{00000000-0005-0000-0000-00006B110000}"/>
    <cellStyle name="SAPBEXexcCritical5 4" xfId="744" xr:uid="{00000000-0005-0000-0000-00006C110000}"/>
    <cellStyle name="SAPBEXexcCritical5 4 2" xfId="2307" xr:uid="{00000000-0005-0000-0000-00006D110000}"/>
    <cellStyle name="SAPBEXexcCritical5 4 2 2" xfId="5135" xr:uid="{00000000-0005-0000-0000-00006E110000}"/>
    <cellStyle name="SAPBEXexcCritical5 4 2 3" xfId="7606" xr:uid="{00000000-0005-0000-0000-00006F110000}"/>
    <cellStyle name="SAPBEXexcCritical5 4 2 4" xfId="9899" xr:uid="{00000000-0005-0000-0000-000070110000}"/>
    <cellStyle name="SAPBEXexcCritical5 4 3" xfId="3598" xr:uid="{00000000-0005-0000-0000-000071110000}"/>
    <cellStyle name="SAPBEXexcCritical5 4 4" xfId="6103" xr:uid="{00000000-0005-0000-0000-000072110000}"/>
    <cellStyle name="SAPBEXexcCritical5 4 5" xfId="8432" xr:uid="{00000000-0005-0000-0000-000073110000}"/>
    <cellStyle name="SAPBEXexcCritical5 5" xfId="745" xr:uid="{00000000-0005-0000-0000-000074110000}"/>
    <cellStyle name="SAPBEXexcCritical5 5 2" xfId="1736" xr:uid="{00000000-0005-0000-0000-000075110000}"/>
    <cellStyle name="SAPBEXexcCritical5 5 2 2" xfId="4564" xr:uid="{00000000-0005-0000-0000-000076110000}"/>
    <cellStyle name="SAPBEXexcCritical5 5 2 3" xfId="7037" xr:uid="{00000000-0005-0000-0000-000077110000}"/>
    <cellStyle name="SAPBEXexcCritical5 5 2 4" xfId="9331" xr:uid="{00000000-0005-0000-0000-000078110000}"/>
    <cellStyle name="SAPBEXexcCritical5 5 3" xfId="3599" xr:uid="{00000000-0005-0000-0000-000079110000}"/>
    <cellStyle name="SAPBEXexcCritical5 5 4" xfId="6104" xr:uid="{00000000-0005-0000-0000-00007A110000}"/>
    <cellStyle name="SAPBEXexcCritical5 5 5" xfId="8433" xr:uid="{00000000-0005-0000-0000-00007B110000}"/>
    <cellStyle name="SAPBEXexcCritical5 6" xfId="746" xr:uid="{00000000-0005-0000-0000-00007C110000}"/>
    <cellStyle name="SAPBEXexcCritical5 6 2" xfId="1589" xr:uid="{00000000-0005-0000-0000-00007D110000}"/>
    <cellStyle name="SAPBEXexcCritical5 6 2 2" xfId="4418" xr:uid="{00000000-0005-0000-0000-00007E110000}"/>
    <cellStyle name="SAPBEXexcCritical5 6 2 3" xfId="6892" xr:uid="{00000000-0005-0000-0000-00007F110000}"/>
    <cellStyle name="SAPBEXexcCritical5 6 2 4" xfId="9193" xr:uid="{00000000-0005-0000-0000-000080110000}"/>
    <cellStyle name="SAPBEXexcCritical5 6 3" xfId="3600" xr:uid="{00000000-0005-0000-0000-000081110000}"/>
    <cellStyle name="SAPBEXexcCritical5 6 4" xfId="6105" xr:uid="{00000000-0005-0000-0000-000082110000}"/>
    <cellStyle name="SAPBEXexcCritical5 6 5" xfId="8434" xr:uid="{00000000-0005-0000-0000-000083110000}"/>
    <cellStyle name="SAPBEXexcCritical5 7" xfId="747" xr:uid="{00000000-0005-0000-0000-000084110000}"/>
    <cellStyle name="SAPBEXexcCritical5 7 2" xfId="2134" xr:uid="{00000000-0005-0000-0000-000085110000}"/>
    <cellStyle name="SAPBEXexcCritical5 7 2 2" xfId="4962" xr:uid="{00000000-0005-0000-0000-000086110000}"/>
    <cellStyle name="SAPBEXexcCritical5 7 2 3" xfId="7433" xr:uid="{00000000-0005-0000-0000-000087110000}"/>
    <cellStyle name="SAPBEXexcCritical5 7 2 4" xfId="9726" xr:uid="{00000000-0005-0000-0000-000088110000}"/>
    <cellStyle name="SAPBEXexcCritical5 7 3" xfId="3601" xr:uid="{00000000-0005-0000-0000-000089110000}"/>
    <cellStyle name="SAPBEXexcCritical5 7 4" xfId="6106" xr:uid="{00000000-0005-0000-0000-00008A110000}"/>
    <cellStyle name="SAPBEXexcCritical5 7 5" xfId="8435" xr:uid="{00000000-0005-0000-0000-00008B110000}"/>
    <cellStyle name="SAPBEXexcCritical5 8" xfId="748" xr:uid="{00000000-0005-0000-0000-00008C110000}"/>
    <cellStyle name="SAPBEXexcCritical5 8 2" xfId="2135" xr:uid="{00000000-0005-0000-0000-00008D110000}"/>
    <cellStyle name="SAPBEXexcCritical5 8 2 2" xfId="4963" xr:uid="{00000000-0005-0000-0000-00008E110000}"/>
    <cellStyle name="SAPBEXexcCritical5 8 2 3" xfId="7434" xr:uid="{00000000-0005-0000-0000-00008F110000}"/>
    <cellStyle name="SAPBEXexcCritical5 8 2 4" xfId="9727" xr:uid="{00000000-0005-0000-0000-000090110000}"/>
    <cellStyle name="SAPBEXexcCritical5 8 3" xfId="3602" xr:uid="{00000000-0005-0000-0000-000091110000}"/>
    <cellStyle name="SAPBEXexcCritical5 8 4" xfId="6107" xr:uid="{00000000-0005-0000-0000-000092110000}"/>
    <cellStyle name="SAPBEXexcCritical5 8 5" xfId="8436" xr:uid="{00000000-0005-0000-0000-000093110000}"/>
    <cellStyle name="SAPBEXexcCritical5 9" xfId="749" xr:uid="{00000000-0005-0000-0000-000094110000}"/>
    <cellStyle name="SAPBEXexcCritical5 9 2" xfId="2644" xr:uid="{00000000-0005-0000-0000-000095110000}"/>
    <cellStyle name="SAPBEXexcCritical5 9 2 2" xfId="5469" xr:uid="{00000000-0005-0000-0000-000096110000}"/>
    <cellStyle name="SAPBEXexcCritical5 9 2 3" xfId="7937" xr:uid="{00000000-0005-0000-0000-000097110000}"/>
    <cellStyle name="SAPBEXexcCritical5 9 2 4" xfId="10226" xr:uid="{00000000-0005-0000-0000-000098110000}"/>
    <cellStyle name="SAPBEXexcCritical5 9 3" xfId="3603" xr:uid="{00000000-0005-0000-0000-000099110000}"/>
    <cellStyle name="SAPBEXexcCritical5 9 4" xfId="6108" xr:uid="{00000000-0005-0000-0000-00009A110000}"/>
    <cellStyle name="SAPBEXexcCritical5 9 5" xfId="8437" xr:uid="{00000000-0005-0000-0000-00009B110000}"/>
    <cellStyle name="SAPBEXexcCritical6" xfId="750" xr:uid="{00000000-0005-0000-0000-00009C110000}"/>
    <cellStyle name="SAPBEXexcCritical6 10" xfId="751" xr:uid="{00000000-0005-0000-0000-00009D110000}"/>
    <cellStyle name="SAPBEXexcCritical6 10 2" xfId="2136" xr:uid="{00000000-0005-0000-0000-00009E110000}"/>
    <cellStyle name="SAPBEXexcCritical6 10 2 2" xfId="4964" xr:uid="{00000000-0005-0000-0000-00009F110000}"/>
    <cellStyle name="SAPBEXexcCritical6 10 2 3" xfId="7435" xr:uid="{00000000-0005-0000-0000-0000A0110000}"/>
    <cellStyle name="SAPBEXexcCritical6 10 2 4" xfId="9728" xr:uid="{00000000-0005-0000-0000-0000A1110000}"/>
    <cellStyle name="SAPBEXexcCritical6 10 3" xfId="3605" xr:uid="{00000000-0005-0000-0000-0000A2110000}"/>
    <cellStyle name="SAPBEXexcCritical6 10 4" xfId="6110" xr:uid="{00000000-0005-0000-0000-0000A3110000}"/>
    <cellStyle name="SAPBEXexcCritical6 10 5" xfId="8439" xr:uid="{00000000-0005-0000-0000-0000A4110000}"/>
    <cellStyle name="SAPBEXexcCritical6 11" xfId="752" xr:uid="{00000000-0005-0000-0000-0000A5110000}"/>
    <cellStyle name="SAPBEXexcCritical6 11 2" xfId="1793" xr:uid="{00000000-0005-0000-0000-0000A6110000}"/>
    <cellStyle name="SAPBEXexcCritical6 11 2 2" xfId="4621" xr:uid="{00000000-0005-0000-0000-0000A7110000}"/>
    <cellStyle name="SAPBEXexcCritical6 11 2 3" xfId="7094" xr:uid="{00000000-0005-0000-0000-0000A8110000}"/>
    <cellStyle name="SAPBEXexcCritical6 11 2 4" xfId="9388" xr:uid="{00000000-0005-0000-0000-0000A9110000}"/>
    <cellStyle name="SAPBEXexcCritical6 11 3" xfId="3606" xr:uid="{00000000-0005-0000-0000-0000AA110000}"/>
    <cellStyle name="SAPBEXexcCritical6 11 4" xfId="6111" xr:uid="{00000000-0005-0000-0000-0000AB110000}"/>
    <cellStyle name="SAPBEXexcCritical6 11 5" xfId="8440" xr:uid="{00000000-0005-0000-0000-0000AC110000}"/>
    <cellStyle name="SAPBEXexcCritical6 12" xfId="1511" xr:uid="{00000000-0005-0000-0000-0000AD110000}"/>
    <cellStyle name="SAPBEXexcCritical6 13" xfId="1723" xr:uid="{00000000-0005-0000-0000-0000AE110000}"/>
    <cellStyle name="SAPBEXexcCritical6 13 2" xfId="4551" xr:uid="{00000000-0005-0000-0000-0000AF110000}"/>
    <cellStyle name="SAPBEXexcCritical6 13 3" xfId="7024" xr:uid="{00000000-0005-0000-0000-0000B0110000}"/>
    <cellStyle name="SAPBEXexcCritical6 13 4" xfId="9318" xr:uid="{00000000-0005-0000-0000-0000B1110000}"/>
    <cellStyle name="SAPBEXexcCritical6 14" xfId="3604" xr:uid="{00000000-0005-0000-0000-0000B2110000}"/>
    <cellStyle name="SAPBEXexcCritical6 15" xfId="6109" xr:uid="{00000000-0005-0000-0000-0000B3110000}"/>
    <cellStyle name="SAPBEXexcCritical6 16" xfId="8438" xr:uid="{00000000-0005-0000-0000-0000B4110000}"/>
    <cellStyle name="SAPBEXexcCritical6 2" xfId="753" xr:uid="{00000000-0005-0000-0000-0000B5110000}"/>
    <cellStyle name="SAPBEXexcCritical6 2 10" xfId="754" xr:uid="{00000000-0005-0000-0000-0000B6110000}"/>
    <cellStyle name="SAPBEXexcCritical6 2 10 2" xfId="2137" xr:uid="{00000000-0005-0000-0000-0000B7110000}"/>
    <cellStyle name="SAPBEXexcCritical6 2 10 2 2" xfId="4965" xr:uid="{00000000-0005-0000-0000-0000B8110000}"/>
    <cellStyle name="SAPBEXexcCritical6 2 10 2 3" xfId="7436" xr:uid="{00000000-0005-0000-0000-0000B9110000}"/>
    <cellStyle name="SAPBEXexcCritical6 2 10 2 4" xfId="9729" xr:uid="{00000000-0005-0000-0000-0000BA110000}"/>
    <cellStyle name="SAPBEXexcCritical6 2 10 3" xfId="3608" xr:uid="{00000000-0005-0000-0000-0000BB110000}"/>
    <cellStyle name="SAPBEXexcCritical6 2 10 4" xfId="6113" xr:uid="{00000000-0005-0000-0000-0000BC110000}"/>
    <cellStyle name="SAPBEXexcCritical6 2 10 5" xfId="8442" xr:uid="{00000000-0005-0000-0000-0000BD110000}"/>
    <cellStyle name="SAPBEXexcCritical6 2 11" xfId="2604" xr:uid="{00000000-0005-0000-0000-0000BE110000}"/>
    <cellStyle name="SAPBEXexcCritical6 2 11 2" xfId="5430" xr:uid="{00000000-0005-0000-0000-0000BF110000}"/>
    <cellStyle name="SAPBEXexcCritical6 2 11 3" xfId="7900" xr:uid="{00000000-0005-0000-0000-0000C0110000}"/>
    <cellStyle name="SAPBEXexcCritical6 2 11 4" xfId="10193" xr:uid="{00000000-0005-0000-0000-0000C1110000}"/>
    <cellStyle name="SAPBEXexcCritical6 2 12" xfId="3607" xr:uid="{00000000-0005-0000-0000-0000C2110000}"/>
    <cellStyle name="SAPBEXexcCritical6 2 13" xfId="6112" xr:uid="{00000000-0005-0000-0000-0000C3110000}"/>
    <cellStyle name="SAPBEXexcCritical6 2 14" xfId="8441" xr:uid="{00000000-0005-0000-0000-0000C4110000}"/>
    <cellStyle name="SAPBEXexcCritical6 2 2" xfId="755" xr:uid="{00000000-0005-0000-0000-0000C5110000}"/>
    <cellStyle name="SAPBEXexcCritical6 2 2 2" xfId="2138" xr:uid="{00000000-0005-0000-0000-0000C6110000}"/>
    <cellStyle name="SAPBEXexcCritical6 2 2 2 2" xfId="4966" xr:uid="{00000000-0005-0000-0000-0000C7110000}"/>
    <cellStyle name="SAPBEXexcCritical6 2 2 2 3" xfId="7437" xr:uid="{00000000-0005-0000-0000-0000C8110000}"/>
    <cellStyle name="SAPBEXexcCritical6 2 2 2 4" xfId="9730" xr:uid="{00000000-0005-0000-0000-0000C9110000}"/>
    <cellStyle name="SAPBEXexcCritical6 2 2 3" xfId="3609" xr:uid="{00000000-0005-0000-0000-0000CA110000}"/>
    <cellStyle name="SAPBEXexcCritical6 2 2 4" xfId="6114" xr:uid="{00000000-0005-0000-0000-0000CB110000}"/>
    <cellStyle name="SAPBEXexcCritical6 2 2 5" xfId="8443" xr:uid="{00000000-0005-0000-0000-0000CC110000}"/>
    <cellStyle name="SAPBEXexcCritical6 2 3" xfId="756" xr:uid="{00000000-0005-0000-0000-0000CD110000}"/>
    <cellStyle name="SAPBEXexcCritical6 2 3 2" xfId="2397" xr:uid="{00000000-0005-0000-0000-0000CE110000}"/>
    <cellStyle name="SAPBEXexcCritical6 2 3 2 2" xfId="5224" xr:uid="{00000000-0005-0000-0000-0000CF110000}"/>
    <cellStyle name="SAPBEXexcCritical6 2 3 2 3" xfId="7695" xr:uid="{00000000-0005-0000-0000-0000D0110000}"/>
    <cellStyle name="SAPBEXexcCritical6 2 3 2 4" xfId="9988" xr:uid="{00000000-0005-0000-0000-0000D1110000}"/>
    <cellStyle name="SAPBEXexcCritical6 2 3 3" xfId="3610" xr:uid="{00000000-0005-0000-0000-0000D2110000}"/>
    <cellStyle name="SAPBEXexcCritical6 2 3 4" xfId="6115" xr:uid="{00000000-0005-0000-0000-0000D3110000}"/>
    <cellStyle name="SAPBEXexcCritical6 2 3 5" xfId="8444" xr:uid="{00000000-0005-0000-0000-0000D4110000}"/>
    <cellStyle name="SAPBEXexcCritical6 2 4" xfId="757" xr:uid="{00000000-0005-0000-0000-0000D5110000}"/>
    <cellStyle name="SAPBEXexcCritical6 2 4 2" xfId="2139" xr:uid="{00000000-0005-0000-0000-0000D6110000}"/>
    <cellStyle name="SAPBEXexcCritical6 2 4 2 2" xfId="4967" xr:uid="{00000000-0005-0000-0000-0000D7110000}"/>
    <cellStyle name="SAPBEXexcCritical6 2 4 2 3" xfId="7438" xr:uid="{00000000-0005-0000-0000-0000D8110000}"/>
    <cellStyle name="SAPBEXexcCritical6 2 4 2 4" xfId="9731" xr:uid="{00000000-0005-0000-0000-0000D9110000}"/>
    <cellStyle name="SAPBEXexcCritical6 2 4 3" xfId="3611" xr:uid="{00000000-0005-0000-0000-0000DA110000}"/>
    <cellStyle name="SAPBEXexcCritical6 2 4 4" xfId="6116" xr:uid="{00000000-0005-0000-0000-0000DB110000}"/>
    <cellStyle name="SAPBEXexcCritical6 2 4 5" xfId="8445" xr:uid="{00000000-0005-0000-0000-0000DC110000}"/>
    <cellStyle name="SAPBEXexcCritical6 2 5" xfId="758" xr:uid="{00000000-0005-0000-0000-0000DD110000}"/>
    <cellStyle name="SAPBEXexcCritical6 2 5 2" xfId="1655" xr:uid="{00000000-0005-0000-0000-0000DE110000}"/>
    <cellStyle name="SAPBEXexcCritical6 2 5 2 2" xfId="4484" xr:uid="{00000000-0005-0000-0000-0000DF110000}"/>
    <cellStyle name="SAPBEXexcCritical6 2 5 2 3" xfId="6957" xr:uid="{00000000-0005-0000-0000-0000E0110000}"/>
    <cellStyle name="SAPBEXexcCritical6 2 5 2 4" xfId="9251" xr:uid="{00000000-0005-0000-0000-0000E1110000}"/>
    <cellStyle name="SAPBEXexcCritical6 2 5 3" xfId="3612" xr:uid="{00000000-0005-0000-0000-0000E2110000}"/>
    <cellStyle name="SAPBEXexcCritical6 2 5 4" xfId="6117" xr:uid="{00000000-0005-0000-0000-0000E3110000}"/>
    <cellStyle name="SAPBEXexcCritical6 2 5 5" xfId="8446" xr:uid="{00000000-0005-0000-0000-0000E4110000}"/>
    <cellStyle name="SAPBEXexcCritical6 2 6" xfId="759" xr:uid="{00000000-0005-0000-0000-0000E5110000}"/>
    <cellStyle name="SAPBEXexcCritical6 2 6 2" xfId="1812" xr:uid="{00000000-0005-0000-0000-0000E6110000}"/>
    <cellStyle name="SAPBEXexcCritical6 2 6 2 2" xfId="4640" xr:uid="{00000000-0005-0000-0000-0000E7110000}"/>
    <cellStyle name="SAPBEXexcCritical6 2 6 2 3" xfId="7113" xr:uid="{00000000-0005-0000-0000-0000E8110000}"/>
    <cellStyle name="SAPBEXexcCritical6 2 6 2 4" xfId="9406" xr:uid="{00000000-0005-0000-0000-0000E9110000}"/>
    <cellStyle name="SAPBEXexcCritical6 2 6 3" xfId="3613" xr:uid="{00000000-0005-0000-0000-0000EA110000}"/>
    <cellStyle name="SAPBEXexcCritical6 2 6 4" xfId="6118" xr:uid="{00000000-0005-0000-0000-0000EB110000}"/>
    <cellStyle name="SAPBEXexcCritical6 2 6 5" xfId="8447" xr:uid="{00000000-0005-0000-0000-0000EC110000}"/>
    <cellStyle name="SAPBEXexcCritical6 2 7" xfId="760" xr:uid="{00000000-0005-0000-0000-0000ED110000}"/>
    <cellStyle name="SAPBEXexcCritical6 2 7 2" xfId="1874" xr:uid="{00000000-0005-0000-0000-0000EE110000}"/>
    <cellStyle name="SAPBEXexcCritical6 2 7 2 2" xfId="4702" xr:uid="{00000000-0005-0000-0000-0000EF110000}"/>
    <cellStyle name="SAPBEXexcCritical6 2 7 2 3" xfId="7174" xr:uid="{00000000-0005-0000-0000-0000F0110000}"/>
    <cellStyle name="SAPBEXexcCritical6 2 7 2 4" xfId="9467" xr:uid="{00000000-0005-0000-0000-0000F1110000}"/>
    <cellStyle name="SAPBEXexcCritical6 2 7 3" xfId="3614" xr:uid="{00000000-0005-0000-0000-0000F2110000}"/>
    <cellStyle name="SAPBEXexcCritical6 2 7 4" xfId="6119" xr:uid="{00000000-0005-0000-0000-0000F3110000}"/>
    <cellStyle name="SAPBEXexcCritical6 2 7 5" xfId="8448" xr:uid="{00000000-0005-0000-0000-0000F4110000}"/>
    <cellStyle name="SAPBEXexcCritical6 2 8" xfId="761" xr:uid="{00000000-0005-0000-0000-0000F5110000}"/>
    <cellStyle name="SAPBEXexcCritical6 2 8 2" xfId="2140" xr:uid="{00000000-0005-0000-0000-0000F6110000}"/>
    <cellStyle name="SAPBEXexcCritical6 2 8 2 2" xfId="4968" xr:uid="{00000000-0005-0000-0000-0000F7110000}"/>
    <cellStyle name="SAPBEXexcCritical6 2 8 2 3" xfId="7439" xr:uid="{00000000-0005-0000-0000-0000F8110000}"/>
    <cellStyle name="SAPBEXexcCritical6 2 8 2 4" xfId="9732" xr:uid="{00000000-0005-0000-0000-0000F9110000}"/>
    <cellStyle name="SAPBEXexcCritical6 2 8 3" xfId="3615" xr:uid="{00000000-0005-0000-0000-0000FA110000}"/>
    <cellStyle name="SAPBEXexcCritical6 2 8 4" xfId="6120" xr:uid="{00000000-0005-0000-0000-0000FB110000}"/>
    <cellStyle name="SAPBEXexcCritical6 2 8 5" xfId="8449" xr:uid="{00000000-0005-0000-0000-0000FC110000}"/>
    <cellStyle name="SAPBEXexcCritical6 2 9" xfId="762" xr:uid="{00000000-0005-0000-0000-0000FD110000}"/>
    <cellStyle name="SAPBEXexcCritical6 2 9 2" xfId="2657" xr:uid="{00000000-0005-0000-0000-0000FE110000}"/>
    <cellStyle name="SAPBEXexcCritical6 2 9 2 2" xfId="5482" xr:uid="{00000000-0005-0000-0000-0000FF110000}"/>
    <cellStyle name="SAPBEXexcCritical6 2 9 2 3" xfId="7950" xr:uid="{00000000-0005-0000-0000-000000120000}"/>
    <cellStyle name="SAPBEXexcCritical6 2 9 2 4" xfId="10238" xr:uid="{00000000-0005-0000-0000-000001120000}"/>
    <cellStyle name="SAPBEXexcCritical6 2 9 3" xfId="3616" xr:uid="{00000000-0005-0000-0000-000002120000}"/>
    <cellStyle name="SAPBEXexcCritical6 2 9 4" xfId="6121" xr:uid="{00000000-0005-0000-0000-000003120000}"/>
    <cellStyle name="SAPBEXexcCritical6 2 9 5" xfId="8450" xr:uid="{00000000-0005-0000-0000-000004120000}"/>
    <cellStyle name="SAPBEXexcCritical6 3" xfId="763" xr:uid="{00000000-0005-0000-0000-000005120000}"/>
    <cellStyle name="SAPBEXexcCritical6 3 2" xfId="2312" xr:uid="{00000000-0005-0000-0000-000006120000}"/>
    <cellStyle name="SAPBEXexcCritical6 3 2 2" xfId="5140" xr:uid="{00000000-0005-0000-0000-000007120000}"/>
    <cellStyle name="SAPBEXexcCritical6 3 2 3" xfId="7611" xr:uid="{00000000-0005-0000-0000-000008120000}"/>
    <cellStyle name="SAPBEXexcCritical6 3 2 4" xfId="9904" xr:uid="{00000000-0005-0000-0000-000009120000}"/>
    <cellStyle name="SAPBEXexcCritical6 3 3" xfId="3617" xr:uid="{00000000-0005-0000-0000-00000A120000}"/>
    <cellStyle name="SAPBEXexcCritical6 3 4" xfId="6122" xr:uid="{00000000-0005-0000-0000-00000B120000}"/>
    <cellStyle name="SAPBEXexcCritical6 3 5" xfId="8451" xr:uid="{00000000-0005-0000-0000-00000C120000}"/>
    <cellStyle name="SAPBEXexcCritical6 4" xfId="764" xr:uid="{00000000-0005-0000-0000-00000D120000}"/>
    <cellStyle name="SAPBEXexcCritical6 4 2" xfId="2393" xr:uid="{00000000-0005-0000-0000-00000E120000}"/>
    <cellStyle name="SAPBEXexcCritical6 4 2 2" xfId="5220" xr:uid="{00000000-0005-0000-0000-00000F120000}"/>
    <cellStyle name="SAPBEXexcCritical6 4 2 3" xfId="7691" xr:uid="{00000000-0005-0000-0000-000010120000}"/>
    <cellStyle name="SAPBEXexcCritical6 4 2 4" xfId="9984" xr:uid="{00000000-0005-0000-0000-000011120000}"/>
    <cellStyle name="SAPBEXexcCritical6 4 3" xfId="3618" xr:uid="{00000000-0005-0000-0000-000012120000}"/>
    <cellStyle name="SAPBEXexcCritical6 4 4" xfId="6123" xr:uid="{00000000-0005-0000-0000-000013120000}"/>
    <cellStyle name="SAPBEXexcCritical6 4 5" xfId="8452" xr:uid="{00000000-0005-0000-0000-000014120000}"/>
    <cellStyle name="SAPBEXexcCritical6 5" xfId="765" xr:uid="{00000000-0005-0000-0000-000015120000}"/>
    <cellStyle name="SAPBEXexcCritical6 5 2" xfId="1711" xr:uid="{00000000-0005-0000-0000-000016120000}"/>
    <cellStyle name="SAPBEXexcCritical6 5 2 2" xfId="4540" xr:uid="{00000000-0005-0000-0000-000017120000}"/>
    <cellStyle name="SAPBEXexcCritical6 5 2 3" xfId="7013" xr:uid="{00000000-0005-0000-0000-000018120000}"/>
    <cellStyle name="SAPBEXexcCritical6 5 2 4" xfId="9307" xr:uid="{00000000-0005-0000-0000-000019120000}"/>
    <cellStyle name="SAPBEXexcCritical6 5 3" xfId="3619" xr:uid="{00000000-0005-0000-0000-00001A120000}"/>
    <cellStyle name="SAPBEXexcCritical6 5 4" xfId="6124" xr:uid="{00000000-0005-0000-0000-00001B120000}"/>
    <cellStyle name="SAPBEXexcCritical6 5 5" xfId="8453" xr:uid="{00000000-0005-0000-0000-00001C120000}"/>
    <cellStyle name="SAPBEXexcCritical6 6" xfId="766" xr:uid="{00000000-0005-0000-0000-00001D120000}"/>
    <cellStyle name="SAPBEXexcCritical6 6 2" xfId="2141" xr:uid="{00000000-0005-0000-0000-00001E120000}"/>
    <cellStyle name="SAPBEXexcCritical6 6 2 2" xfId="4969" xr:uid="{00000000-0005-0000-0000-00001F120000}"/>
    <cellStyle name="SAPBEXexcCritical6 6 2 3" xfId="7440" xr:uid="{00000000-0005-0000-0000-000020120000}"/>
    <cellStyle name="SAPBEXexcCritical6 6 2 4" xfId="9733" xr:uid="{00000000-0005-0000-0000-000021120000}"/>
    <cellStyle name="SAPBEXexcCritical6 6 3" xfId="3620" xr:uid="{00000000-0005-0000-0000-000022120000}"/>
    <cellStyle name="SAPBEXexcCritical6 6 4" xfId="6125" xr:uid="{00000000-0005-0000-0000-000023120000}"/>
    <cellStyle name="SAPBEXexcCritical6 6 5" xfId="8454" xr:uid="{00000000-0005-0000-0000-000024120000}"/>
    <cellStyle name="SAPBEXexcCritical6 7" xfId="767" xr:uid="{00000000-0005-0000-0000-000025120000}"/>
    <cellStyle name="SAPBEXexcCritical6 7 2" xfId="2679" xr:uid="{00000000-0005-0000-0000-000026120000}"/>
    <cellStyle name="SAPBEXexcCritical6 7 2 2" xfId="5504" xr:uid="{00000000-0005-0000-0000-000027120000}"/>
    <cellStyle name="SAPBEXexcCritical6 7 2 3" xfId="7969" xr:uid="{00000000-0005-0000-0000-000028120000}"/>
    <cellStyle name="SAPBEXexcCritical6 7 2 4" xfId="10249" xr:uid="{00000000-0005-0000-0000-000029120000}"/>
    <cellStyle name="SAPBEXexcCritical6 7 3" xfId="3621" xr:uid="{00000000-0005-0000-0000-00002A120000}"/>
    <cellStyle name="SAPBEXexcCritical6 7 4" xfId="6126" xr:uid="{00000000-0005-0000-0000-00002B120000}"/>
    <cellStyle name="SAPBEXexcCritical6 7 5" xfId="8455" xr:uid="{00000000-0005-0000-0000-00002C120000}"/>
    <cellStyle name="SAPBEXexcCritical6 8" xfId="768" xr:uid="{00000000-0005-0000-0000-00002D120000}"/>
    <cellStyle name="SAPBEXexcCritical6 8 2" xfId="2142" xr:uid="{00000000-0005-0000-0000-00002E120000}"/>
    <cellStyle name="SAPBEXexcCritical6 8 2 2" xfId="4970" xr:uid="{00000000-0005-0000-0000-00002F120000}"/>
    <cellStyle name="SAPBEXexcCritical6 8 2 3" xfId="7441" xr:uid="{00000000-0005-0000-0000-000030120000}"/>
    <cellStyle name="SAPBEXexcCritical6 8 2 4" xfId="9734" xr:uid="{00000000-0005-0000-0000-000031120000}"/>
    <cellStyle name="SAPBEXexcCritical6 8 3" xfId="3622" xr:uid="{00000000-0005-0000-0000-000032120000}"/>
    <cellStyle name="SAPBEXexcCritical6 8 4" xfId="6127" xr:uid="{00000000-0005-0000-0000-000033120000}"/>
    <cellStyle name="SAPBEXexcCritical6 8 5" xfId="8456" xr:uid="{00000000-0005-0000-0000-000034120000}"/>
    <cellStyle name="SAPBEXexcCritical6 9" xfId="769" xr:uid="{00000000-0005-0000-0000-000035120000}"/>
    <cellStyle name="SAPBEXexcCritical6 9 2" xfId="2143" xr:uid="{00000000-0005-0000-0000-000036120000}"/>
    <cellStyle name="SAPBEXexcCritical6 9 2 2" xfId="4971" xr:uid="{00000000-0005-0000-0000-000037120000}"/>
    <cellStyle name="SAPBEXexcCritical6 9 2 3" xfId="7442" xr:uid="{00000000-0005-0000-0000-000038120000}"/>
    <cellStyle name="SAPBEXexcCritical6 9 2 4" xfId="9735" xr:uid="{00000000-0005-0000-0000-000039120000}"/>
    <cellStyle name="SAPBEXexcCritical6 9 3" xfId="3623" xr:uid="{00000000-0005-0000-0000-00003A120000}"/>
    <cellStyle name="SAPBEXexcCritical6 9 4" xfId="6128" xr:uid="{00000000-0005-0000-0000-00003B120000}"/>
    <cellStyle name="SAPBEXexcCritical6 9 5" xfId="8457" xr:uid="{00000000-0005-0000-0000-00003C120000}"/>
    <cellStyle name="SAPBEXexcGood1" xfId="770" xr:uid="{00000000-0005-0000-0000-00003D120000}"/>
    <cellStyle name="SAPBEXexcGood1 10" xfId="771" xr:uid="{00000000-0005-0000-0000-00003E120000}"/>
    <cellStyle name="SAPBEXexcGood1 10 2" xfId="1888" xr:uid="{00000000-0005-0000-0000-00003F120000}"/>
    <cellStyle name="SAPBEXexcGood1 10 2 2" xfId="4716" xr:uid="{00000000-0005-0000-0000-000040120000}"/>
    <cellStyle name="SAPBEXexcGood1 10 2 3" xfId="7188" xr:uid="{00000000-0005-0000-0000-000041120000}"/>
    <cellStyle name="SAPBEXexcGood1 10 2 4" xfId="9481" xr:uid="{00000000-0005-0000-0000-000042120000}"/>
    <cellStyle name="SAPBEXexcGood1 10 3" xfId="3625" xr:uid="{00000000-0005-0000-0000-000043120000}"/>
    <cellStyle name="SAPBEXexcGood1 10 4" xfId="6130" xr:uid="{00000000-0005-0000-0000-000044120000}"/>
    <cellStyle name="SAPBEXexcGood1 10 5" xfId="8459" xr:uid="{00000000-0005-0000-0000-000045120000}"/>
    <cellStyle name="SAPBEXexcGood1 11" xfId="772" xr:uid="{00000000-0005-0000-0000-000046120000}"/>
    <cellStyle name="SAPBEXexcGood1 11 2" xfId="2145" xr:uid="{00000000-0005-0000-0000-000047120000}"/>
    <cellStyle name="SAPBEXexcGood1 11 2 2" xfId="4973" xr:uid="{00000000-0005-0000-0000-000048120000}"/>
    <cellStyle name="SAPBEXexcGood1 11 2 3" xfId="7444" xr:uid="{00000000-0005-0000-0000-000049120000}"/>
    <cellStyle name="SAPBEXexcGood1 11 2 4" xfId="9737" xr:uid="{00000000-0005-0000-0000-00004A120000}"/>
    <cellStyle name="SAPBEXexcGood1 11 3" xfId="3626" xr:uid="{00000000-0005-0000-0000-00004B120000}"/>
    <cellStyle name="SAPBEXexcGood1 11 4" xfId="6131" xr:uid="{00000000-0005-0000-0000-00004C120000}"/>
    <cellStyle name="SAPBEXexcGood1 11 5" xfId="8460" xr:uid="{00000000-0005-0000-0000-00004D120000}"/>
    <cellStyle name="SAPBEXexcGood1 12" xfId="1512" xr:uid="{00000000-0005-0000-0000-00004E120000}"/>
    <cellStyle name="SAPBEXexcGood1 13" xfId="2144" xr:uid="{00000000-0005-0000-0000-00004F120000}"/>
    <cellStyle name="SAPBEXexcGood1 13 2" xfId="4972" xr:uid="{00000000-0005-0000-0000-000050120000}"/>
    <cellStyle name="SAPBEXexcGood1 13 3" xfId="7443" xr:uid="{00000000-0005-0000-0000-000051120000}"/>
    <cellStyle name="SAPBEXexcGood1 13 4" xfId="9736" xr:uid="{00000000-0005-0000-0000-000052120000}"/>
    <cellStyle name="SAPBEXexcGood1 14" xfId="3624" xr:uid="{00000000-0005-0000-0000-000053120000}"/>
    <cellStyle name="SAPBEXexcGood1 15" xfId="6129" xr:uid="{00000000-0005-0000-0000-000054120000}"/>
    <cellStyle name="SAPBEXexcGood1 16" xfId="8458" xr:uid="{00000000-0005-0000-0000-000055120000}"/>
    <cellStyle name="SAPBEXexcGood1 2" xfId="773" xr:uid="{00000000-0005-0000-0000-000056120000}"/>
    <cellStyle name="SAPBEXexcGood1 2 10" xfId="774" xr:uid="{00000000-0005-0000-0000-000057120000}"/>
    <cellStyle name="SAPBEXexcGood1 2 10 2" xfId="2331" xr:uid="{00000000-0005-0000-0000-000058120000}"/>
    <cellStyle name="SAPBEXexcGood1 2 10 2 2" xfId="5159" xr:uid="{00000000-0005-0000-0000-000059120000}"/>
    <cellStyle name="SAPBEXexcGood1 2 10 2 3" xfId="7630" xr:uid="{00000000-0005-0000-0000-00005A120000}"/>
    <cellStyle name="SAPBEXexcGood1 2 10 2 4" xfId="9923" xr:uid="{00000000-0005-0000-0000-00005B120000}"/>
    <cellStyle name="SAPBEXexcGood1 2 10 3" xfId="3628" xr:uid="{00000000-0005-0000-0000-00005C120000}"/>
    <cellStyle name="SAPBEXexcGood1 2 10 4" xfId="6133" xr:uid="{00000000-0005-0000-0000-00005D120000}"/>
    <cellStyle name="SAPBEXexcGood1 2 10 5" xfId="8462" xr:uid="{00000000-0005-0000-0000-00005E120000}"/>
    <cellStyle name="SAPBEXexcGood1 2 11" xfId="2517" xr:uid="{00000000-0005-0000-0000-00005F120000}"/>
    <cellStyle name="SAPBEXexcGood1 2 11 2" xfId="5344" xr:uid="{00000000-0005-0000-0000-000060120000}"/>
    <cellStyle name="SAPBEXexcGood1 2 11 3" xfId="7814" xr:uid="{00000000-0005-0000-0000-000061120000}"/>
    <cellStyle name="SAPBEXexcGood1 2 11 4" xfId="10107" xr:uid="{00000000-0005-0000-0000-000062120000}"/>
    <cellStyle name="SAPBEXexcGood1 2 12" xfId="3627" xr:uid="{00000000-0005-0000-0000-000063120000}"/>
    <cellStyle name="SAPBEXexcGood1 2 13" xfId="6132" xr:uid="{00000000-0005-0000-0000-000064120000}"/>
    <cellStyle name="SAPBEXexcGood1 2 14" xfId="8461" xr:uid="{00000000-0005-0000-0000-000065120000}"/>
    <cellStyle name="SAPBEXexcGood1 2 2" xfId="775" xr:uid="{00000000-0005-0000-0000-000066120000}"/>
    <cellStyle name="SAPBEXexcGood1 2 2 2" xfId="1667" xr:uid="{00000000-0005-0000-0000-000067120000}"/>
    <cellStyle name="SAPBEXexcGood1 2 2 2 2" xfId="4496" xr:uid="{00000000-0005-0000-0000-000068120000}"/>
    <cellStyle name="SAPBEXexcGood1 2 2 2 3" xfId="6969" xr:uid="{00000000-0005-0000-0000-000069120000}"/>
    <cellStyle name="SAPBEXexcGood1 2 2 2 4" xfId="9263" xr:uid="{00000000-0005-0000-0000-00006A120000}"/>
    <cellStyle name="SAPBEXexcGood1 2 2 3" xfId="3629" xr:uid="{00000000-0005-0000-0000-00006B120000}"/>
    <cellStyle name="SAPBEXexcGood1 2 2 4" xfId="6134" xr:uid="{00000000-0005-0000-0000-00006C120000}"/>
    <cellStyle name="SAPBEXexcGood1 2 2 5" xfId="8463" xr:uid="{00000000-0005-0000-0000-00006D120000}"/>
    <cellStyle name="SAPBEXexcGood1 2 3" xfId="776" xr:uid="{00000000-0005-0000-0000-00006E120000}"/>
    <cellStyle name="SAPBEXexcGood1 2 3 2" xfId="2146" xr:uid="{00000000-0005-0000-0000-00006F120000}"/>
    <cellStyle name="SAPBEXexcGood1 2 3 2 2" xfId="4974" xr:uid="{00000000-0005-0000-0000-000070120000}"/>
    <cellStyle name="SAPBEXexcGood1 2 3 2 3" xfId="7445" xr:uid="{00000000-0005-0000-0000-000071120000}"/>
    <cellStyle name="SAPBEXexcGood1 2 3 2 4" xfId="9738" xr:uid="{00000000-0005-0000-0000-000072120000}"/>
    <cellStyle name="SAPBEXexcGood1 2 3 3" xfId="3630" xr:uid="{00000000-0005-0000-0000-000073120000}"/>
    <cellStyle name="SAPBEXexcGood1 2 3 4" xfId="6135" xr:uid="{00000000-0005-0000-0000-000074120000}"/>
    <cellStyle name="SAPBEXexcGood1 2 3 5" xfId="8464" xr:uid="{00000000-0005-0000-0000-000075120000}"/>
    <cellStyle name="SAPBEXexcGood1 2 4" xfId="777" xr:uid="{00000000-0005-0000-0000-000076120000}"/>
    <cellStyle name="SAPBEXexcGood1 2 4 2" xfId="2235" xr:uid="{00000000-0005-0000-0000-000077120000}"/>
    <cellStyle name="SAPBEXexcGood1 2 4 2 2" xfId="5063" xr:uid="{00000000-0005-0000-0000-000078120000}"/>
    <cellStyle name="SAPBEXexcGood1 2 4 2 3" xfId="7534" xr:uid="{00000000-0005-0000-0000-000079120000}"/>
    <cellStyle name="SAPBEXexcGood1 2 4 2 4" xfId="9827" xr:uid="{00000000-0005-0000-0000-00007A120000}"/>
    <cellStyle name="SAPBEXexcGood1 2 4 3" xfId="3631" xr:uid="{00000000-0005-0000-0000-00007B120000}"/>
    <cellStyle name="SAPBEXexcGood1 2 4 4" xfId="6136" xr:uid="{00000000-0005-0000-0000-00007C120000}"/>
    <cellStyle name="SAPBEXexcGood1 2 4 5" xfId="8465" xr:uid="{00000000-0005-0000-0000-00007D120000}"/>
    <cellStyle name="SAPBEXexcGood1 2 5" xfId="778" xr:uid="{00000000-0005-0000-0000-00007E120000}"/>
    <cellStyle name="SAPBEXexcGood1 2 5 2" xfId="2147" xr:uid="{00000000-0005-0000-0000-00007F120000}"/>
    <cellStyle name="SAPBEXexcGood1 2 5 2 2" xfId="4975" xr:uid="{00000000-0005-0000-0000-000080120000}"/>
    <cellStyle name="SAPBEXexcGood1 2 5 2 3" xfId="7446" xr:uid="{00000000-0005-0000-0000-000081120000}"/>
    <cellStyle name="SAPBEXexcGood1 2 5 2 4" xfId="9739" xr:uid="{00000000-0005-0000-0000-000082120000}"/>
    <cellStyle name="SAPBEXexcGood1 2 5 3" xfId="3632" xr:uid="{00000000-0005-0000-0000-000083120000}"/>
    <cellStyle name="SAPBEXexcGood1 2 5 4" xfId="6137" xr:uid="{00000000-0005-0000-0000-000084120000}"/>
    <cellStyle name="SAPBEXexcGood1 2 5 5" xfId="8466" xr:uid="{00000000-0005-0000-0000-000085120000}"/>
    <cellStyle name="SAPBEXexcGood1 2 6" xfId="779" xr:uid="{00000000-0005-0000-0000-000086120000}"/>
    <cellStyle name="SAPBEXexcGood1 2 6 2" xfId="2199" xr:uid="{00000000-0005-0000-0000-000087120000}"/>
    <cellStyle name="SAPBEXexcGood1 2 6 2 2" xfId="5027" xr:uid="{00000000-0005-0000-0000-000088120000}"/>
    <cellStyle name="SAPBEXexcGood1 2 6 2 3" xfId="7498" xr:uid="{00000000-0005-0000-0000-000089120000}"/>
    <cellStyle name="SAPBEXexcGood1 2 6 2 4" xfId="9791" xr:uid="{00000000-0005-0000-0000-00008A120000}"/>
    <cellStyle name="SAPBEXexcGood1 2 6 3" xfId="3633" xr:uid="{00000000-0005-0000-0000-00008B120000}"/>
    <cellStyle name="SAPBEXexcGood1 2 6 4" xfId="6138" xr:uid="{00000000-0005-0000-0000-00008C120000}"/>
    <cellStyle name="SAPBEXexcGood1 2 6 5" xfId="8467" xr:uid="{00000000-0005-0000-0000-00008D120000}"/>
    <cellStyle name="SAPBEXexcGood1 2 7" xfId="780" xr:uid="{00000000-0005-0000-0000-00008E120000}"/>
    <cellStyle name="SAPBEXexcGood1 2 7 2" xfId="2242" xr:uid="{00000000-0005-0000-0000-00008F120000}"/>
    <cellStyle name="SAPBEXexcGood1 2 7 2 2" xfId="5070" xr:uid="{00000000-0005-0000-0000-000090120000}"/>
    <cellStyle name="SAPBEXexcGood1 2 7 2 3" xfId="7541" xr:uid="{00000000-0005-0000-0000-000091120000}"/>
    <cellStyle name="SAPBEXexcGood1 2 7 2 4" xfId="9834" xr:uid="{00000000-0005-0000-0000-000092120000}"/>
    <cellStyle name="SAPBEXexcGood1 2 7 3" xfId="3634" xr:uid="{00000000-0005-0000-0000-000093120000}"/>
    <cellStyle name="SAPBEXexcGood1 2 7 4" xfId="6139" xr:uid="{00000000-0005-0000-0000-000094120000}"/>
    <cellStyle name="SAPBEXexcGood1 2 7 5" xfId="8468" xr:uid="{00000000-0005-0000-0000-000095120000}"/>
    <cellStyle name="SAPBEXexcGood1 2 8" xfId="781" xr:uid="{00000000-0005-0000-0000-000096120000}"/>
    <cellStyle name="SAPBEXexcGood1 2 8 2" xfId="2651" xr:uid="{00000000-0005-0000-0000-000097120000}"/>
    <cellStyle name="SAPBEXexcGood1 2 8 2 2" xfId="5476" xr:uid="{00000000-0005-0000-0000-000098120000}"/>
    <cellStyle name="SAPBEXexcGood1 2 8 2 3" xfId="7944" xr:uid="{00000000-0005-0000-0000-000099120000}"/>
    <cellStyle name="SAPBEXexcGood1 2 8 2 4" xfId="10233" xr:uid="{00000000-0005-0000-0000-00009A120000}"/>
    <cellStyle name="SAPBEXexcGood1 2 8 3" xfId="3635" xr:uid="{00000000-0005-0000-0000-00009B120000}"/>
    <cellStyle name="SAPBEXexcGood1 2 8 4" xfId="6140" xr:uid="{00000000-0005-0000-0000-00009C120000}"/>
    <cellStyle name="SAPBEXexcGood1 2 8 5" xfId="8469" xr:uid="{00000000-0005-0000-0000-00009D120000}"/>
    <cellStyle name="SAPBEXexcGood1 2 9" xfId="782" xr:uid="{00000000-0005-0000-0000-00009E120000}"/>
    <cellStyle name="SAPBEXexcGood1 2 9 2" xfId="1616" xr:uid="{00000000-0005-0000-0000-00009F120000}"/>
    <cellStyle name="SAPBEXexcGood1 2 9 2 2" xfId="4445" xr:uid="{00000000-0005-0000-0000-0000A0120000}"/>
    <cellStyle name="SAPBEXexcGood1 2 9 2 3" xfId="6918" xr:uid="{00000000-0005-0000-0000-0000A1120000}"/>
    <cellStyle name="SAPBEXexcGood1 2 9 2 4" xfId="9218" xr:uid="{00000000-0005-0000-0000-0000A2120000}"/>
    <cellStyle name="SAPBEXexcGood1 2 9 3" xfId="3636" xr:uid="{00000000-0005-0000-0000-0000A3120000}"/>
    <cellStyle name="SAPBEXexcGood1 2 9 4" xfId="6141" xr:uid="{00000000-0005-0000-0000-0000A4120000}"/>
    <cellStyle name="SAPBEXexcGood1 2 9 5" xfId="8470" xr:uid="{00000000-0005-0000-0000-0000A5120000}"/>
    <cellStyle name="SAPBEXexcGood1 3" xfId="783" xr:uid="{00000000-0005-0000-0000-0000A6120000}"/>
    <cellStyle name="SAPBEXexcGood1 3 2" xfId="2722" xr:uid="{00000000-0005-0000-0000-0000A7120000}"/>
    <cellStyle name="SAPBEXexcGood1 3 2 2" xfId="5547" xr:uid="{00000000-0005-0000-0000-0000A8120000}"/>
    <cellStyle name="SAPBEXexcGood1 3 2 3" xfId="8012" xr:uid="{00000000-0005-0000-0000-0000A9120000}"/>
    <cellStyle name="SAPBEXexcGood1 3 2 4" xfId="10292" xr:uid="{00000000-0005-0000-0000-0000AA120000}"/>
    <cellStyle name="SAPBEXexcGood1 3 3" xfId="3637" xr:uid="{00000000-0005-0000-0000-0000AB120000}"/>
    <cellStyle name="SAPBEXexcGood1 3 4" xfId="6142" xr:uid="{00000000-0005-0000-0000-0000AC120000}"/>
    <cellStyle name="SAPBEXexcGood1 3 5" xfId="8471" xr:uid="{00000000-0005-0000-0000-0000AD120000}"/>
    <cellStyle name="SAPBEXexcGood1 4" xfId="784" xr:uid="{00000000-0005-0000-0000-0000AE120000}"/>
    <cellStyle name="SAPBEXexcGood1 4 2" xfId="1708" xr:uid="{00000000-0005-0000-0000-0000AF120000}"/>
    <cellStyle name="SAPBEXexcGood1 4 2 2" xfId="4537" xr:uid="{00000000-0005-0000-0000-0000B0120000}"/>
    <cellStyle name="SAPBEXexcGood1 4 2 3" xfId="7010" xr:uid="{00000000-0005-0000-0000-0000B1120000}"/>
    <cellStyle name="SAPBEXexcGood1 4 2 4" xfId="9304" xr:uid="{00000000-0005-0000-0000-0000B2120000}"/>
    <cellStyle name="SAPBEXexcGood1 4 3" xfId="3638" xr:uid="{00000000-0005-0000-0000-0000B3120000}"/>
    <cellStyle name="SAPBEXexcGood1 4 4" xfId="6143" xr:uid="{00000000-0005-0000-0000-0000B4120000}"/>
    <cellStyle name="SAPBEXexcGood1 4 5" xfId="8472" xr:uid="{00000000-0005-0000-0000-0000B5120000}"/>
    <cellStyle name="SAPBEXexcGood1 5" xfId="785" xr:uid="{00000000-0005-0000-0000-0000B6120000}"/>
    <cellStyle name="SAPBEXexcGood1 5 2" xfId="2200" xr:uid="{00000000-0005-0000-0000-0000B7120000}"/>
    <cellStyle name="SAPBEXexcGood1 5 2 2" xfId="5028" xr:uid="{00000000-0005-0000-0000-0000B8120000}"/>
    <cellStyle name="SAPBEXexcGood1 5 2 3" xfId="7499" xr:uid="{00000000-0005-0000-0000-0000B9120000}"/>
    <cellStyle name="SAPBEXexcGood1 5 2 4" xfId="9792" xr:uid="{00000000-0005-0000-0000-0000BA120000}"/>
    <cellStyle name="SAPBEXexcGood1 5 3" xfId="3639" xr:uid="{00000000-0005-0000-0000-0000BB120000}"/>
    <cellStyle name="SAPBEXexcGood1 5 4" xfId="6144" xr:uid="{00000000-0005-0000-0000-0000BC120000}"/>
    <cellStyle name="SAPBEXexcGood1 5 5" xfId="8473" xr:uid="{00000000-0005-0000-0000-0000BD120000}"/>
    <cellStyle name="SAPBEXexcGood1 6" xfId="786" xr:uid="{00000000-0005-0000-0000-0000BE120000}"/>
    <cellStyle name="SAPBEXexcGood1 6 2" xfId="2520" xr:uid="{00000000-0005-0000-0000-0000BF120000}"/>
    <cellStyle name="SAPBEXexcGood1 6 2 2" xfId="5347" xr:uid="{00000000-0005-0000-0000-0000C0120000}"/>
    <cellStyle name="SAPBEXexcGood1 6 2 3" xfId="7817" xr:uid="{00000000-0005-0000-0000-0000C1120000}"/>
    <cellStyle name="SAPBEXexcGood1 6 2 4" xfId="10110" xr:uid="{00000000-0005-0000-0000-0000C2120000}"/>
    <cellStyle name="SAPBEXexcGood1 6 3" xfId="3640" xr:uid="{00000000-0005-0000-0000-0000C3120000}"/>
    <cellStyle name="SAPBEXexcGood1 6 4" xfId="6145" xr:uid="{00000000-0005-0000-0000-0000C4120000}"/>
    <cellStyle name="SAPBEXexcGood1 6 5" xfId="8474" xr:uid="{00000000-0005-0000-0000-0000C5120000}"/>
    <cellStyle name="SAPBEXexcGood1 7" xfId="787" xr:uid="{00000000-0005-0000-0000-0000C6120000}"/>
    <cellStyle name="SAPBEXexcGood1 7 2" xfId="1647" xr:uid="{00000000-0005-0000-0000-0000C7120000}"/>
    <cellStyle name="SAPBEXexcGood1 7 2 2" xfId="4476" xr:uid="{00000000-0005-0000-0000-0000C8120000}"/>
    <cellStyle name="SAPBEXexcGood1 7 2 3" xfId="6949" xr:uid="{00000000-0005-0000-0000-0000C9120000}"/>
    <cellStyle name="SAPBEXexcGood1 7 2 4" xfId="9244" xr:uid="{00000000-0005-0000-0000-0000CA120000}"/>
    <cellStyle name="SAPBEXexcGood1 7 3" xfId="3641" xr:uid="{00000000-0005-0000-0000-0000CB120000}"/>
    <cellStyle name="SAPBEXexcGood1 7 4" xfId="6146" xr:uid="{00000000-0005-0000-0000-0000CC120000}"/>
    <cellStyle name="SAPBEXexcGood1 7 5" xfId="8475" xr:uid="{00000000-0005-0000-0000-0000CD120000}"/>
    <cellStyle name="SAPBEXexcGood1 8" xfId="788" xr:uid="{00000000-0005-0000-0000-0000CE120000}"/>
    <cellStyle name="SAPBEXexcGood1 8 2" xfId="1630" xr:uid="{00000000-0005-0000-0000-0000CF120000}"/>
    <cellStyle name="SAPBEXexcGood1 8 2 2" xfId="4459" xr:uid="{00000000-0005-0000-0000-0000D0120000}"/>
    <cellStyle name="SAPBEXexcGood1 8 2 3" xfId="6932" xr:uid="{00000000-0005-0000-0000-0000D1120000}"/>
    <cellStyle name="SAPBEXexcGood1 8 2 4" xfId="9228" xr:uid="{00000000-0005-0000-0000-0000D2120000}"/>
    <cellStyle name="SAPBEXexcGood1 8 3" xfId="3642" xr:uid="{00000000-0005-0000-0000-0000D3120000}"/>
    <cellStyle name="SAPBEXexcGood1 8 4" xfId="6147" xr:uid="{00000000-0005-0000-0000-0000D4120000}"/>
    <cellStyle name="SAPBEXexcGood1 8 5" xfId="8476" xr:uid="{00000000-0005-0000-0000-0000D5120000}"/>
    <cellStyle name="SAPBEXexcGood1 9" xfId="789" xr:uid="{00000000-0005-0000-0000-0000D6120000}"/>
    <cellStyle name="SAPBEXexcGood1 9 2" xfId="1860" xr:uid="{00000000-0005-0000-0000-0000D7120000}"/>
    <cellStyle name="SAPBEXexcGood1 9 2 2" xfId="4688" xr:uid="{00000000-0005-0000-0000-0000D8120000}"/>
    <cellStyle name="SAPBEXexcGood1 9 2 3" xfId="7160" xr:uid="{00000000-0005-0000-0000-0000D9120000}"/>
    <cellStyle name="SAPBEXexcGood1 9 2 4" xfId="9453" xr:uid="{00000000-0005-0000-0000-0000DA120000}"/>
    <cellStyle name="SAPBEXexcGood1 9 3" xfId="3643" xr:uid="{00000000-0005-0000-0000-0000DB120000}"/>
    <cellStyle name="SAPBEXexcGood1 9 4" xfId="6148" xr:uid="{00000000-0005-0000-0000-0000DC120000}"/>
    <cellStyle name="SAPBEXexcGood1 9 5" xfId="8477" xr:uid="{00000000-0005-0000-0000-0000DD120000}"/>
    <cellStyle name="SAPBEXexcGood2" xfId="790" xr:uid="{00000000-0005-0000-0000-0000DE120000}"/>
    <cellStyle name="SAPBEXexcGood2 10" xfId="791" xr:uid="{00000000-0005-0000-0000-0000DF120000}"/>
    <cellStyle name="SAPBEXexcGood2 10 2" xfId="1603" xr:uid="{00000000-0005-0000-0000-0000E0120000}"/>
    <cellStyle name="SAPBEXexcGood2 10 2 2" xfId="4432" xr:uid="{00000000-0005-0000-0000-0000E1120000}"/>
    <cellStyle name="SAPBEXexcGood2 10 2 3" xfId="6905" xr:uid="{00000000-0005-0000-0000-0000E2120000}"/>
    <cellStyle name="SAPBEXexcGood2 10 2 4" xfId="9206" xr:uid="{00000000-0005-0000-0000-0000E3120000}"/>
    <cellStyle name="SAPBEXexcGood2 10 3" xfId="3645" xr:uid="{00000000-0005-0000-0000-0000E4120000}"/>
    <cellStyle name="SAPBEXexcGood2 10 4" xfId="6150" xr:uid="{00000000-0005-0000-0000-0000E5120000}"/>
    <cellStyle name="SAPBEXexcGood2 10 5" xfId="8479" xr:uid="{00000000-0005-0000-0000-0000E6120000}"/>
    <cellStyle name="SAPBEXexcGood2 11" xfId="792" xr:uid="{00000000-0005-0000-0000-0000E7120000}"/>
    <cellStyle name="SAPBEXexcGood2 11 2" xfId="2148" xr:uid="{00000000-0005-0000-0000-0000E8120000}"/>
    <cellStyle name="SAPBEXexcGood2 11 2 2" xfId="4976" xr:uid="{00000000-0005-0000-0000-0000E9120000}"/>
    <cellStyle name="SAPBEXexcGood2 11 2 3" xfId="7447" xr:uid="{00000000-0005-0000-0000-0000EA120000}"/>
    <cellStyle name="SAPBEXexcGood2 11 2 4" xfId="9740" xr:uid="{00000000-0005-0000-0000-0000EB120000}"/>
    <cellStyle name="SAPBEXexcGood2 11 3" xfId="3646" xr:uid="{00000000-0005-0000-0000-0000EC120000}"/>
    <cellStyle name="SAPBEXexcGood2 11 4" xfId="6151" xr:uid="{00000000-0005-0000-0000-0000ED120000}"/>
    <cellStyle name="SAPBEXexcGood2 11 5" xfId="8480" xr:uid="{00000000-0005-0000-0000-0000EE120000}"/>
    <cellStyle name="SAPBEXexcGood2 12" xfId="1513" xr:uid="{00000000-0005-0000-0000-0000EF120000}"/>
    <cellStyle name="SAPBEXexcGood2 13" xfId="2308" xr:uid="{00000000-0005-0000-0000-0000F0120000}"/>
    <cellStyle name="SAPBEXexcGood2 13 2" xfId="5136" xr:uid="{00000000-0005-0000-0000-0000F1120000}"/>
    <cellStyle name="SAPBEXexcGood2 13 3" xfId="7607" xr:uid="{00000000-0005-0000-0000-0000F2120000}"/>
    <cellStyle name="SAPBEXexcGood2 13 4" xfId="9900" xr:uid="{00000000-0005-0000-0000-0000F3120000}"/>
    <cellStyle name="SAPBEXexcGood2 14" xfId="3644" xr:uid="{00000000-0005-0000-0000-0000F4120000}"/>
    <cellStyle name="SAPBEXexcGood2 15" xfId="6149" xr:uid="{00000000-0005-0000-0000-0000F5120000}"/>
    <cellStyle name="SAPBEXexcGood2 16" xfId="8478" xr:uid="{00000000-0005-0000-0000-0000F6120000}"/>
    <cellStyle name="SAPBEXexcGood2 2" xfId="793" xr:uid="{00000000-0005-0000-0000-0000F7120000}"/>
    <cellStyle name="SAPBEXexcGood2 2 10" xfId="794" xr:uid="{00000000-0005-0000-0000-0000F8120000}"/>
    <cellStyle name="SAPBEXexcGood2 2 10 2" xfId="1593" xr:uid="{00000000-0005-0000-0000-0000F9120000}"/>
    <cellStyle name="SAPBEXexcGood2 2 10 2 2" xfId="4422" xr:uid="{00000000-0005-0000-0000-0000FA120000}"/>
    <cellStyle name="SAPBEXexcGood2 2 10 2 3" xfId="6896" xr:uid="{00000000-0005-0000-0000-0000FB120000}"/>
    <cellStyle name="SAPBEXexcGood2 2 10 2 4" xfId="9197" xr:uid="{00000000-0005-0000-0000-0000FC120000}"/>
    <cellStyle name="SAPBEXexcGood2 2 10 3" xfId="3648" xr:uid="{00000000-0005-0000-0000-0000FD120000}"/>
    <cellStyle name="SAPBEXexcGood2 2 10 4" xfId="6153" xr:uid="{00000000-0005-0000-0000-0000FE120000}"/>
    <cellStyle name="SAPBEXexcGood2 2 10 5" xfId="8482" xr:uid="{00000000-0005-0000-0000-0000FF120000}"/>
    <cellStyle name="SAPBEXexcGood2 2 11" xfId="2207" xr:uid="{00000000-0005-0000-0000-000000130000}"/>
    <cellStyle name="SAPBEXexcGood2 2 11 2" xfId="5035" xr:uid="{00000000-0005-0000-0000-000001130000}"/>
    <cellStyle name="SAPBEXexcGood2 2 11 3" xfId="7506" xr:uid="{00000000-0005-0000-0000-000002130000}"/>
    <cellStyle name="SAPBEXexcGood2 2 11 4" xfId="9799" xr:uid="{00000000-0005-0000-0000-000003130000}"/>
    <cellStyle name="SAPBEXexcGood2 2 12" xfId="3647" xr:uid="{00000000-0005-0000-0000-000004130000}"/>
    <cellStyle name="SAPBEXexcGood2 2 13" xfId="6152" xr:uid="{00000000-0005-0000-0000-000005130000}"/>
    <cellStyle name="SAPBEXexcGood2 2 14" xfId="8481" xr:uid="{00000000-0005-0000-0000-000006130000}"/>
    <cellStyle name="SAPBEXexcGood2 2 2" xfId="795" xr:uid="{00000000-0005-0000-0000-000007130000}"/>
    <cellStyle name="SAPBEXexcGood2 2 2 2" xfId="1671" xr:uid="{00000000-0005-0000-0000-000008130000}"/>
    <cellStyle name="SAPBEXexcGood2 2 2 2 2" xfId="4500" xr:uid="{00000000-0005-0000-0000-000009130000}"/>
    <cellStyle name="SAPBEXexcGood2 2 2 2 3" xfId="6973" xr:uid="{00000000-0005-0000-0000-00000A130000}"/>
    <cellStyle name="SAPBEXexcGood2 2 2 2 4" xfId="9267" xr:uid="{00000000-0005-0000-0000-00000B130000}"/>
    <cellStyle name="SAPBEXexcGood2 2 2 3" xfId="3649" xr:uid="{00000000-0005-0000-0000-00000C130000}"/>
    <cellStyle name="SAPBEXexcGood2 2 2 4" xfId="6154" xr:uid="{00000000-0005-0000-0000-00000D130000}"/>
    <cellStyle name="SAPBEXexcGood2 2 2 5" xfId="8483" xr:uid="{00000000-0005-0000-0000-00000E130000}"/>
    <cellStyle name="SAPBEXexcGood2 2 3" xfId="796" xr:uid="{00000000-0005-0000-0000-00000F130000}"/>
    <cellStyle name="SAPBEXexcGood2 2 3 2" xfId="2149" xr:uid="{00000000-0005-0000-0000-000010130000}"/>
    <cellStyle name="SAPBEXexcGood2 2 3 2 2" xfId="4977" xr:uid="{00000000-0005-0000-0000-000011130000}"/>
    <cellStyle name="SAPBEXexcGood2 2 3 2 3" xfId="7448" xr:uid="{00000000-0005-0000-0000-000012130000}"/>
    <cellStyle name="SAPBEXexcGood2 2 3 2 4" xfId="9741" xr:uid="{00000000-0005-0000-0000-000013130000}"/>
    <cellStyle name="SAPBEXexcGood2 2 3 3" xfId="3650" xr:uid="{00000000-0005-0000-0000-000014130000}"/>
    <cellStyle name="SAPBEXexcGood2 2 3 4" xfId="6155" xr:uid="{00000000-0005-0000-0000-000015130000}"/>
    <cellStyle name="SAPBEXexcGood2 2 3 5" xfId="8484" xr:uid="{00000000-0005-0000-0000-000016130000}"/>
    <cellStyle name="SAPBEXexcGood2 2 4" xfId="797" xr:uid="{00000000-0005-0000-0000-000017130000}"/>
    <cellStyle name="SAPBEXexcGood2 2 4 2" xfId="2415" xr:uid="{00000000-0005-0000-0000-000018130000}"/>
    <cellStyle name="SAPBEXexcGood2 2 4 2 2" xfId="5242" xr:uid="{00000000-0005-0000-0000-000019130000}"/>
    <cellStyle name="SAPBEXexcGood2 2 4 2 3" xfId="7713" xr:uid="{00000000-0005-0000-0000-00001A130000}"/>
    <cellStyle name="SAPBEXexcGood2 2 4 2 4" xfId="10006" xr:uid="{00000000-0005-0000-0000-00001B130000}"/>
    <cellStyle name="SAPBEXexcGood2 2 4 3" xfId="3651" xr:uid="{00000000-0005-0000-0000-00001C130000}"/>
    <cellStyle name="SAPBEXexcGood2 2 4 4" xfId="6156" xr:uid="{00000000-0005-0000-0000-00001D130000}"/>
    <cellStyle name="SAPBEXexcGood2 2 4 5" xfId="8485" xr:uid="{00000000-0005-0000-0000-00001E130000}"/>
    <cellStyle name="SAPBEXexcGood2 2 5" xfId="798" xr:uid="{00000000-0005-0000-0000-00001F130000}"/>
    <cellStyle name="SAPBEXexcGood2 2 5 2" xfId="2150" xr:uid="{00000000-0005-0000-0000-000020130000}"/>
    <cellStyle name="SAPBEXexcGood2 2 5 2 2" xfId="4978" xr:uid="{00000000-0005-0000-0000-000021130000}"/>
    <cellStyle name="SAPBEXexcGood2 2 5 2 3" xfId="7449" xr:uid="{00000000-0005-0000-0000-000022130000}"/>
    <cellStyle name="SAPBEXexcGood2 2 5 2 4" xfId="9742" xr:uid="{00000000-0005-0000-0000-000023130000}"/>
    <cellStyle name="SAPBEXexcGood2 2 5 3" xfId="3652" xr:uid="{00000000-0005-0000-0000-000024130000}"/>
    <cellStyle name="SAPBEXexcGood2 2 5 4" xfId="6157" xr:uid="{00000000-0005-0000-0000-000025130000}"/>
    <cellStyle name="SAPBEXexcGood2 2 5 5" xfId="8486" xr:uid="{00000000-0005-0000-0000-000026130000}"/>
    <cellStyle name="SAPBEXexcGood2 2 6" xfId="799" xr:uid="{00000000-0005-0000-0000-000027130000}"/>
    <cellStyle name="SAPBEXexcGood2 2 6 2" xfId="1567" xr:uid="{00000000-0005-0000-0000-000028130000}"/>
    <cellStyle name="SAPBEXexcGood2 2 6 2 2" xfId="4396" xr:uid="{00000000-0005-0000-0000-000029130000}"/>
    <cellStyle name="SAPBEXexcGood2 2 6 2 3" xfId="6870" xr:uid="{00000000-0005-0000-0000-00002A130000}"/>
    <cellStyle name="SAPBEXexcGood2 2 6 2 4" xfId="9172" xr:uid="{00000000-0005-0000-0000-00002B130000}"/>
    <cellStyle name="SAPBEXexcGood2 2 6 3" xfId="3653" xr:uid="{00000000-0005-0000-0000-00002C130000}"/>
    <cellStyle name="SAPBEXexcGood2 2 6 4" xfId="6158" xr:uid="{00000000-0005-0000-0000-00002D130000}"/>
    <cellStyle name="SAPBEXexcGood2 2 6 5" xfId="8487" xr:uid="{00000000-0005-0000-0000-00002E130000}"/>
    <cellStyle name="SAPBEXexcGood2 2 7" xfId="800" xr:uid="{00000000-0005-0000-0000-00002F130000}"/>
    <cellStyle name="SAPBEXexcGood2 2 7 2" xfId="2151" xr:uid="{00000000-0005-0000-0000-000030130000}"/>
    <cellStyle name="SAPBEXexcGood2 2 7 2 2" xfId="4979" xr:uid="{00000000-0005-0000-0000-000031130000}"/>
    <cellStyle name="SAPBEXexcGood2 2 7 2 3" xfId="7450" xr:uid="{00000000-0005-0000-0000-000032130000}"/>
    <cellStyle name="SAPBEXexcGood2 2 7 2 4" xfId="9743" xr:uid="{00000000-0005-0000-0000-000033130000}"/>
    <cellStyle name="SAPBEXexcGood2 2 7 3" xfId="3654" xr:uid="{00000000-0005-0000-0000-000034130000}"/>
    <cellStyle name="SAPBEXexcGood2 2 7 4" xfId="6159" xr:uid="{00000000-0005-0000-0000-000035130000}"/>
    <cellStyle name="SAPBEXexcGood2 2 7 5" xfId="8488" xr:uid="{00000000-0005-0000-0000-000036130000}"/>
    <cellStyle name="SAPBEXexcGood2 2 8" xfId="801" xr:uid="{00000000-0005-0000-0000-000037130000}"/>
    <cellStyle name="SAPBEXexcGood2 2 8 2" xfId="2152" xr:uid="{00000000-0005-0000-0000-000038130000}"/>
    <cellStyle name="SAPBEXexcGood2 2 8 2 2" xfId="4980" xr:uid="{00000000-0005-0000-0000-000039130000}"/>
    <cellStyle name="SAPBEXexcGood2 2 8 2 3" xfId="7451" xr:uid="{00000000-0005-0000-0000-00003A130000}"/>
    <cellStyle name="SAPBEXexcGood2 2 8 2 4" xfId="9744" xr:uid="{00000000-0005-0000-0000-00003B130000}"/>
    <cellStyle name="SAPBEXexcGood2 2 8 3" xfId="3655" xr:uid="{00000000-0005-0000-0000-00003C130000}"/>
    <cellStyle name="SAPBEXexcGood2 2 8 4" xfId="6160" xr:uid="{00000000-0005-0000-0000-00003D130000}"/>
    <cellStyle name="SAPBEXexcGood2 2 8 5" xfId="8489" xr:uid="{00000000-0005-0000-0000-00003E130000}"/>
    <cellStyle name="SAPBEXexcGood2 2 9" xfId="802" xr:uid="{00000000-0005-0000-0000-00003F130000}"/>
    <cellStyle name="SAPBEXexcGood2 2 9 2" xfId="2153" xr:uid="{00000000-0005-0000-0000-000040130000}"/>
    <cellStyle name="SAPBEXexcGood2 2 9 2 2" xfId="4981" xr:uid="{00000000-0005-0000-0000-000041130000}"/>
    <cellStyle name="SAPBEXexcGood2 2 9 2 3" xfId="7452" xr:uid="{00000000-0005-0000-0000-000042130000}"/>
    <cellStyle name="SAPBEXexcGood2 2 9 2 4" xfId="9745" xr:uid="{00000000-0005-0000-0000-000043130000}"/>
    <cellStyle name="SAPBEXexcGood2 2 9 3" xfId="3656" xr:uid="{00000000-0005-0000-0000-000044130000}"/>
    <cellStyle name="SAPBEXexcGood2 2 9 4" xfId="6161" xr:uid="{00000000-0005-0000-0000-000045130000}"/>
    <cellStyle name="SAPBEXexcGood2 2 9 5" xfId="8490" xr:uid="{00000000-0005-0000-0000-000046130000}"/>
    <cellStyle name="SAPBEXexcGood2 3" xfId="803" xr:uid="{00000000-0005-0000-0000-000047130000}"/>
    <cellStyle name="SAPBEXexcGood2 3 2" xfId="2602" xr:uid="{00000000-0005-0000-0000-000048130000}"/>
    <cellStyle name="SAPBEXexcGood2 3 2 2" xfId="5428" xr:uid="{00000000-0005-0000-0000-000049130000}"/>
    <cellStyle name="SAPBEXexcGood2 3 2 3" xfId="7898" xr:uid="{00000000-0005-0000-0000-00004A130000}"/>
    <cellStyle name="SAPBEXexcGood2 3 2 4" xfId="10191" xr:uid="{00000000-0005-0000-0000-00004B130000}"/>
    <cellStyle name="SAPBEXexcGood2 3 3" xfId="3657" xr:uid="{00000000-0005-0000-0000-00004C130000}"/>
    <cellStyle name="SAPBEXexcGood2 3 4" xfId="6162" xr:uid="{00000000-0005-0000-0000-00004D130000}"/>
    <cellStyle name="SAPBEXexcGood2 3 5" xfId="8491" xr:uid="{00000000-0005-0000-0000-00004E130000}"/>
    <cellStyle name="SAPBEXexcGood2 4" xfId="804" xr:uid="{00000000-0005-0000-0000-00004F130000}"/>
    <cellStyle name="SAPBEXexcGood2 4 2" xfId="2154" xr:uid="{00000000-0005-0000-0000-000050130000}"/>
    <cellStyle name="SAPBEXexcGood2 4 2 2" xfId="4982" xr:uid="{00000000-0005-0000-0000-000051130000}"/>
    <cellStyle name="SAPBEXexcGood2 4 2 3" xfId="7453" xr:uid="{00000000-0005-0000-0000-000052130000}"/>
    <cellStyle name="SAPBEXexcGood2 4 2 4" xfId="9746" xr:uid="{00000000-0005-0000-0000-000053130000}"/>
    <cellStyle name="SAPBEXexcGood2 4 3" xfId="3658" xr:uid="{00000000-0005-0000-0000-000054130000}"/>
    <cellStyle name="SAPBEXexcGood2 4 4" xfId="6163" xr:uid="{00000000-0005-0000-0000-000055130000}"/>
    <cellStyle name="SAPBEXexcGood2 4 5" xfId="8492" xr:uid="{00000000-0005-0000-0000-000056130000}"/>
    <cellStyle name="SAPBEXexcGood2 5" xfId="805" xr:uid="{00000000-0005-0000-0000-000057130000}"/>
    <cellStyle name="SAPBEXexcGood2 5 2" xfId="1794" xr:uid="{00000000-0005-0000-0000-000058130000}"/>
    <cellStyle name="SAPBEXexcGood2 5 2 2" xfId="4622" xr:uid="{00000000-0005-0000-0000-000059130000}"/>
    <cellStyle name="SAPBEXexcGood2 5 2 3" xfId="7095" xr:uid="{00000000-0005-0000-0000-00005A130000}"/>
    <cellStyle name="SAPBEXexcGood2 5 2 4" xfId="9389" xr:uid="{00000000-0005-0000-0000-00005B130000}"/>
    <cellStyle name="SAPBEXexcGood2 5 3" xfId="3659" xr:uid="{00000000-0005-0000-0000-00005C130000}"/>
    <cellStyle name="SAPBEXexcGood2 5 4" xfId="6164" xr:uid="{00000000-0005-0000-0000-00005D130000}"/>
    <cellStyle name="SAPBEXexcGood2 5 5" xfId="8493" xr:uid="{00000000-0005-0000-0000-00005E130000}"/>
    <cellStyle name="SAPBEXexcGood2 6" xfId="806" xr:uid="{00000000-0005-0000-0000-00005F130000}"/>
    <cellStyle name="SAPBEXexcGood2 6 2" xfId="1833" xr:uid="{00000000-0005-0000-0000-000060130000}"/>
    <cellStyle name="SAPBEXexcGood2 6 2 2" xfId="4661" xr:uid="{00000000-0005-0000-0000-000061130000}"/>
    <cellStyle name="SAPBEXexcGood2 6 2 3" xfId="7133" xr:uid="{00000000-0005-0000-0000-000062130000}"/>
    <cellStyle name="SAPBEXexcGood2 6 2 4" xfId="9426" xr:uid="{00000000-0005-0000-0000-000063130000}"/>
    <cellStyle name="SAPBEXexcGood2 6 3" xfId="3660" xr:uid="{00000000-0005-0000-0000-000064130000}"/>
    <cellStyle name="SAPBEXexcGood2 6 4" xfId="6165" xr:uid="{00000000-0005-0000-0000-000065130000}"/>
    <cellStyle name="SAPBEXexcGood2 6 5" xfId="8494" xr:uid="{00000000-0005-0000-0000-000066130000}"/>
    <cellStyle name="SAPBEXexcGood2 7" xfId="807" xr:uid="{00000000-0005-0000-0000-000067130000}"/>
    <cellStyle name="SAPBEXexcGood2 7 2" xfId="2155" xr:uid="{00000000-0005-0000-0000-000068130000}"/>
    <cellStyle name="SAPBEXexcGood2 7 2 2" xfId="4983" xr:uid="{00000000-0005-0000-0000-000069130000}"/>
    <cellStyle name="SAPBEXexcGood2 7 2 3" xfId="7454" xr:uid="{00000000-0005-0000-0000-00006A130000}"/>
    <cellStyle name="SAPBEXexcGood2 7 2 4" xfId="9747" xr:uid="{00000000-0005-0000-0000-00006B130000}"/>
    <cellStyle name="SAPBEXexcGood2 7 3" xfId="3661" xr:uid="{00000000-0005-0000-0000-00006C130000}"/>
    <cellStyle name="SAPBEXexcGood2 7 4" xfId="6166" xr:uid="{00000000-0005-0000-0000-00006D130000}"/>
    <cellStyle name="SAPBEXexcGood2 7 5" xfId="8495" xr:uid="{00000000-0005-0000-0000-00006E130000}"/>
    <cellStyle name="SAPBEXexcGood2 8" xfId="808" xr:uid="{00000000-0005-0000-0000-00006F130000}"/>
    <cellStyle name="SAPBEXexcGood2 8 2" xfId="2645" xr:uid="{00000000-0005-0000-0000-000070130000}"/>
    <cellStyle name="SAPBEXexcGood2 8 2 2" xfId="5470" xr:uid="{00000000-0005-0000-0000-000071130000}"/>
    <cellStyle name="SAPBEXexcGood2 8 2 3" xfId="7938" xr:uid="{00000000-0005-0000-0000-000072130000}"/>
    <cellStyle name="SAPBEXexcGood2 8 2 4" xfId="10227" xr:uid="{00000000-0005-0000-0000-000073130000}"/>
    <cellStyle name="SAPBEXexcGood2 8 3" xfId="3662" xr:uid="{00000000-0005-0000-0000-000074130000}"/>
    <cellStyle name="SAPBEXexcGood2 8 4" xfId="6167" xr:uid="{00000000-0005-0000-0000-000075130000}"/>
    <cellStyle name="SAPBEXexcGood2 8 5" xfId="8496" xr:uid="{00000000-0005-0000-0000-000076130000}"/>
    <cellStyle name="SAPBEXexcGood2 9" xfId="809" xr:uid="{00000000-0005-0000-0000-000077130000}"/>
    <cellStyle name="SAPBEXexcGood2 9 2" xfId="2474" xr:uid="{00000000-0005-0000-0000-000078130000}"/>
    <cellStyle name="SAPBEXexcGood2 9 2 2" xfId="5301" xr:uid="{00000000-0005-0000-0000-000079130000}"/>
    <cellStyle name="SAPBEXexcGood2 9 2 3" xfId="7771" xr:uid="{00000000-0005-0000-0000-00007A130000}"/>
    <cellStyle name="SAPBEXexcGood2 9 2 4" xfId="10064" xr:uid="{00000000-0005-0000-0000-00007B130000}"/>
    <cellStyle name="SAPBEXexcGood2 9 3" xfId="3663" xr:uid="{00000000-0005-0000-0000-00007C130000}"/>
    <cellStyle name="SAPBEXexcGood2 9 4" xfId="6168" xr:uid="{00000000-0005-0000-0000-00007D130000}"/>
    <cellStyle name="SAPBEXexcGood2 9 5" xfId="8497" xr:uid="{00000000-0005-0000-0000-00007E130000}"/>
    <cellStyle name="SAPBEXexcGood3" xfId="810" xr:uid="{00000000-0005-0000-0000-00007F130000}"/>
    <cellStyle name="SAPBEXexcGood3 10" xfId="811" xr:uid="{00000000-0005-0000-0000-000080130000}"/>
    <cellStyle name="SAPBEXexcGood3 10 2" xfId="2214" xr:uid="{00000000-0005-0000-0000-000081130000}"/>
    <cellStyle name="SAPBEXexcGood3 10 2 2" xfId="5042" xr:uid="{00000000-0005-0000-0000-000082130000}"/>
    <cellStyle name="SAPBEXexcGood3 10 2 3" xfId="7513" xr:uid="{00000000-0005-0000-0000-000083130000}"/>
    <cellStyle name="SAPBEXexcGood3 10 2 4" xfId="9806" xr:uid="{00000000-0005-0000-0000-000084130000}"/>
    <cellStyle name="SAPBEXexcGood3 10 3" xfId="3665" xr:uid="{00000000-0005-0000-0000-000085130000}"/>
    <cellStyle name="SAPBEXexcGood3 10 4" xfId="6170" xr:uid="{00000000-0005-0000-0000-000086130000}"/>
    <cellStyle name="SAPBEXexcGood3 10 5" xfId="8499" xr:uid="{00000000-0005-0000-0000-000087130000}"/>
    <cellStyle name="SAPBEXexcGood3 11" xfId="812" xr:uid="{00000000-0005-0000-0000-000088130000}"/>
    <cellStyle name="SAPBEXexcGood3 11 2" xfId="2269" xr:uid="{00000000-0005-0000-0000-000089130000}"/>
    <cellStyle name="SAPBEXexcGood3 11 2 2" xfId="5097" xr:uid="{00000000-0005-0000-0000-00008A130000}"/>
    <cellStyle name="SAPBEXexcGood3 11 2 3" xfId="7568" xr:uid="{00000000-0005-0000-0000-00008B130000}"/>
    <cellStyle name="SAPBEXexcGood3 11 2 4" xfId="9861" xr:uid="{00000000-0005-0000-0000-00008C130000}"/>
    <cellStyle name="SAPBEXexcGood3 11 3" xfId="3666" xr:uid="{00000000-0005-0000-0000-00008D130000}"/>
    <cellStyle name="SAPBEXexcGood3 11 4" xfId="6171" xr:uid="{00000000-0005-0000-0000-00008E130000}"/>
    <cellStyle name="SAPBEXexcGood3 11 5" xfId="8500" xr:uid="{00000000-0005-0000-0000-00008F130000}"/>
    <cellStyle name="SAPBEXexcGood3 12" xfId="1514" xr:uid="{00000000-0005-0000-0000-000090130000}"/>
    <cellStyle name="SAPBEXexcGood3 13" xfId="2156" xr:uid="{00000000-0005-0000-0000-000091130000}"/>
    <cellStyle name="SAPBEXexcGood3 13 2" xfId="4984" xr:uid="{00000000-0005-0000-0000-000092130000}"/>
    <cellStyle name="SAPBEXexcGood3 13 3" xfId="7455" xr:uid="{00000000-0005-0000-0000-000093130000}"/>
    <cellStyle name="SAPBEXexcGood3 13 4" xfId="9748" xr:uid="{00000000-0005-0000-0000-000094130000}"/>
    <cellStyle name="SAPBEXexcGood3 14" xfId="3664" xr:uid="{00000000-0005-0000-0000-000095130000}"/>
    <cellStyle name="SAPBEXexcGood3 15" xfId="6169" xr:uid="{00000000-0005-0000-0000-000096130000}"/>
    <cellStyle name="SAPBEXexcGood3 16" xfId="8498" xr:uid="{00000000-0005-0000-0000-000097130000}"/>
    <cellStyle name="SAPBEXexcGood3 2" xfId="813" xr:uid="{00000000-0005-0000-0000-000098130000}"/>
    <cellStyle name="SAPBEXexcGood3 2 10" xfId="814" xr:uid="{00000000-0005-0000-0000-000099130000}"/>
    <cellStyle name="SAPBEXexcGood3 2 10 2" xfId="2627" xr:uid="{00000000-0005-0000-0000-00009A130000}"/>
    <cellStyle name="SAPBEXexcGood3 2 10 2 2" xfId="5453" xr:uid="{00000000-0005-0000-0000-00009B130000}"/>
    <cellStyle name="SAPBEXexcGood3 2 10 2 3" xfId="7922" xr:uid="{00000000-0005-0000-0000-00009C130000}"/>
    <cellStyle name="SAPBEXexcGood3 2 10 2 4" xfId="10214" xr:uid="{00000000-0005-0000-0000-00009D130000}"/>
    <cellStyle name="SAPBEXexcGood3 2 10 3" xfId="3668" xr:uid="{00000000-0005-0000-0000-00009E130000}"/>
    <cellStyle name="SAPBEXexcGood3 2 10 4" xfId="6173" xr:uid="{00000000-0005-0000-0000-00009F130000}"/>
    <cellStyle name="SAPBEXexcGood3 2 10 5" xfId="8502" xr:uid="{00000000-0005-0000-0000-0000A0130000}"/>
    <cellStyle name="SAPBEXexcGood3 2 11" xfId="2291" xr:uid="{00000000-0005-0000-0000-0000A1130000}"/>
    <cellStyle name="SAPBEXexcGood3 2 11 2" xfId="5119" xr:uid="{00000000-0005-0000-0000-0000A2130000}"/>
    <cellStyle name="SAPBEXexcGood3 2 11 3" xfId="7590" xr:uid="{00000000-0005-0000-0000-0000A3130000}"/>
    <cellStyle name="SAPBEXexcGood3 2 11 4" xfId="9883" xr:uid="{00000000-0005-0000-0000-0000A4130000}"/>
    <cellStyle name="SAPBEXexcGood3 2 12" xfId="3667" xr:uid="{00000000-0005-0000-0000-0000A5130000}"/>
    <cellStyle name="SAPBEXexcGood3 2 13" xfId="6172" xr:uid="{00000000-0005-0000-0000-0000A6130000}"/>
    <cellStyle name="SAPBEXexcGood3 2 14" xfId="8501" xr:uid="{00000000-0005-0000-0000-0000A7130000}"/>
    <cellStyle name="SAPBEXexcGood3 2 2" xfId="815" xr:uid="{00000000-0005-0000-0000-0000A8130000}"/>
    <cellStyle name="SAPBEXexcGood3 2 2 2" xfId="1857" xr:uid="{00000000-0005-0000-0000-0000A9130000}"/>
    <cellStyle name="SAPBEXexcGood3 2 2 2 2" xfId="4685" xr:uid="{00000000-0005-0000-0000-0000AA130000}"/>
    <cellStyle name="SAPBEXexcGood3 2 2 2 3" xfId="7157" xr:uid="{00000000-0005-0000-0000-0000AB130000}"/>
    <cellStyle name="SAPBEXexcGood3 2 2 2 4" xfId="9450" xr:uid="{00000000-0005-0000-0000-0000AC130000}"/>
    <cellStyle name="SAPBEXexcGood3 2 2 3" xfId="3669" xr:uid="{00000000-0005-0000-0000-0000AD130000}"/>
    <cellStyle name="SAPBEXexcGood3 2 2 4" xfId="6174" xr:uid="{00000000-0005-0000-0000-0000AE130000}"/>
    <cellStyle name="SAPBEXexcGood3 2 2 5" xfId="8503" xr:uid="{00000000-0005-0000-0000-0000AF130000}"/>
    <cellStyle name="SAPBEXexcGood3 2 3" xfId="816" xr:uid="{00000000-0005-0000-0000-0000B0130000}"/>
    <cellStyle name="SAPBEXexcGood3 2 3 2" xfId="2720" xr:uid="{00000000-0005-0000-0000-0000B1130000}"/>
    <cellStyle name="SAPBEXexcGood3 2 3 2 2" xfId="5545" xr:uid="{00000000-0005-0000-0000-0000B2130000}"/>
    <cellStyle name="SAPBEXexcGood3 2 3 2 3" xfId="8010" xr:uid="{00000000-0005-0000-0000-0000B3130000}"/>
    <cellStyle name="SAPBEXexcGood3 2 3 2 4" xfId="10290" xr:uid="{00000000-0005-0000-0000-0000B4130000}"/>
    <cellStyle name="SAPBEXexcGood3 2 3 3" xfId="3670" xr:uid="{00000000-0005-0000-0000-0000B5130000}"/>
    <cellStyle name="SAPBEXexcGood3 2 3 4" xfId="6175" xr:uid="{00000000-0005-0000-0000-0000B6130000}"/>
    <cellStyle name="SAPBEXexcGood3 2 3 5" xfId="8504" xr:uid="{00000000-0005-0000-0000-0000B7130000}"/>
    <cellStyle name="SAPBEXexcGood3 2 4" xfId="817" xr:uid="{00000000-0005-0000-0000-0000B8130000}"/>
    <cellStyle name="SAPBEXexcGood3 2 4 2" xfId="2396" xr:uid="{00000000-0005-0000-0000-0000B9130000}"/>
    <cellStyle name="SAPBEXexcGood3 2 4 2 2" xfId="5223" xr:uid="{00000000-0005-0000-0000-0000BA130000}"/>
    <cellStyle name="SAPBEXexcGood3 2 4 2 3" xfId="7694" xr:uid="{00000000-0005-0000-0000-0000BB130000}"/>
    <cellStyle name="SAPBEXexcGood3 2 4 2 4" xfId="9987" xr:uid="{00000000-0005-0000-0000-0000BC130000}"/>
    <cellStyle name="SAPBEXexcGood3 2 4 3" xfId="3671" xr:uid="{00000000-0005-0000-0000-0000BD130000}"/>
    <cellStyle name="SAPBEXexcGood3 2 4 4" xfId="6176" xr:uid="{00000000-0005-0000-0000-0000BE130000}"/>
    <cellStyle name="SAPBEXexcGood3 2 4 5" xfId="8505" xr:uid="{00000000-0005-0000-0000-0000BF130000}"/>
    <cellStyle name="SAPBEXexcGood3 2 5" xfId="818" xr:uid="{00000000-0005-0000-0000-0000C0130000}"/>
    <cellStyle name="SAPBEXexcGood3 2 5 2" xfId="2699" xr:uid="{00000000-0005-0000-0000-0000C1130000}"/>
    <cellStyle name="SAPBEXexcGood3 2 5 2 2" xfId="5524" xr:uid="{00000000-0005-0000-0000-0000C2130000}"/>
    <cellStyle name="SAPBEXexcGood3 2 5 2 3" xfId="7989" xr:uid="{00000000-0005-0000-0000-0000C3130000}"/>
    <cellStyle name="SAPBEXexcGood3 2 5 2 4" xfId="10269" xr:uid="{00000000-0005-0000-0000-0000C4130000}"/>
    <cellStyle name="SAPBEXexcGood3 2 5 3" xfId="3672" xr:uid="{00000000-0005-0000-0000-0000C5130000}"/>
    <cellStyle name="SAPBEXexcGood3 2 5 4" xfId="6177" xr:uid="{00000000-0005-0000-0000-0000C6130000}"/>
    <cellStyle name="SAPBEXexcGood3 2 5 5" xfId="8506" xr:uid="{00000000-0005-0000-0000-0000C7130000}"/>
    <cellStyle name="SAPBEXexcGood3 2 6" xfId="819" xr:uid="{00000000-0005-0000-0000-0000C8130000}"/>
    <cellStyle name="SAPBEXexcGood3 2 6 2" xfId="2648" xr:uid="{00000000-0005-0000-0000-0000C9130000}"/>
    <cellStyle name="SAPBEXexcGood3 2 6 2 2" xfId="5473" xr:uid="{00000000-0005-0000-0000-0000CA130000}"/>
    <cellStyle name="SAPBEXexcGood3 2 6 2 3" xfId="7941" xr:uid="{00000000-0005-0000-0000-0000CB130000}"/>
    <cellStyle name="SAPBEXexcGood3 2 6 2 4" xfId="10230" xr:uid="{00000000-0005-0000-0000-0000CC130000}"/>
    <cellStyle name="SAPBEXexcGood3 2 6 3" xfId="3673" xr:uid="{00000000-0005-0000-0000-0000CD130000}"/>
    <cellStyle name="SAPBEXexcGood3 2 6 4" xfId="6178" xr:uid="{00000000-0005-0000-0000-0000CE130000}"/>
    <cellStyle name="SAPBEXexcGood3 2 6 5" xfId="8507" xr:uid="{00000000-0005-0000-0000-0000CF130000}"/>
    <cellStyle name="SAPBEXexcGood3 2 7" xfId="820" xr:uid="{00000000-0005-0000-0000-0000D0130000}"/>
    <cellStyle name="SAPBEXexcGood3 2 7 2" xfId="2215" xr:uid="{00000000-0005-0000-0000-0000D1130000}"/>
    <cellStyle name="SAPBEXexcGood3 2 7 2 2" xfId="5043" xr:uid="{00000000-0005-0000-0000-0000D2130000}"/>
    <cellStyle name="SAPBEXexcGood3 2 7 2 3" xfId="7514" xr:uid="{00000000-0005-0000-0000-0000D3130000}"/>
    <cellStyle name="SAPBEXexcGood3 2 7 2 4" xfId="9807" xr:uid="{00000000-0005-0000-0000-0000D4130000}"/>
    <cellStyle name="SAPBEXexcGood3 2 7 3" xfId="3674" xr:uid="{00000000-0005-0000-0000-0000D5130000}"/>
    <cellStyle name="SAPBEXexcGood3 2 7 4" xfId="6179" xr:uid="{00000000-0005-0000-0000-0000D6130000}"/>
    <cellStyle name="SAPBEXexcGood3 2 7 5" xfId="8508" xr:uid="{00000000-0005-0000-0000-0000D7130000}"/>
    <cellStyle name="SAPBEXexcGood3 2 8" xfId="821" xr:uid="{00000000-0005-0000-0000-0000D8130000}"/>
    <cellStyle name="SAPBEXexcGood3 2 8 2" xfId="2363" xr:uid="{00000000-0005-0000-0000-0000D9130000}"/>
    <cellStyle name="SAPBEXexcGood3 2 8 2 2" xfId="5191" xr:uid="{00000000-0005-0000-0000-0000DA130000}"/>
    <cellStyle name="SAPBEXexcGood3 2 8 2 3" xfId="7662" xr:uid="{00000000-0005-0000-0000-0000DB130000}"/>
    <cellStyle name="SAPBEXexcGood3 2 8 2 4" xfId="9955" xr:uid="{00000000-0005-0000-0000-0000DC130000}"/>
    <cellStyle name="SAPBEXexcGood3 2 8 3" xfId="3675" xr:uid="{00000000-0005-0000-0000-0000DD130000}"/>
    <cellStyle name="SAPBEXexcGood3 2 8 4" xfId="6180" xr:uid="{00000000-0005-0000-0000-0000DE130000}"/>
    <cellStyle name="SAPBEXexcGood3 2 8 5" xfId="8509" xr:uid="{00000000-0005-0000-0000-0000DF130000}"/>
    <cellStyle name="SAPBEXexcGood3 2 9" xfId="822" xr:uid="{00000000-0005-0000-0000-0000E0130000}"/>
    <cellStyle name="SAPBEXexcGood3 2 9 2" xfId="1872" xr:uid="{00000000-0005-0000-0000-0000E1130000}"/>
    <cellStyle name="SAPBEXexcGood3 2 9 2 2" xfId="4700" xr:uid="{00000000-0005-0000-0000-0000E2130000}"/>
    <cellStyle name="SAPBEXexcGood3 2 9 2 3" xfId="7172" xr:uid="{00000000-0005-0000-0000-0000E3130000}"/>
    <cellStyle name="SAPBEXexcGood3 2 9 2 4" xfId="9465" xr:uid="{00000000-0005-0000-0000-0000E4130000}"/>
    <cellStyle name="SAPBEXexcGood3 2 9 3" xfId="3676" xr:uid="{00000000-0005-0000-0000-0000E5130000}"/>
    <cellStyle name="SAPBEXexcGood3 2 9 4" xfId="6181" xr:uid="{00000000-0005-0000-0000-0000E6130000}"/>
    <cellStyle name="SAPBEXexcGood3 2 9 5" xfId="8510" xr:uid="{00000000-0005-0000-0000-0000E7130000}"/>
    <cellStyle name="SAPBEXexcGood3 3" xfId="823" xr:uid="{00000000-0005-0000-0000-0000E8130000}"/>
    <cellStyle name="SAPBEXexcGood3 3 2" xfId="2243" xr:uid="{00000000-0005-0000-0000-0000E9130000}"/>
    <cellStyle name="SAPBEXexcGood3 3 2 2" xfId="5071" xr:uid="{00000000-0005-0000-0000-0000EA130000}"/>
    <cellStyle name="SAPBEXexcGood3 3 2 3" xfId="7542" xr:uid="{00000000-0005-0000-0000-0000EB130000}"/>
    <cellStyle name="SAPBEXexcGood3 3 2 4" xfId="9835" xr:uid="{00000000-0005-0000-0000-0000EC130000}"/>
    <cellStyle name="SAPBEXexcGood3 3 3" xfId="3677" xr:uid="{00000000-0005-0000-0000-0000ED130000}"/>
    <cellStyle name="SAPBEXexcGood3 3 4" xfId="6182" xr:uid="{00000000-0005-0000-0000-0000EE130000}"/>
    <cellStyle name="SAPBEXexcGood3 3 5" xfId="8511" xr:uid="{00000000-0005-0000-0000-0000EF130000}"/>
    <cellStyle name="SAPBEXexcGood3 4" xfId="824" xr:uid="{00000000-0005-0000-0000-0000F0130000}"/>
    <cellStyle name="SAPBEXexcGood3 4 2" xfId="2201" xr:uid="{00000000-0005-0000-0000-0000F1130000}"/>
    <cellStyle name="SAPBEXexcGood3 4 2 2" xfId="5029" xr:uid="{00000000-0005-0000-0000-0000F2130000}"/>
    <cellStyle name="SAPBEXexcGood3 4 2 3" xfId="7500" xr:uid="{00000000-0005-0000-0000-0000F3130000}"/>
    <cellStyle name="SAPBEXexcGood3 4 2 4" xfId="9793" xr:uid="{00000000-0005-0000-0000-0000F4130000}"/>
    <cellStyle name="SAPBEXexcGood3 4 3" xfId="3678" xr:uid="{00000000-0005-0000-0000-0000F5130000}"/>
    <cellStyle name="SAPBEXexcGood3 4 4" xfId="6183" xr:uid="{00000000-0005-0000-0000-0000F6130000}"/>
    <cellStyle name="SAPBEXexcGood3 4 5" xfId="8512" xr:uid="{00000000-0005-0000-0000-0000F7130000}"/>
    <cellStyle name="SAPBEXexcGood3 5" xfId="825" xr:uid="{00000000-0005-0000-0000-0000F8130000}"/>
    <cellStyle name="SAPBEXexcGood3 5 2" xfId="1670" xr:uid="{00000000-0005-0000-0000-0000F9130000}"/>
    <cellStyle name="SAPBEXexcGood3 5 2 2" xfId="4499" xr:uid="{00000000-0005-0000-0000-0000FA130000}"/>
    <cellStyle name="SAPBEXexcGood3 5 2 3" xfId="6972" xr:uid="{00000000-0005-0000-0000-0000FB130000}"/>
    <cellStyle name="SAPBEXexcGood3 5 2 4" xfId="9266" xr:uid="{00000000-0005-0000-0000-0000FC130000}"/>
    <cellStyle name="SAPBEXexcGood3 5 3" xfId="3679" xr:uid="{00000000-0005-0000-0000-0000FD130000}"/>
    <cellStyle name="SAPBEXexcGood3 5 4" xfId="6184" xr:uid="{00000000-0005-0000-0000-0000FE130000}"/>
    <cellStyle name="SAPBEXexcGood3 5 5" xfId="8513" xr:uid="{00000000-0005-0000-0000-0000FF130000}"/>
    <cellStyle name="SAPBEXexcGood3 6" xfId="826" xr:uid="{00000000-0005-0000-0000-000000140000}"/>
    <cellStyle name="SAPBEXexcGood3 6 2" xfId="2631" xr:uid="{00000000-0005-0000-0000-000001140000}"/>
    <cellStyle name="SAPBEXexcGood3 6 2 2" xfId="5456" xr:uid="{00000000-0005-0000-0000-000002140000}"/>
    <cellStyle name="SAPBEXexcGood3 6 2 3" xfId="7926" xr:uid="{00000000-0005-0000-0000-000003140000}"/>
    <cellStyle name="SAPBEXexcGood3 6 2 4" xfId="10217" xr:uid="{00000000-0005-0000-0000-000004140000}"/>
    <cellStyle name="SAPBEXexcGood3 6 3" xfId="3680" xr:uid="{00000000-0005-0000-0000-000005140000}"/>
    <cellStyle name="SAPBEXexcGood3 6 4" xfId="6185" xr:uid="{00000000-0005-0000-0000-000006140000}"/>
    <cellStyle name="SAPBEXexcGood3 6 5" xfId="8514" xr:uid="{00000000-0005-0000-0000-000007140000}"/>
    <cellStyle name="SAPBEXexcGood3 7" xfId="827" xr:uid="{00000000-0005-0000-0000-000008140000}"/>
    <cellStyle name="SAPBEXexcGood3 7 2" xfId="2714" xr:uid="{00000000-0005-0000-0000-000009140000}"/>
    <cellStyle name="SAPBEXexcGood3 7 2 2" xfId="5539" xr:uid="{00000000-0005-0000-0000-00000A140000}"/>
    <cellStyle name="SAPBEXexcGood3 7 2 3" xfId="8004" xr:uid="{00000000-0005-0000-0000-00000B140000}"/>
    <cellStyle name="SAPBEXexcGood3 7 2 4" xfId="10284" xr:uid="{00000000-0005-0000-0000-00000C140000}"/>
    <cellStyle name="SAPBEXexcGood3 7 3" xfId="3681" xr:uid="{00000000-0005-0000-0000-00000D140000}"/>
    <cellStyle name="SAPBEXexcGood3 7 4" xfId="6186" xr:uid="{00000000-0005-0000-0000-00000E140000}"/>
    <cellStyle name="SAPBEXexcGood3 7 5" xfId="8515" xr:uid="{00000000-0005-0000-0000-00000F140000}"/>
    <cellStyle name="SAPBEXexcGood3 8" xfId="828" xr:uid="{00000000-0005-0000-0000-000010140000}"/>
    <cellStyle name="SAPBEXexcGood3 8 2" xfId="2545" xr:uid="{00000000-0005-0000-0000-000011140000}"/>
    <cellStyle name="SAPBEXexcGood3 8 2 2" xfId="5372" xr:uid="{00000000-0005-0000-0000-000012140000}"/>
    <cellStyle name="SAPBEXexcGood3 8 2 3" xfId="7842" xr:uid="{00000000-0005-0000-0000-000013140000}"/>
    <cellStyle name="SAPBEXexcGood3 8 2 4" xfId="10135" xr:uid="{00000000-0005-0000-0000-000014140000}"/>
    <cellStyle name="SAPBEXexcGood3 8 3" xfId="3682" xr:uid="{00000000-0005-0000-0000-000015140000}"/>
    <cellStyle name="SAPBEXexcGood3 8 4" xfId="6187" xr:uid="{00000000-0005-0000-0000-000016140000}"/>
    <cellStyle name="SAPBEXexcGood3 8 5" xfId="8516" xr:uid="{00000000-0005-0000-0000-000017140000}"/>
    <cellStyle name="SAPBEXexcGood3 9" xfId="829" xr:uid="{00000000-0005-0000-0000-000018140000}"/>
    <cellStyle name="SAPBEXexcGood3 9 2" xfId="1653" xr:uid="{00000000-0005-0000-0000-000019140000}"/>
    <cellStyle name="SAPBEXexcGood3 9 2 2" xfId="4482" xr:uid="{00000000-0005-0000-0000-00001A140000}"/>
    <cellStyle name="SAPBEXexcGood3 9 2 3" xfId="6955" xr:uid="{00000000-0005-0000-0000-00001B140000}"/>
    <cellStyle name="SAPBEXexcGood3 9 2 4" xfId="9249" xr:uid="{00000000-0005-0000-0000-00001C140000}"/>
    <cellStyle name="SAPBEXexcGood3 9 3" xfId="3683" xr:uid="{00000000-0005-0000-0000-00001D140000}"/>
    <cellStyle name="SAPBEXexcGood3 9 4" xfId="6188" xr:uid="{00000000-0005-0000-0000-00001E140000}"/>
    <cellStyle name="SAPBEXexcGood3 9 5" xfId="8517" xr:uid="{00000000-0005-0000-0000-00001F140000}"/>
    <cellStyle name="SAPBEXfilterDrill" xfId="830" xr:uid="{00000000-0005-0000-0000-000020140000}"/>
    <cellStyle name="SAPBEXfilterDrill 10" xfId="831" xr:uid="{00000000-0005-0000-0000-000021140000}"/>
    <cellStyle name="SAPBEXfilterDrill 10 2" xfId="1722" xr:uid="{00000000-0005-0000-0000-000022140000}"/>
    <cellStyle name="SAPBEXfilterDrill 10 2 2" xfId="4550" xr:uid="{00000000-0005-0000-0000-000023140000}"/>
    <cellStyle name="SAPBEXfilterDrill 10 2 3" xfId="7023" xr:uid="{00000000-0005-0000-0000-000024140000}"/>
    <cellStyle name="SAPBEXfilterDrill 10 2 4" xfId="9317" xr:uid="{00000000-0005-0000-0000-000025140000}"/>
    <cellStyle name="SAPBEXfilterDrill 10 3" xfId="3685" xr:uid="{00000000-0005-0000-0000-000026140000}"/>
    <cellStyle name="SAPBEXfilterDrill 10 4" xfId="6190" xr:uid="{00000000-0005-0000-0000-000027140000}"/>
    <cellStyle name="SAPBEXfilterDrill 10 5" xfId="8519" xr:uid="{00000000-0005-0000-0000-000028140000}"/>
    <cellStyle name="SAPBEXfilterDrill 11" xfId="832" xr:uid="{00000000-0005-0000-0000-000029140000}"/>
    <cellStyle name="SAPBEXfilterDrill 11 2" xfId="2157" xr:uid="{00000000-0005-0000-0000-00002A140000}"/>
    <cellStyle name="SAPBEXfilterDrill 11 2 2" xfId="4985" xr:uid="{00000000-0005-0000-0000-00002B140000}"/>
    <cellStyle name="SAPBEXfilterDrill 11 2 3" xfId="7456" xr:uid="{00000000-0005-0000-0000-00002C140000}"/>
    <cellStyle name="SAPBEXfilterDrill 11 2 4" xfId="9749" xr:uid="{00000000-0005-0000-0000-00002D140000}"/>
    <cellStyle name="SAPBEXfilterDrill 11 3" xfId="3686" xr:uid="{00000000-0005-0000-0000-00002E140000}"/>
    <cellStyle name="SAPBEXfilterDrill 11 4" xfId="6191" xr:uid="{00000000-0005-0000-0000-00002F140000}"/>
    <cellStyle name="SAPBEXfilterDrill 11 5" xfId="8520" xr:uid="{00000000-0005-0000-0000-000030140000}"/>
    <cellStyle name="SAPBEXfilterDrill 12" xfId="1515" xr:uid="{00000000-0005-0000-0000-000031140000}"/>
    <cellStyle name="SAPBEXfilterDrill 13" xfId="2528" xr:uid="{00000000-0005-0000-0000-000032140000}"/>
    <cellStyle name="SAPBEXfilterDrill 13 2" xfId="5355" xr:uid="{00000000-0005-0000-0000-000033140000}"/>
    <cellStyle name="SAPBEXfilterDrill 13 3" xfId="7825" xr:uid="{00000000-0005-0000-0000-000034140000}"/>
    <cellStyle name="SAPBEXfilterDrill 13 4" xfId="10118" xr:uid="{00000000-0005-0000-0000-000035140000}"/>
    <cellStyle name="SAPBEXfilterDrill 14" xfId="3684" xr:uid="{00000000-0005-0000-0000-000036140000}"/>
    <cellStyle name="SAPBEXfilterDrill 15" xfId="6189" xr:uid="{00000000-0005-0000-0000-000037140000}"/>
    <cellStyle name="SAPBEXfilterDrill 16" xfId="8518" xr:uid="{00000000-0005-0000-0000-000038140000}"/>
    <cellStyle name="SAPBEXfilterDrill 2" xfId="833" xr:uid="{00000000-0005-0000-0000-000039140000}"/>
    <cellStyle name="SAPBEXfilterDrill 2 10" xfId="834" xr:uid="{00000000-0005-0000-0000-00003A140000}"/>
    <cellStyle name="SAPBEXfilterDrill 2 10 2" xfId="2158" xr:uid="{00000000-0005-0000-0000-00003B140000}"/>
    <cellStyle name="SAPBEXfilterDrill 2 10 2 2" xfId="4986" xr:uid="{00000000-0005-0000-0000-00003C140000}"/>
    <cellStyle name="SAPBEXfilterDrill 2 10 2 3" xfId="7457" xr:uid="{00000000-0005-0000-0000-00003D140000}"/>
    <cellStyle name="SAPBEXfilterDrill 2 10 2 4" xfId="9750" xr:uid="{00000000-0005-0000-0000-00003E140000}"/>
    <cellStyle name="SAPBEXfilterDrill 2 10 3" xfId="3688" xr:uid="{00000000-0005-0000-0000-00003F140000}"/>
    <cellStyle name="SAPBEXfilterDrill 2 10 4" xfId="6193" xr:uid="{00000000-0005-0000-0000-000040140000}"/>
    <cellStyle name="SAPBEXfilterDrill 2 10 5" xfId="8522" xr:uid="{00000000-0005-0000-0000-000041140000}"/>
    <cellStyle name="SAPBEXfilterDrill 2 11" xfId="2222" xr:uid="{00000000-0005-0000-0000-000042140000}"/>
    <cellStyle name="SAPBEXfilterDrill 2 11 2" xfId="5050" xr:uid="{00000000-0005-0000-0000-000043140000}"/>
    <cellStyle name="SAPBEXfilterDrill 2 11 3" xfId="7521" xr:uid="{00000000-0005-0000-0000-000044140000}"/>
    <cellStyle name="SAPBEXfilterDrill 2 11 4" xfId="9814" xr:uid="{00000000-0005-0000-0000-000045140000}"/>
    <cellStyle name="SAPBEXfilterDrill 2 12" xfId="3687" xr:uid="{00000000-0005-0000-0000-000046140000}"/>
    <cellStyle name="SAPBEXfilterDrill 2 13" xfId="6192" xr:uid="{00000000-0005-0000-0000-000047140000}"/>
    <cellStyle name="SAPBEXfilterDrill 2 14" xfId="8521" xr:uid="{00000000-0005-0000-0000-000048140000}"/>
    <cellStyle name="SAPBEXfilterDrill 2 2" xfId="835" xr:uid="{00000000-0005-0000-0000-000049140000}"/>
    <cellStyle name="SAPBEXfilterDrill 2 2 2" xfId="2236" xr:uid="{00000000-0005-0000-0000-00004A140000}"/>
    <cellStyle name="SAPBEXfilterDrill 2 2 2 2" xfId="5064" xr:uid="{00000000-0005-0000-0000-00004B140000}"/>
    <cellStyle name="SAPBEXfilterDrill 2 2 2 3" xfId="7535" xr:uid="{00000000-0005-0000-0000-00004C140000}"/>
    <cellStyle name="SAPBEXfilterDrill 2 2 2 4" xfId="9828" xr:uid="{00000000-0005-0000-0000-00004D140000}"/>
    <cellStyle name="SAPBEXfilterDrill 2 2 3" xfId="3689" xr:uid="{00000000-0005-0000-0000-00004E140000}"/>
    <cellStyle name="SAPBEXfilterDrill 2 2 4" xfId="6194" xr:uid="{00000000-0005-0000-0000-00004F140000}"/>
    <cellStyle name="SAPBEXfilterDrill 2 2 5" xfId="8523" xr:uid="{00000000-0005-0000-0000-000050140000}"/>
    <cellStyle name="SAPBEXfilterDrill 2 3" xfId="836" xr:uid="{00000000-0005-0000-0000-000051140000}"/>
    <cellStyle name="SAPBEXfilterDrill 2 3 2" xfId="2159" xr:uid="{00000000-0005-0000-0000-000052140000}"/>
    <cellStyle name="SAPBEXfilterDrill 2 3 2 2" xfId="4987" xr:uid="{00000000-0005-0000-0000-000053140000}"/>
    <cellStyle name="SAPBEXfilterDrill 2 3 2 3" xfId="7458" xr:uid="{00000000-0005-0000-0000-000054140000}"/>
    <cellStyle name="SAPBEXfilterDrill 2 3 2 4" xfId="9751" xr:uid="{00000000-0005-0000-0000-000055140000}"/>
    <cellStyle name="SAPBEXfilterDrill 2 3 3" xfId="3690" xr:uid="{00000000-0005-0000-0000-000056140000}"/>
    <cellStyle name="SAPBEXfilterDrill 2 3 4" xfId="6195" xr:uid="{00000000-0005-0000-0000-000057140000}"/>
    <cellStyle name="SAPBEXfilterDrill 2 3 5" xfId="8524" xr:uid="{00000000-0005-0000-0000-000058140000}"/>
    <cellStyle name="SAPBEXfilterDrill 2 4" xfId="837" xr:uid="{00000000-0005-0000-0000-000059140000}"/>
    <cellStyle name="SAPBEXfilterDrill 2 4 2" xfId="2524" xr:uid="{00000000-0005-0000-0000-00005A140000}"/>
    <cellStyle name="SAPBEXfilterDrill 2 4 2 2" xfId="5351" xr:uid="{00000000-0005-0000-0000-00005B140000}"/>
    <cellStyle name="SAPBEXfilterDrill 2 4 2 3" xfId="7821" xr:uid="{00000000-0005-0000-0000-00005C140000}"/>
    <cellStyle name="SAPBEXfilterDrill 2 4 2 4" xfId="10114" xr:uid="{00000000-0005-0000-0000-00005D140000}"/>
    <cellStyle name="SAPBEXfilterDrill 2 4 3" xfId="3691" xr:uid="{00000000-0005-0000-0000-00005E140000}"/>
    <cellStyle name="SAPBEXfilterDrill 2 4 4" xfId="6196" xr:uid="{00000000-0005-0000-0000-00005F140000}"/>
    <cellStyle name="SAPBEXfilterDrill 2 4 5" xfId="8525" xr:uid="{00000000-0005-0000-0000-000060140000}"/>
    <cellStyle name="SAPBEXfilterDrill 2 5" xfId="838" xr:uid="{00000000-0005-0000-0000-000061140000}"/>
    <cellStyle name="SAPBEXfilterDrill 2 5 2" xfId="2437" xr:uid="{00000000-0005-0000-0000-000062140000}"/>
    <cellStyle name="SAPBEXfilterDrill 2 5 2 2" xfId="5264" xr:uid="{00000000-0005-0000-0000-000063140000}"/>
    <cellStyle name="SAPBEXfilterDrill 2 5 2 3" xfId="7735" xr:uid="{00000000-0005-0000-0000-000064140000}"/>
    <cellStyle name="SAPBEXfilterDrill 2 5 2 4" xfId="10028" xr:uid="{00000000-0005-0000-0000-000065140000}"/>
    <cellStyle name="SAPBEXfilterDrill 2 5 3" xfId="3692" xr:uid="{00000000-0005-0000-0000-000066140000}"/>
    <cellStyle name="SAPBEXfilterDrill 2 5 4" xfId="6197" xr:uid="{00000000-0005-0000-0000-000067140000}"/>
    <cellStyle name="SAPBEXfilterDrill 2 5 5" xfId="8526" xr:uid="{00000000-0005-0000-0000-000068140000}"/>
    <cellStyle name="SAPBEXfilterDrill 2 6" xfId="839" xr:uid="{00000000-0005-0000-0000-000069140000}"/>
    <cellStyle name="SAPBEXfilterDrill 2 6 2" xfId="1614" xr:uid="{00000000-0005-0000-0000-00006A140000}"/>
    <cellStyle name="SAPBEXfilterDrill 2 6 2 2" xfId="4443" xr:uid="{00000000-0005-0000-0000-00006B140000}"/>
    <cellStyle name="SAPBEXfilterDrill 2 6 2 3" xfId="6916" xr:uid="{00000000-0005-0000-0000-00006C140000}"/>
    <cellStyle name="SAPBEXfilterDrill 2 6 2 4" xfId="9216" xr:uid="{00000000-0005-0000-0000-00006D140000}"/>
    <cellStyle name="SAPBEXfilterDrill 2 6 3" xfId="3693" xr:uid="{00000000-0005-0000-0000-00006E140000}"/>
    <cellStyle name="SAPBEXfilterDrill 2 6 4" xfId="6198" xr:uid="{00000000-0005-0000-0000-00006F140000}"/>
    <cellStyle name="SAPBEXfilterDrill 2 6 5" xfId="8527" xr:uid="{00000000-0005-0000-0000-000070140000}"/>
    <cellStyle name="SAPBEXfilterDrill 2 7" xfId="840" xr:uid="{00000000-0005-0000-0000-000071140000}"/>
    <cellStyle name="SAPBEXfilterDrill 2 7 2" xfId="1977" xr:uid="{00000000-0005-0000-0000-000072140000}"/>
    <cellStyle name="SAPBEXfilterDrill 2 7 2 2" xfId="4805" xr:uid="{00000000-0005-0000-0000-000073140000}"/>
    <cellStyle name="SAPBEXfilterDrill 2 7 2 3" xfId="7276" xr:uid="{00000000-0005-0000-0000-000074140000}"/>
    <cellStyle name="SAPBEXfilterDrill 2 7 2 4" xfId="9569" xr:uid="{00000000-0005-0000-0000-000075140000}"/>
    <cellStyle name="SAPBEXfilterDrill 2 7 3" xfId="3694" xr:uid="{00000000-0005-0000-0000-000076140000}"/>
    <cellStyle name="SAPBEXfilterDrill 2 7 4" xfId="6199" xr:uid="{00000000-0005-0000-0000-000077140000}"/>
    <cellStyle name="SAPBEXfilterDrill 2 7 5" xfId="8528" xr:uid="{00000000-0005-0000-0000-000078140000}"/>
    <cellStyle name="SAPBEXfilterDrill 2 8" xfId="841" xr:uid="{00000000-0005-0000-0000-000079140000}"/>
    <cellStyle name="SAPBEXfilterDrill 2 8 2" xfId="1902" xr:uid="{00000000-0005-0000-0000-00007A140000}"/>
    <cellStyle name="SAPBEXfilterDrill 2 8 2 2" xfId="4730" xr:uid="{00000000-0005-0000-0000-00007B140000}"/>
    <cellStyle name="SAPBEXfilterDrill 2 8 2 3" xfId="7202" xr:uid="{00000000-0005-0000-0000-00007C140000}"/>
    <cellStyle name="SAPBEXfilterDrill 2 8 2 4" xfId="9495" xr:uid="{00000000-0005-0000-0000-00007D140000}"/>
    <cellStyle name="SAPBEXfilterDrill 2 8 3" xfId="3695" xr:uid="{00000000-0005-0000-0000-00007E140000}"/>
    <cellStyle name="SAPBEXfilterDrill 2 8 4" xfId="6200" xr:uid="{00000000-0005-0000-0000-00007F140000}"/>
    <cellStyle name="SAPBEXfilterDrill 2 8 5" xfId="8529" xr:uid="{00000000-0005-0000-0000-000080140000}"/>
    <cellStyle name="SAPBEXfilterDrill 2 9" xfId="842" xr:uid="{00000000-0005-0000-0000-000081140000}"/>
    <cellStyle name="SAPBEXfilterDrill 2 9 2" xfId="2597" xr:uid="{00000000-0005-0000-0000-000082140000}"/>
    <cellStyle name="SAPBEXfilterDrill 2 9 2 2" xfId="5423" xr:uid="{00000000-0005-0000-0000-000083140000}"/>
    <cellStyle name="SAPBEXfilterDrill 2 9 2 3" xfId="7893" xr:uid="{00000000-0005-0000-0000-000084140000}"/>
    <cellStyle name="SAPBEXfilterDrill 2 9 2 4" xfId="10186" xr:uid="{00000000-0005-0000-0000-000085140000}"/>
    <cellStyle name="SAPBEXfilterDrill 2 9 3" xfId="3696" xr:uid="{00000000-0005-0000-0000-000086140000}"/>
    <cellStyle name="SAPBEXfilterDrill 2 9 4" xfId="6201" xr:uid="{00000000-0005-0000-0000-000087140000}"/>
    <cellStyle name="SAPBEXfilterDrill 2 9 5" xfId="8530" xr:uid="{00000000-0005-0000-0000-000088140000}"/>
    <cellStyle name="SAPBEXfilterDrill 3" xfId="843" xr:uid="{00000000-0005-0000-0000-000089140000}"/>
    <cellStyle name="SAPBEXfilterDrill 3 2" xfId="2438" xr:uid="{00000000-0005-0000-0000-00008A140000}"/>
    <cellStyle name="SAPBEXfilterDrill 3 2 2" xfId="5265" xr:uid="{00000000-0005-0000-0000-00008B140000}"/>
    <cellStyle name="SAPBEXfilterDrill 3 2 3" xfId="7736" xr:uid="{00000000-0005-0000-0000-00008C140000}"/>
    <cellStyle name="SAPBEXfilterDrill 3 2 4" xfId="10029" xr:uid="{00000000-0005-0000-0000-00008D140000}"/>
    <cellStyle name="SAPBEXfilterDrill 3 3" xfId="3697" xr:uid="{00000000-0005-0000-0000-00008E140000}"/>
    <cellStyle name="SAPBEXfilterDrill 3 4" xfId="6202" xr:uid="{00000000-0005-0000-0000-00008F140000}"/>
    <cellStyle name="SAPBEXfilterDrill 3 5" xfId="8531" xr:uid="{00000000-0005-0000-0000-000090140000}"/>
    <cellStyle name="SAPBEXfilterDrill 4" xfId="844" xr:uid="{00000000-0005-0000-0000-000091140000}"/>
    <cellStyle name="SAPBEXfilterDrill 4 2" xfId="1937" xr:uid="{00000000-0005-0000-0000-000092140000}"/>
    <cellStyle name="SAPBEXfilterDrill 4 2 2" xfId="4765" xr:uid="{00000000-0005-0000-0000-000093140000}"/>
    <cellStyle name="SAPBEXfilterDrill 4 2 3" xfId="7236" xr:uid="{00000000-0005-0000-0000-000094140000}"/>
    <cellStyle name="SAPBEXfilterDrill 4 2 4" xfId="9529" xr:uid="{00000000-0005-0000-0000-000095140000}"/>
    <cellStyle name="SAPBEXfilterDrill 4 3" xfId="3698" xr:uid="{00000000-0005-0000-0000-000096140000}"/>
    <cellStyle name="SAPBEXfilterDrill 4 4" xfId="6203" xr:uid="{00000000-0005-0000-0000-000097140000}"/>
    <cellStyle name="SAPBEXfilterDrill 4 5" xfId="8532" xr:uid="{00000000-0005-0000-0000-000098140000}"/>
    <cellStyle name="SAPBEXfilterDrill 5" xfId="845" xr:uid="{00000000-0005-0000-0000-000099140000}"/>
    <cellStyle name="SAPBEXfilterDrill 5 2" xfId="2377" xr:uid="{00000000-0005-0000-0000-00009A140000}"/>
    <cellStyle name="SAPBEXfilterDrill 5 2 2" xfId="5204" xr:uid="{00000000-0005-0000-0000-00009B140000}"/>
    <cellStyle name="SAPBEXfilterDrill 5 2 3" xfId="7675" xr:uid="{00000000-0005-0000-0000-00009C140000}"/>
    <cellStyle name="SAPBEXfilterDrill 5 2 4" xfId="9968" xr:uid="{00000000-0005-0000-0000-00009D140000}"/>
    <cellStyle name="SAPBEXfilterDrill 5 3" xfId="3699" xr:uid="{00000000-0005-0000-0000-00009E140000}"/>
    <cellStyle name="SAPBEXfilterDrill 5 4" xfId="6204" xr:uid="{00000000-0005-0000-0000-00009F140000}"/>
    <cellStyle name="SAPBEXfilterDrill 5 5" xfId="8533" xr:uid="{00000000-0005-0000-0000-0000A0140000}"/>
    <cellStyle name="SAPBEXfilterDrill 6" xfId="846" xr:uid="{00000000-0005-0000-0000-0000A1140000}"/>
    <cellStyle name="SAPBEXfilterDrill 6 2" xfId="2525" xr:uid="{00000000-0005-0000-0000-0000A2140000}"/>
    <cellStyle name="SAPBEXfilterDrill 6 2 2" xfId="5352" xr:uid="{00000000-0005-0000-0000-0000A3140000}"/>
    <cellStyle name="SAPBEXfilterDrill 6 2 3" xfId="7822" xr:uid="{00000000-0005-0000-0000-0000A4140000}"/>
    <cellStyle name="SAPBEXfilterDrill 6 2 4" xfId="10115" xr:uid="{00000000-0005-0000-0000-0000A5140000}"/>
    <cellStyle name="SAPBEXfilterDrill 6 3" xfId="3700" xr:uid="{00000000-0005-0000-0000-0000A6140000}"/>
    <cellStyle name="SAPBEXfilterDrill 6 4" xfId="6205" xr:uid="{00000000-0005-0000-0000-0000A7140000}"/>
    <cellStyle name="SAPBEXfilterDrill 6 5" xfId="8534" xr:uid="{00000000-0005-0000-0000-0000A8140000}"/>
    <cellStyle name="SAPBEXfilterDrill 7" xfId="847" xr:uid="{00000000-0005-0000-0000-0000A9140000}"/>
    <cellStyle name="SAPBEXfilterDrill 7 2" xfId="1976" xr:uid="{00000000-0005-0000-0000-0000AA140000}"/>
    <cellStyle name="SAPBEXfilterDrill 7 2 2" xfId="4804" xr:uid="{00000000-0005-0000-0000-0000AB140000}"/>
    <cellStyle name="SAPBEXfilterDrill 7 2 3" xfId="7275" xr:uid="{00000000-0005-0000-0000-0000AC140000}"/>
    <cellStyle name="SAPBEXfilterDrill 7 2 4" xfId="9568" xr:uid="{00000000-0005-0000-0000-0000AD140000}"/>
    <cellStyle name="SAPBEXfilterDrill 7 3" xfId="3701" xr:uid="{00000000-0005-0000-0000-0000AE140000}"/>
    <cellStyle name="SAPBEXfilterDrill 7 4" xfId="6206" xr:uid="{00000000-0005-0000-0000-0000AF140000}"/>
    <cellStyle name="SAPBEXfilterDrill 7 5" xfId="8535" xr:uid="{00000000-0005-0000-0000-0000B0140000}"/>
    <cellStyle name="SAPBEXfilterDrill 8" xfId="848" xr:uid="{00000000-0005-0000-0000-0000B1140000}"/>
    <cellStyle name="SAPBEXfilterDrill 8 2" xfId="2202" xr:uid="{00000000-0005-0000-0000-0000B2140000}"/>
    <cellStyle name="SAPBEXfilterDrill 8 2 2" xfId="5030" xr:uid="{00000000-0005-0000-0000-0000B3140000}"/>
    <cellStyle name="SAPBEXfilterDrill 8 2 3" xfId="7501" xr:uid="{00000000-0005-0000-0000-0000B4140000}"/>
    <cellStyle name="SAPBEXfilterDrill 8 2 4" xfId="9794" xr:uid="{00000000-0005-0000-0000-0000B5140000}"/>
    <cellStyle name="SAPBEXfilterDrill 8 3" xfId="3702" xr:uid="{00000000-0005-0000-0000-0000B6140000}"/>
    <cellStyle name="SAPBEXfilterDrill 8 4" xfId="6207" xr:uid="{00000000-0005-0000-0000-0000B7140000}"/>
    <cellStyle name="SAPBEXfilterDrill 8 5" xfId="8536" xr:uid="{00000000-0005-0000-0000-0000B8140000}"/>
    <cellStyle name="SAPBEXfilterDrill 9" xfId="849" xr:uid="{00000000-0005-0000-0000-0000B9140000}"/>
    <cellStyle name="SAPBEXfilterDrill 9 2" xfId="2455" xr:uid="{00000000-0005-0000-0000-0000BA140000}"/>
    <cellStyle name="SAPBEXfilterDrill 9 2 2" xfId="5282" xr:uid="{00000000-0005-0000-0000-0000BB140000}"/>
    <cellStyle name="SAPBEXfilterDrill 9 2 3" xfId="7753" xr:uid="{00000000-0005-0000-0000-0000BC140000}"/>
    <cellStyle name="SAPBEXfilterDrill 9 2 4" xfId="10046" xr:uid="{00000000-0005-0000-0000-0000BD140000}"/>
    <cellStyle name="SAPBEXfilterDrill 9 3" xfId="3703" xr:uid="{00000000-0005-0000-0000-0000BE140000}"/>
    <cellStyle name="SAPBEXfilterDrill 9 4" xfId="6208" xr:uid="{00000000-0005-0000-0000-0000BF140000}"/>
    <cellStyle name="SAPBEXfilterDrill 9 5" xfId="8537" xr:uid="{00000000-0005-0000-0000-0000C0140000}"/>
    <cellStyle name="SAPBEXfilterItem" xfId="850" xr:uid="{00000000-0005-0000-0000-0000C1140000}"/>
    <cellStyle name="SAPBEXfilterItem 10" xfId="851" xr:uid="{00000000-0005-0000-0000-0000C2140000}"/>
    <cellStyle name="SAPBEXfilterItem 10 2" xfId="2203" xr:uid="{00000000-0005-0000-0000-0000C3140000}"/>
    <cellStyle name="SAPBEXfilterItem 10 2 2" xfId="5031" xr:uid="{00000000-0005-0000-0000-0000C4140000}"/>
    <cellStyle name="SAPBEXfilterItem 10 2 3" xfId="7502" xr:uid="{00000000-0005-0000-0000-0000C5140000}"/>
    <cellStyle name="SAPBEXfilterItem 10 2 4" xfId="9795" xr:uid="{00000000-0005-0000-0000-0000C6140000}"/>
    <cellStyle name="SAPBEXfilterItem 10 3" xfId="3705" xr:uid="{00000000-0005-0000-0000-0000C7140000}"/>
    <cellStyle name="SAPBEXfilterItem 10 4" xfId="6210" xr:uid="{00000000-0005-0000-0000-0000C8140000}"/>
    <cellStyle name="SAPBEXfilterItem 10 5" xfId="8539" xr:uid="{00000000-0005-0000-0000-0000C9140000}"/>
    <cellStyle name="SAPBEXfilterItem 11" xfId="852" xr:uid="{00000000-0005-0000-0000-0000CA140000}"/>
    <cellStyle name="SAPBEXfilterItem 11 2" xfId="1729" xr:uid="{00000000-0005-0000-0000-0000CB140000}"/>
    <cellStyle name="SAPBEXfilterItem 11 2 2" xfId="4557" xr:uid="{00000000-0005-0000-0000-0000CC140000}"/>
    <cellStyle name="SAPBEXfilterItem 11 2 3" xfId="7030" xr:uid="{00000000-0005-0000-0000-0000CD140000}"/>
    <cellStyle name="SAPBEXfilterItem 11 2 4" xfId="9324" xr:uid="{00000000-0005-0000-0000-0000CE140000}"/>
    <cellStyle name="SAPBEXfilterItem 11 3" xfId="3706" xr:uid="{00000000-0005-0000-0000-0000CF140000}"/>
    <cellStyle name="SAPBEXfilterItem 11 4" xfId="6211" xr:uid="{00000000-0005-0000-0000-0000D0140000}"/>
    <cellStyle name="SAPBEXfilterItem 11 5" xfId="8540" xr:uid="{00000000-0005-0000-0000-0000D1140000}"/>
    <cellStyle name="SAPBEXfilterItem 12" xfId="1516" xr:uid="{00000000-0005-0000-0000-0000D2140000}"/>
    <cellStyle name="SAPBEXfilterItem 13" xfId="2160" xr:uid="{00000000-0005-0000-0000-0000D3140000}"/>
    <cellStyle name="SAPBEXfilterItem 13 2" xfId="4988" xr:uid="{00000000-0005-0000-0000-0000D4140000}"/>
    <cellStyle name="SAPBEXfilterItem 13 3" xfId="7459" xr:uid="{00000000-0005-0000-0000-0000D5140000}"/>
    <cellStyle name="SAPBEXfilterItem 13 4" xfId="9752" xr:uid="{00000000-0005-0000-0000-0000D6140000}"/>
    <cellStyle name="SAPBEXfilterItem 14" xfId="3704" xr:uid="{00000000-0005-0000-0000-0000D7140000}"/>
    <cellStyle name="SAPBEXfilterItem 15" xfId="6209" xr:uid="{00000000-0005-0000-0000-0000D8140000}"/>
    <cellStyle name="SAPBEXfilterItem 16" xfId="8538" xr:uid="{00000000-0005-0000-0000-0000D9140000}"/>
    <cellStyle name="SAPBEXfilterItem 2" xfId="853" xr:uid="{00000000-0005-0000-0000-0000DA140000}"/>
    <cellStyle name="SAPBEXfilterItem 2 10" xfId="854" xr:uid="{00000000-0005-0000-0000-0000DB140000}"/>
    <cellStyle name="SAPBEXfilterItem 2 10 2" xfId="2403" xr:uid="{00000000-0005-0000-0000-0000DC140000}"/>
    <cellStyle name="SAPBEXfilterItem 2 10 2 2" xfId="5230" xr:uid="{00000000-0005-0000-0000-0000DD140000}"/>
    <cellStyle name="SAPBEXfilterItem 2 10 2 3" xfId="7701" xr:uid="{00000000-0005-0000-0000-0000DE140000}"/>
    <cellStyle name="SAPBEXfilterItem 2 10 2 4" xfId="9994" xr:uid="{00000000-0005-0000-0000-0000DF140000}"/>
    <cellStyle name="SAPBEXfilterItem 2 10 3" xfId="3708" xr:uid="{00000000-0005-0000-0000-0000E0140000}"/>
    <cellStyle name="SAPBEXfilterItem 2 10 4" xfId="6213" xr:uid="{00000000-0005-0000-0000-0000E1140000}"/>
    <cellStyle name="SAPBEXfilterItem 2 10 5" xfId="8542" xr:uid="{00000000-0005-0000-0000-0000E2140000}"/>
    <cellStyle name="SAPBEXfilterItem 2 11" xfId="1720" xr:uid="{00000000-0005-0000-0000-0000E3140000}"/>
    <cellStyle name="SAPBEXfilterItem 2 11 2" xfId="4548" xr:uid="{00000000-0005-0000-0000-0000E4140000}"/>
    <cellStyle name="SAPBEXfilterItem 2 11 3" xfId="7021" xr:uid="{00000000-0005-0000-0000-0000E5140000}"/>
    <cellStyle name="SAPBEXfilterItem 2 11 4" xfId="9315" xr:uid="{00000000-0005-0000-0000-0000E6140000}"/>
    <cellStyle name="SAPBEXfilterItem 2 12" xfId="3707" xr:uid="{00000000-0005-0000-0000-0000E7140000}"/>
    <cellStyle name="SAPBEXfilterItem 2 13" xfId="6212" xr:uid="{00000000-0005-0000-0000-0000E8140000}"/>
    <cellStyle name="SAPBEXfilterItem 2 14" xfId="8541" xr:uid="{00000000-0005-0000-0000-0000E9140000}"/>
    <cellStyle name="SAPBEXfilterItem 2 2" xfId="855" xr:uid="{00000000-0005-0000-0000-0000EA140000}"/>
    <cellStyle name="SAPBEXfilterItem 2 2 2" xfId="2297" xr:uid="{00000000-0005-0000-0000-0000EB140000}"/>
    <cellStyle name="SAPBEXfilterItem 2 2 2 2" xfId="5125" xr:uid="{00000000-0005-0000-0000-0000EC140000}"/>
    <cellStyle name="SAPBEXfilterItem 2 2 2 3" xfId="7596" xr:uid="{00000000-0005-0000-0000-0000ED140000}"/>
    <cellStyle name="SAPBEXfilterItem 2 2 2 4" xfId="9889" xr:uid="{00000000-0005-0000-0000-0000EE140000}"/>
    <cellStyle name="SAPBEXfilterItem 2 2 3" xfId="3709" xr:uid="{00000000-0005-0000-0000-0000EF140000}"/>
    <cellStyle name="SAPBEXfilterItem 2 2 4" xfId="6214" xr:uid="{00000000-0005-0000-0000-0000F0140000}"/>
    <cellStyle name="SAPBEXfilterItem 2 2 5" xfId="8543" xr:uid="{00000000-0005-0000-0000-0000F1140000}"/>
    <cellStyle name="SAPBEXfilterItem 2 3" xfId="856" xr:uid="{00000000-0005-0000-0000-0000F2140000}"/>
    <cellStyle name="SAPBEXfilterItem 2 3 2" xfId="2161" xr:uid="{00000000-0005-0000-0000-0000F3140000}"/>
    <cellStyle name="SAPBEXfilterItem 2 3 2 2" xfId="4989" xr:uid="{00000000-0005-0000-0000-0000F4140000}"/>
    <cellStyle name="SAPBEXfilterItem 2 3 2 3" xfId="7460" xr:uid="{00000000-0005-0000-0000-0000F5140000}"/>
    <cellStyle name="SAPBEXfilterItem 2 3 2 4" xfId="9753" xr:uid="{00000000-0005-0000-0000-0000F6140000}"/>
    <cellStyle name="SAPBEXfilterItem 2 3 3" xfId="3710" xr:uid="{00000000-0005-0000-0000-0000F7140000}"/>
    <cellStyle name="SAPBEXfilterItem 2 3 4" xfId="6215" xr:uid="{00000000-0005-0000-0000-0000F8140000}"/>
    <cellStyle name="SAPBEXfilterItem 2 3 5" xfId="8544" xr:uid="{00000000-0005-0000-0000-0000F9140000}"/>
    <cellStyle name="SAPBEXfilterItem 2 4" xfId="857" xr:uid="{00000000-0005-0000-0000-0000FA140000}"/>
    <cellStyle name="SAPBEXfilterItem 2 4 2" xfId="2162" xr:uid="{00000000-0005-0000-0000-0000FB140000}"/>
    <cellStyle name="SAPBEXfilterItem 2 4 2 2" xfId="4990" xr:uid="{00000000-0005-0000-0000-0000FC140000}"/>
    <cellStyle name="SAPBEXfilterItem 2 4 2 3" xfId="7461" xr:uid="{00000000-0005-0000-0000-0000FD140000}"/>
    <cellStyle name="SAPBEXfilterItem 2 4 2 4" xfId="9754" xr:uid="{00000000-0005-0000-0000-0000FE140000}"/>
    <cellStyle name="SAPBEXfilterItem 2 4 3" xfId="3711" xr:uid="{00000000-0005-0000-0000-0000FF140000}"/>
    <cellStyle name="SAPBEXfilterItem 2 4 4" xfId="6216" xr:uid="{00000000-0005-0000-0000-000000150000}"/>
    <cellStyle name="SAPBEXfilterItem 2 4 5" xfId="8545" xr:uid="{00000000-0005-0000-0000-000001150000}"/>
    <cellStyle name="SAPBEXfilterItem 2 5" xfId="858" xr:uid="{00000000-0005-0000-0000-000002150000}"/>
    <cellStyle name="SAPBEXfilterItem 2 5 2" xfId="1908" xr:uid="{00000000-0005-0000-0000-000003150000}"/>
    <cellStyle name="SAPBEXfilterItem 2 5 2 2" xfId="4736" xr:uid="{00000000-0005-0000-0000-000004150000}"/>
    <cellStyle name="SAPBEXfilterItem 2 5 2 3" xfId="7207" xr:uid="{00000000-0005-0000-0000-000005150000}"/>
    <cellStyle name="SAPBEXfilterItem 2 5 2 4" xfId="9500" xr:uid="{00000000-0005-0000-0000-000006150000}"/>
    <cellStyle name="SAPBEXfilterItem 2 5 3" xfId="3712" xr:uid="{00000000-0005-0000-0000-000007150000}"/>
    <cellStyle name="SAPBEXfilterItem 2 5 4" xfId="6217" xr:uid="{00000000-0005-0000-0000-000008150000}"/>
    <cellStyle name="SAPBEXfilterItem 2 5 5" xfId="8546" xr:uid="{00000000-0005-0000-0000-000009150000}"/>
    <cellStyle name="SAPBEXfilterItem 2 6" xfId="859" xr:uid="{00000000-0005-0000-0000-00000A150000}"/>
    <cellStyle name="SAPBEXfilterItem 2 6 2" xfId="2571" xr:uid="{00000000-0005-0000-0000-00000B150000}"/>
    <cellStyle name="SAPBEXfilterItem 2 6 2 2" xfId="5398" xr:uid="{00000000-0005-0000-0000-00000C150000}"/>
    <cellStyle name="SAPBEXfilterItem 2 6 2 3" xfId="7868" xr:uid="{00000000-0005-0000-0000-00000D150000}"/>
    <cellStyle name="SAPBEXfilterItem 2 6 2 4" xfId="10161" xr:uid="{00000000-0005-0000-0000-00000E150000}"/>
    <cellStyle name="SAPBEXfilterItem 2 6 3" xfId="3713" xr:uid="{00000000-0005-0000-0000-00000F150000}"/>
    <cellStyle name="SAPBEXfilterItem 2 6 4" xfId="6218" xr:uid="{00000000-0005-0000-0000-000010150000}"/>
    <cellStyle name="SAPBEXfilterItem 2 6 5" xfId="8547" xr:uid="{00000000-0005-0000-0000-000011150000}"/>
    <cellStyle name="SAPBEXfilterItem 2 7" xfId="860" xr:uid="{00000000-0005-0000-0000-000012150000}"/>
    <cellStyle name="SAPBEXfilterItem 2 7 2" xfId="2685" xr:uid="{00000000-0005-0000-0000-000013150000}"/>
    <cellStyle name="SAPBEXfilterItem 2 7 2 2" xfId="5510" xr:uid="{00000000-0005-0000-0000-000014150000}"/>
    <cellStyle name="SAPBEXfilterItem 2 7 2 3" xfId="7975" xr:uid="{00000000-0005-0000-0000-000015150000}"/>
    <cellStyle name="SAPBEXfilterItem 2 7 2 4" xfId="10255" xr:uid="{00000000-0005-0000-0000-000016150000}"/>
    <cellStyle name="SAPBEXfilterItem 2 7 3" xfId="3714" xr:uid="{00000000-0005-0000-0000-000017150000}"/>
    <cellStyle name="SAPBEXfilterItem 2 7 4" xfId="6219" xr:uid="{00000000-0005-0000-0000-000018150000}"/>
    <cellStyle name="SAPBEXfilterItem 2 7 5" xfId="8548" xr:uid="{00000000-0005-0000-0000-000019150000}"/>
    <cellStyle name="SAPBEXfilterItem 2 8" xfId="861" xr:uid="{00000000-0005-0000-0000-00001A150000}"/>
    <cellStyle name="SAPBEXfilterItem 2 8 2" xfId="1774" xr:uid="{00000000-0005-0000-0000-00001B150000}"/>
    <cellStyle name="SAPBEXfilterItem 2 8 2 2" xfId="4602" xr:uid="{00000000-0005-0000-0000-00001C150000}"/>
    <cellStyle name="SAPBEXfilterItem 2 8 2 3" xfId="7075" xr:uid="{00000000-0005-0000-0000-00001D150000}"/>
    <cellStyle name="SAPBEXfilterItem 2 8 2 4" xfId="9369" xr:uid="{00000000-0005-0000-0000-00001E150000}"/>
    <cellStyle name="SAPBEXfilterItem 2 8 3" xfId="3715" xr:uid="{00000000-0005-0000-0000-00001F150000}"/>
    <cellStyle name="SAPBEXfilterItem 2 8 4" xfId="6220" xr:uid="{00000000-0005-0000-0000-000020150000}"/>
    <cellStyle name="SAPBEXfilterItem 2 8 5" xfId="8549" xr:uid="{00000000-0005-0000-0000-000021150000}"/>
    <cellStyle name="SAPBEXfilterItem 2 9" xfId="862" xr:uid="{00000000-0005-0000-0000-000022150000}"/>
    <cellStyle name="SAPBEXfilterItem 2 9 2" xfId="2278" xr:uid="{00000000-0005-0000-0000-000023150000}"/>
    <cellStyle name="SAPBEXfilterItem 2 9 2 2" xfId="5106" xr:uid="{00000000-0005-0000-0000-000024150000}"/>
    <cellStyle name="SAPBEXfilterItem 2 9 2 3" xfId="7577" xr:uid="{00000000-0005-0000-0000-000025150000}"/>
    <cellStyle name="SAPBEXfilterItem 2 9 2 4" xfId="9870" xr:uid="{00000000-0005-0000-0000-000026150000}"/>
    <cellStyle name="SAPBEXfilterItem 2 9 3" xfId="3716" xr:uid="{00000000-0005-0000-0000-000027150000}"/>
    <cellStyle name="SAPBEXfilterItem 2 9 4" xfId="6221" xr:uid="{00000000-0005-0000-0000-000028150000}"/>
    <cellStyle name="SAPBEXfilterItem 2 9 5" xfId="8550" xr:uid="{00000000-0005-0000-0000-000029150000}"/>
    <cellStyle name="SAPBEXfilterItem 3" xfId="863" xr:uid="{00000000-0005-0000-0000-00002A150000}"/>
    <cellStyle name="SAPBEXfilterItem 3 2" xfId="1901" xr:uid="{00000000-0005-0000-0000-00002B150000}"/>
    <cellStyle name="SAPBEXfilterItem 3 2 2" xfId="4729" xr:uid="{00000000-0005-0000-0000-00002C150000}"/>
    <cellStyle name="SAPBEXfilterItem 3 2 3" xfId="7201" xr:uid="{00000000-0005-0000-0000-00002D150000}"/>
    <cellStyle name="SAPBEXfilterItem 3 2 4" xfId="9494" xr:uid="{00000000-0005-0000-0000-00002E150000}"/>
    <cellStyle name="SAPBEXfilterItem 3 3" xfId="3717" xr:uid="{00000000-0005-0000-0000-00002F150000}"/>
    <cellStyle name="SAPBEXfilterItem 3 4" xfId="6222" xr:uid="{00000000-0005-0000-0000-000030150000}"/>
    <cellStyle name="SAPBEXfilterItem 3 5" xfId="8551" xr:uid="{00000000-0005-0000-0000-000031150000}"/>
    <cellStyle name="SAPBEXfilterItem 4" xfId="864" xr:uid="{00000000-0005-0000-0000-000032150000}"/>
    <cellStyle name="SAPBEXfilterItem 4 2" xfId="2557" xr:uid="{00000000-0005-0000-0000-000033150000}"/>
    <cellStyle name="SAPBEXfilterItem 4 2 2" xfId="5384" xr:uid="{00000000-0005-0000-0000-000034150000}"/>
    <cellStyle name="SAPBEXfilterItem 4 2 3" xfId="7854" xr:uid="{00000000-0005-0000-0000-000035150000}"/>
    <cellStyle name="SAPBEXfilterItem 4 2 4" xfId="10147" xr:uid="{00000000-0005-0000-0000-000036150000}"/>
    <cellStyle name="SAPBEXfilterItem 4 3" xfId="3718" xr:uid="{00000000-0005-0000-0000-000037150000}"/>
    <cellStyle name="SAPBEXfilterItem 4 4" xfId="6223" xr:uid="{00000000-0005-0000-0000-000038150000}"/>
    <cellStyle name="SAPBEXfilterItem 4 5" xfId="8552" xr:uid="{00000000-0005-0000-0000-000039150000}"/>
    <cellStyle name="SAPBEXfilterItem 5" xfId="865" xr:uid="{00000000-0005-0000-0000-00003A150000}"/>
    <cellStyle name="SAPBEXfilterItem 5 2" xfId="2163" xr:uid="{00000000-0005-0000-0000-00003B150000}"/>
    <cellStyle name="SAPBEXfilterItem 5 2 2" xfId="4991" xr:uid="{00000000-0005-0000-0000-00003C150000}"/>
    <cellStyle name="SAPBEXfilterItem 5 2 3" xfId="7462" xr:uid="{00000000-0005-0000-0000-00003D150000}"/>
    <cellStyle name="SAPBEXfilterItem 5 2 4" xfId="9755" xr:uid="{00000000-0005-0000-0000-00003E150000}"/>
    <cellStyle name="SAPBEXfilterItem 5 3" xfId="3719" xr:uid="{00000000-0005-0000-0000-00003F150000}"/>
    <cellStyle name="SAPBEXfilterItem 5 4" xfId="6224" xr:uid="{00000000-0005-0000-0000-000040150000}"/>
    <cellStyle name="SAPBEXfilterItem 5 5" xfId="8553" xr:uid="{00000000-0005-0000-0000-000041150000}"/>
    <cellStyle name="SAPBEXfilterItem 6" xfId="866" xr:uid="{00000000-0005-0000-0000-000042150000}"/>
    <cellStyle name="SAPBEXfilterItem 6 2" xfId="1632" xr:uid="{00000000-0005-0000-0000-000043150000}"/>
    <cellStyle name="SAPBEXfilterItem 6 2 2" xfId="4461" xr:uid="{00000000-0005-0000-0000-000044150000}"/>
    <cellStyle name="SAPBEXfilterItem 6 2 3" xfId="6934" xr:uid="{00000000-0005-0000-0000-000045150000}"/>
    <cellStyle name="SAPBEXfilterItem 6 2 4" xfId="9230" xr:uid="{00000000-0005-0000-0000-000046150000}"/>
    <cellStyle name="SAPBEXfilterItem 6 3" xfId="3720" xr:uid="{00000000-0005-0000-0000-000047150000}"/>
    <cellStyle name="SAPBEXfilterItem 6 4" xfId="6225" xr:uid="{00000000-0005-0000-0000-000048150000}"/>
    <cellStyle name="SAPBEXfilterItem 6 5" xfId="8554" xr:uid="{00000000-0005-0000-0000-000049150000}"/>
    <cellStyle name="SAPBEXfilterItem 7" xfId="867" xr:uid="{00000000-0005-0000-0000-00004A150000}"/>
    <cellStyle name="SAPBEXfilterItem 7 2" xfId="2414" xr:uid="{00000000-0005-0000-0000-00004B150000}"/>
    <cellStyle name="SAPBEXfilterItem 7 2 2" xfId="5241" xr:uid="{00000000-0005-0000-0000-00004C150000}"/>
    <cellStyle name="SAPBEXfilterItem 7 2 3" xfId="7712" xr:uid="{00000000-0005-0000-0000-00004D150000}"/>
    <cellStyle name="SAPBEXfilterItem 7 2 4" xfId="10005" xr:uid="{00000000-0005-0000-0000-00004E150000}"/>
    <cellStyle name="SAPBEXfilterItem 7 3" xfId="3721" xr:uid="{00000000-0005-0000-0000-00004F150000}"/>
    <cellStyle name="SAPBEXfilterItem 7 4" xfId="6226" xr:uid="{00000000-0005-0000-0000-000050150000}"/>
    <cellStyle name="SAPBEXfilterItem 7 5" xfId="8555" xr:uid="{00000000-0005-0000-0000-000051150000}"/>
    <cellStyle name="SAPBEXfilterItem 8" xfId="868" xr:uid="{00000000-0005-0000-0000-000052150000}"/>
    <cellStyle name="SAPBEXfilterItem 8 2" xfId="2198" xr:uid="{00000000-0005-0000-0000-000053150000}"/>
    <cellStyle name="SAPBEXfilterItem 8 2 2" xfId="5026" xr:uid="{00000000-0005-0000-0000-000054150000}"/>
    <cellStyle name="SAPBEXfilterItem 8 2 3" xfId="7497" xr:uid="{00000000-0005-0000-0000-000055150000}"/>
    <cellStyle name="SAPBEXfilterItem 8 2 4" xfId="9790" xr:uid="{00000000-0005-0000-0000-000056150000}"/>
    <cellStyle name="SAPBEXfilterItem 8 3" xfId="3722" xr:uid="{00000000-0005-0000-0000-000057150000}"/>
    <cellStyle name="SAPBEXfilterItem 8 4" xfId="6227" xr:uid="{00000000-0005-0000-0000-000058150000}"/>
    <cellStyle name="SAPBEXfilterItem 8 5" xfId="8556" xr:uid="{00000000-0005-0000-0000-000059150000}"/>
    <cellStyle name="SAPBEXfilterItem 9" xfId="869" xr:uid="{00000000-0005-0000-0000-00005A150000}"/>
    <cellStyle name="SAPBEXfilterItem 9 2" xfId="2439" xr:uid="{00000000-0005-0000-0000-00005B150000}"/>
    <cellStyle name="SAPBEXfilterItem 9 2 2" xfId="5266" xr:uid="{00000000-0005-0000-0000-00005C150000}"/>
    <cellStyle name="SAPBEXfilterItem 9 2 3" xfId="7737" xr:uid="{00000000-0005-0000-0000-00005D150000}"/>
    <cellStyle name="SAPBEXfilterItem 9 2 4" xfId="10030" xr:uid="{00000000-0005-0000-0000-00005E150000}"/>
    <cellStyle name="SAPBEXfilterItem 9 3" xfId="3723" xr:uid="{00000000-0005-0000-0000-00005F150000}"/>
    <cellStyle name="SAPBEXfilterItem 9 4" xfId="6228" xr:uid="{00000000-0005-0000-0000-000060150000}"/>
    <cellStyle name="SAPBEXfilterItem 9 5" xfId="8557" xr:uid="{00000000-0005-0000-0000-000061150000}"/>
    <cellStyle name="SAPBEXfilterText" xfId="870" xr:uid="{00000000-0005-0000-0000-000062150000}"/>
    <cellStyle name="SAPBEXfilterText 10" xfId="871" xr:uid="{00000000-0005-0000-0000-000063150000}"/>
    <cellStyle name="SAPBEXfilterText 10 2" xfId="1710" xr:uid="{00000000-0005-0000-0000-000064150000}"/>
    <cellStyle name="SAPBEXfilterText 10 2 2" xfId="4539" xr:uid="{00000000-0005-0000-0000-000065150000}"/>
    <cellStyle name="SAPBEXfilterText 10 2 3" xfId="7012" xr:uid="{00000000-0005-0000-0000-000066150000}"/>
    <cellStyle name="SAPBEXfilterText 10 2 4" xfId="9306" xr:uid="{00000000-0005-0000-0000-000067150000}"/>
    <cellStyle name="SAPBEXfilterText 10 3" xfId="3725" xr:uid="{00000000-0005-0000-0000-000068150000}"/>
    <cellStyle name="SAPBEXfilterText 10 4" xfId="6230" xr:uid="{00000000-0005-0000-0000-000069150000}"/>
    <cellStyle name="SAPBEXfilterText 10 5" xfId="8559" xr:uid="{00000000-0005-0000-0000-00006A150000}"/>
    <cellStyle name="SAPBEXfilterText 11" xfId="872" xr:uid="{00000000-0005-0000-0000-00006B150000}"/>
    <cellStyle name="SAPBEXfilterText 11 2" xfId="2309" xr:uid="{00000000-0005-0000-0000-00006C150000}"/>
    <cellStyle name="SAPBEXfilterText 11 2 2" xfId="5137" xr:uid="{00000000-0005-0000-0000-00006D150000}"/>
    <cellStyle name="SAPBEXfilterText 11 2 3" xfId="7608" xr:uid="{00000000-0005-0000-0000-00006E150000}"/>
    <cellStyle name="SAPBEXfilterText 11 2 4" xfId="9901" xr:uid="{00000000-0005-0000-0000-00006F150000}"/>
    <cellStyle name="SAPBEXfilterText 11 3" xfId="3726" xr:uid="{00000000-0005-0000-0000-000070150000}"/>
    <cellStyle name="SAPBEXfilterText 11 4" xfId="6231" xr:uid="{00000000-0005-0000-0000-000071150000}"/>
    <cellStyle name="SAPBEXfilterText 11 5" xfId="8560" xr:uid="{00000000-0005-0000-0000-000072150000}"/>
    <cellStyle name="SAPBEXfilterText 12" xfId="1517" xr:uid="{00000000-0005-0000-0000-000073150000}"/>
    <cellStyle name="SAPBEXfilterText 13" xfId="1763" xr:uid="{00000000-0005-0000-0000-000074150000}"/>
    <cellStyle name="SAPBEXfilterText 13 2" xfId="4591" xr:uid="{00000000-0005-0000-0000-000075150000}"/>
    <cellStyle name="SAPBEXfilterText 13 3" xfId="7064" xr:uid="{00000000-0005-0000-0000-000076150000}"/>
    <cellStyle name="SAPBEXfilterText 13 4" xfId="9358" xr:uid="{00000000-0005-0000-0000-000077150000}"/>
    <cellStyle name="SAPBEXfilterText 14" xfId="3724" xr:uid="{00000000-0005-0000-0000-000078150000}"/>
    <cellStyle name="SAPBEXfilterText 15" xfId="6229" xr:uid="{00000000-0005-0000-0000-000079150000}"/>
    <cellStyle name="SAPBEXfilterText 16" xfId="8558" xr:uid="{00000000-0005-0000-0000-00007A150000}"/>
    <cellStyle name="SAPBEXfilterText 2" xfId="873" xr:uid="{00000000-0005-0000-0000-00007B150000}"/>
    <cellStyle name="SAPBEXfilterText 2 10" xfId="874" xr:uid="{00000000-0005-0000-0000-00007C150000}"/>
    <cellStyle name="SAPBEXfilterText 2 10 2" xfId="2333" xr:uid="{00000000-0005-0000-0000-00007D150000}"/>
    <cellStyle name="SAPBEXfilterText 2 10 2 2" xfId="5161" xr:uid="{00000000-0005-0000-0000-00007E150000}"/>
    <cellStyle name="SAPBEXfilterText 2 10 2 3" xfId="7632" xr:uid="{00000000-0005-0000-0000-00007F150000}"/>
    <cellStyle name="SAPBEXfilterText 2 10 2 4" xfId="9925" xr:uid="{00000000-0005-0000-0000-000080150000}"/>
    <cellStyle name="SAPBEXfilterText 2 10 3" xfId="3728" xr:uid="{00000000-0005-0000-0000-000081150000}"/>
    <cellStyle name="SAPBEXfilterText 2 10 4" xfId="6233" xr:uid="{00000000-0005-0000-0000-000082150000}"/>
    <cellStyle name="SAPBEXfilterText 2 10 5" xfId="8562" xr:uid="{00000000-0005-0000-0000-000083150000}"/>
    <cellStyle name="SAPBEXfilterText 2 11" xfId="1633" xr:uid="{00000000-0005-0000-0000-000084150000}"/>
    <cellStyle name="SAPBEXfilterText 2 11 2" xfId="4462" xr:uid="{00000000-0005-0000-0000-000085150000}"/>
    <cellStyle name="SAPBEXfilterText 2 11 3" xfId="6935" xr:uid="{00000000-0005-0000-0000-000086150000}"/>
    <cellStyle name="SAPBEXfilterText 2 11 4" xfId="9231" xr:uid="{00000000-0005-0000-0000-000087150000}"/>
    <cellStyle name="SAPBEXfilterText 2 12" xfId="3727" xr:uid="{00000000-0005-0000-0000-000088150000}"/>
    <cellStyle name="SAPBEXfilterText 2 13" xfId="6232" xr:uid="{00000000-0005-0000-0000-000089150000}"/>
    <cellStyle name="SAPBEXfilterText 2 14" xfId="8561" xr:uid="{00000000-0005-0000-0000-00008A150000}"/>
    <cellStyle name="SAPBEXfilterText 2 2" xfId="875" xr:uid="{00000000-0005-0000-0000-00008B150000}"/>
    <cellStyle name="SAPBEXfilterText 2 2 2" xfId="1956" xr:uid="{00000000-0005-0000-0000-00008C150000}"/>
    <cellStyle name="SAPBEXfilterText 2 2 2 2" xfId="4784" xr:uid="{00000000-0005-0000-0000-00008D150000}"/>
    <cellStyle name="SAPBEXfilterText 2 2 2 3" xfId="7255" xr:uid="{00000000-0005-0000-0000-00008E150000}"/>
    <cellStyle name="SAPBEXfilterText 2 2 2 4" xfId="9548" xr:uid="{00000000-0005-0000-0000-00008F150000}"/>
    <cellStyle name="SAPBEXfilterText 2 2 3" xfId="3729" xr:uid="{00000000-0005-0000-0000-000090150000}"/>
    <cellStyle name="SAPBEXfilterText 2 2 4" xfId="6234" xr:uid="{00000000-0005-0000-0000-000091150000}"/>
    <cellStyle name="SAPBEXfilterText 2 2 5" xfId="8563" xr:uid="{00000000-0005-0000-0000-000092150000}"/>
    <cellStyle name="SAPBEXfilterText 2 3" xfId="876" xr:uid="{00000000-0005-0000-0000-000093150000}"/>
    <cellStyle name="SAPBEXfilterText 2 3 2" xfId="1927" xr:uid="{00000000-0005-0000-0000-000094150000}"/>
    <cellStyle name="SAPBEXfilterText 2 3 2 2" xfId="4755" xr:uid="{00000000-0005-0000-0000-000095150000}"/>
    <cellStyle name="SAPBEXfilterText 2 3 2 3" xfId="7226" xr:uid="{00000000-0005-0000-0000-000096150000}"/>
    <cellStyle name="SAPBEXfilterText 2 3 2 4" xfId="9519" xr:uid="{00000000-0005-0000-0000-000097150000}"/>
    <cellStyle name="SAPBEXfilterText 2 3 3" xfId="3730" xr:uid="{00000000-0005-0000-0000-000098150000}"/>
    <cellStyle name="SAPBEXfilterText 2 3 4" xfId="6235" xr:uid="{00000000-0005-0000-0000-000099150000}"/>
    <cellStyle name="SAPBEXfilterText 2 3 5" xfId="8564" xr:uid="{00000000-0005-0000-0000-00009A150000}"/>
    <cellStyle name="SAPBEXfilterText 2 4" xfId="877" xr:uid="{00000000-0005-0000-0000-00009B150000}"/>
    <cellStyle name="SAPBEXfilterText 2 4 2" xfId="2435" xr:uid="{00000000-0005-0000-0000-00009C150000}"/>
    <cellStyle name="SAPBEXfilterText 2 4 2 2" xfId="5262" xr:uid="{00000000-0005-0000-0000-00009D150000}"/>
    <cellStyle name="SAPBEXfilterText 2 4 2 3" xfId="7733" xr:uid="{00000000-0005-0000-0000-00009E150000}"/>
    <cellStyle name="SAPBEXfilterText 2 4 2 4" xfId="10026" xr:uid="{00000000-0005-0000-0000-00009F150000}"/>
    <cellStyle name="SAPBEXfilterText 2 4 3" xfId="3731" xr:uid="{00000000-0005-0000-0000-0000A0150000}"/>
    <cellStyle name="SAPBEXfilterText 2 4 4" xfId="6236" xr:uid="{00000000-0005-0000-0000-0000A1150000}"/>
    <cellStyle name="SAPBEXfilterText 2 4 5" xfId="8565" xr:uid="{00000000-0005-0000-0000-0000A2150000}"/>
    <cellStyle name="SAPBEXfilterText 2 5" xfId="878" xr:uid="{00000000-0005-0000-0000-0000A3150000}"/>
    <cellStyle name="SAPBEXfilterText 2 5 2" xfId="1885" xr:uid="{00000000-0005-0000-0000-0000A4150000}"/>
    <cellStyle name="SAPBEXfilterText 2 5 2 2" xfId="4713" xr:uid="{00000000-0005-0000-0000-0000A5150000}"/>
    <cellStyle name="SAPBEXfilterText 2 5 2 3" xfId="7185" xr:uid="{00000000-0005-0000-0000-0000A6150000}"/>
    <cellStyle name="SAPBEXfilterText 2 5 2 4" xfId="9478" xr:uid="{00000000-0005-0000-0000-0000A7150000}"/>
    <cellStyle name="SAPBEXfilterText 2 5 3" xfId="3732" xr:uid="{00000000-0005-0000-0000-0000A8150000}"/>
    <cellStyle name="SAPBEXfilterText 2 5 4" xfId="6237" xr:uid="{00000000-0005-0000-0000-0000A9150000}"/>
    <cellStyle name="SAPBEXfilterText 2 5 5" xfId="8566" xr:uid="{00000000-0005-0000-0000-0000AA150000}"/>
    <cellStyle name="SAPBEXfilterText 2 6" xfId="879" xr:uid="{00000000-0005-0000-0000-0000AB150000}"/>
    <cellStyle name="SAPBEXfilterText 2 6 2" xfId="2359" xr:uid="{00000000-0005-0000-0000-0000AC150000}"/>
    <cellStyle name="SAPBEXfilterText 2 6 2 2" xfId="5187" xr:uid="{00000000-0005-0000-0000-0000AD150000}"/>
    <cellStyle name="SAPBEXfilterText 2 6 2 3" xfId="7658" xr:uid="{00000000-0005-0000-0000-0000AE150000}"/>
    <cellStyle name="SAPBEXfilterText 2 6 2 4" xfId="9951" xr:uid="{00000000-0005-0000-0000-0000AF150000}"/>
    <cellStyle name="SAPBEXfilterText 2 6 3" xfId="3733" xr:uid="{00000000-0005-0000-0000-0000B0150000}"/>
    <cellStyle name="SAPBEXfilterText 2 6 4" xfId="6238" xr:uid="{00000000-0005-0000-0000-0000B1150000}"/>
    <cellStyle name="SAPBEXfilterText 2 6 5" xfId="8567" xr:uid="{00000000-0005-0000-0000-0000B2150000}"/>
    <cellStyle name="SAPBEXfilterText 2 7" xfId="880" xr:uid="{00000000-0005-0000-0000-0000B3150000}"/>
    <cellStyle name="SAPBEXfilterText 2 7 2" xfId="1889" xr:uid="{00000000-0005-0000-0000-0000B4150000}"/>
    <cellStyle name="SAPBEXfilterText 2 7 2 2" xfId="4717" xr:uid="{00000000-0005-0000-0000-0000B5150000}"/>
    <cellStyle name="SAPBEXfilterText 2 7 2 3" xfId="7189" xr:uid="{00000000-0005-0000-0000-0000B6150000}"/>
    <cellStyle name="SAPBEXfilterText 2 7 2 4" xfId="9482" xr:uid="{00000000-0005-0000-0000-0000B7150000}"/>
    <cellStyle name="SAPBEXfilterText 2 7 3" xfId="3734" xr:uid="{00000000-0005-0000-0000-0000B8150000}"/>
    <cellStyle name="SAPBEXfilterText 2 7 4" xfId="6239" xr:uid="{00000000-0005-0000-0000-0000B9150000}"/>
    <cellStyle name="SAPBEXfilterText 2 7 5" xfId="8568" xr:uid="{00000000-0005-0000-0000-0000BA150000}"/>
    <cellStyle name="SAPBEXfilterText 2 8" xfId="881" xr:uid="{00000000-0005-0000-0000-0000BB150000}"/>
    <cellStyle name="SAPBEXfilterText 2 8 2" xfId="2241" xr:uid="{00000000-0005-0000-0000-0000BC150000}"/>
    <cellStyle name="SAPBEXfilterText 2 8 2 2" xfId="5069" xr:uid="{00000000-0005-0000-0000-0000BD150000}"/>
    <cellStyle name="SAPBEXfilterText 2 8 2 3" xfId="7540" xr:uid="{00000000-0005-0000-0000-0000BE150000}"/>
    <cellStyle name="SAPBEXfilterText 2 8 2 4" xfId="9833" xr:uid="{00000000-0005-0000-0000-0000BF150000}"/>
    <cellStyle name="SAPBEXfilterText 2 8 3" xfId="3735" xr:uid="{00000000-0005-0000-0000-0000C0150000}"/>
    <cellStyle name="SAPBEXfilterText 2 8 4" xfId="6240" xr:uid="{00000000-0005-0000-0000-0000C1150000}"/>
    <cellStyle name="SAPBEXfilterText 2 8 5" xfId="8569" xr:uid="{00000000-0005-0000-0000-0000C2150000}"/>
    <cellStyle name="SAPBEXfilterText 2 9" xfId="882" xr:uid="{00000000-0005-0000-0000-0000C3150000}"/>
    <cellStyle name="SAPBEXfilterText 2 9 2" xfId="1650" xr:uid="{00000000-0005-0000-0000-0000C4150000}"/>
    <cellStyle name="SAPBEXfilterText 2 9 2 2" xfId="4479" xr:uid="{00000000-0005-0000-0000-0000C5150000}"/>
    <cellStyle name="SAPBEXfilterText 2 9 2 3" xfId="6952" xr:uid="{00000000-0005-0000-0000-0000C6150000}"/>
    <cellStyle name="SAPBEXfilterText 2 9 2 4" xfId="9247" xr:uid="{00000000-0005-0000-0000-0000C7150000}"/>
    <cellStyle name="SAPBEXfilterText 2 9 3" xfId="3736" xr:uid="{00000000-0005-0000-0000-0000C8150000}"/>
    <cellStyle name="SAPBEXfilterText 2 9 4" xfId="6241" xr:uid="{00000000-0005-0000-0000-0000C9150000}"/>
    <cellStyle name="SAPBEXfilterText 2 9 5" xfId="8570" xr:uid="{00000000-0005-0000-0000-0000CA150000}"/>
    <cellStyle name="SAPBEXfilterText 3" xfId="883" xr:uid="{00000000-0005-0000-0000-0000CB150000}"/>
    <cellStyle name="SAPBEXfilterText 3 2" xfId="2662" xr:uid="{00000000-0005-0000-0000-0000CC150000}"/>
    <cellStyle name="SAPBEXfilterText 3 2 2" xfId="5487" xr:uid="{00000000-0005-0000-0000-0000CD150000}"/>
    <cellStyle name="SAPBEXfilterText 3 2 3" xfId="7955" xr:uid="{00000000-0005-0000-0000-0000CE150000}"/>
    <cellStyle name="SAPBEXfilterText 3 2 4" xfId="10243" xr:uid="{00000000-0005-0000-0000-0000CF150000}"/>
    <cellStyle name="SAPBEXfilterText 3 3" xfId="3737" xr:uid="{00000000-0005-0000-0000-0000D0150000}"/>
    <cellStyle name="SAPBEXfilterText 3 4" xfId="6242" xr:uid="{00000000-0005-0000-0000-0000D1150000}"/>
    <cellStyle name="SAPBEXfilterText 3 5" xfId="8571" xr:uid="{00000000-0005-0000-0000-0000D2150000}"/>
    <cellStyle name="SAPBEXfilterText 4" xfId="884" xr:uid="{00000000-0005-0000-0000-0000D3150000}"/>
    <cellStyle name="SAPBEXfilterText 4 2" xfId="2402" xr:uid="{00000000-0005-0000-0000-0000D4150000}"/>
    <cellStyle name="SAPBEXfilterText 4 2 2" xfId="5229" xr:uid="{00000000-0005-0000-0000-0000D5150000}"/>
    <cellStyle name="SAPBEXfilterText 4 2 3" xfId="7700" xr:uid="{00000000-0005-0000-0000-0000D6150000}"/>
    <cellStyle name="SAPBEXfilterText 4 2 4" xfId="9993" xr:uid="{00000000-0005-0000-0000-0000D7150000}"/>
    <cellStyle name="SAPBEXfilterText 4 3" xfId="3738" xr:uid="{00000000-0005-0000-0000-0000D8150000}"/>
    <cellStyle name="SAPBEXfilterText 4 4" xfId="6243" xr:uid="{00000000-0005-0000-0000-0000D9150000}"/>
    <cellStyle name="SAPBEXfilterText 4 5" xfId="8572" xr:uid="{00000000-0005-0000-0000-0000DA150000}"/>
    <cellStyle name="SAPBEXfilterText 5" xfId="885" xr:uid="{00000000-0005-0000-0000-0000DB150000}"/>
    <cellStyle name="SAPBEXfilterText 5 2" xfId="2472" xr:uid="{00000000-0005-0000-0000-0000DC150000}"/>
    <cellStyle name="SAPBEXfilterText 5 2 2" xfId="5299" xr:uid="{00000000-0005-0000-0000-0000DD150000}"/>
    <cellStyle name="SAPBEXfilterText 5 2 3" xfId="7769" xr:uid="{00000000-0005-0000-0000-0000DE150000}"/>
    <cellStyle name="SAPBEXfilterText 5 2 4" xfId="10062" xr:uid="{00000000-0005-0000-0000-0000DF150000}"/>
    <cellStyle name="SAPBEXfilterText 5 3" xfId="3739" xr:uid="{00000000-0005-0000-0000-0000E0150000}"/>
    <cellStyle name="SAPBEXfilterText 5 4" xfId="6244" xr:uid="{00000000-0005-0000-0000-0000E1150000}"/>
    <cellStyle name="SAPBEXfilterText 5 5" xfId="8573" xr:uid="{00000000-0005-0000-0000-0000E2150000}"/>
    <cellStyle name="SAPBEXfilterText 6" xfId="886" xr:uid="{00000000-0005-0000-0000-0000E3150000}"/>
    <cellStyle name="SAPBEXfilterText 6 2" xfId="1936" xr:uid="{00000000-0005-0000-0000-0000E4150000}"/>
    <cellStyle name="SAPBEXfilterText 6 2 2" xfId="4764" xr:uid="{00000000-0005-0000-0000-0000E5150000}"/>
    <cellStyle name="SAPBEXfilterText 6 2 3" xfId="7235" xr:uid="{00000000-0005-0000-0000-0000E6150000}"/>
    <cellStyle name="SAPBEXfilterText 6 2 4" xfId="9528" xr:uid="{00000000-0005-0000-0000-0000E7150000}"/>
    <cellStyle name="SAPBEXfilterText 6 3" xfId="3740" xr:uid="{00000000-0005-0000-0000-0000E8150000}"/>
    <cellStyle name="SAPBEXfilterText 6 4" xfId="6245" xr:uid="{00000000-0005-0000-0000-0000E9150000}"/>
    <cellStyle name="SAPBEXfilterText 6 5" xfId="8574" xr:uid="{00000000-0005-0000-0000-0000EA150000}"/>
    <cellStyle name="SAPBEXfilterText 7" xfId="887" xr:uid="{00000000-0005-0000-0000-0000EB150000}"/>
    <cellStyle name="SAPBEXfilterText 7 2" xfId="2245" xr:uid="{00000000-0005-0000-0000-0000EC150000}"/>
    <cellStyle name="SAPBEXfilterText 7 2 2" xfId="5073" xr:uid="{00000000-0005-0000-0000-0000ED150000}"/>
    <cellStyle name="SAPBEXfilterText 7 2 3" xfId="7544" xr:uid="{00000000-0005-0000-0000-0000EE150000}"/>
    <cellStyle name="SAPBEXfilterText 7 2 4" xfId="9837" xr:uid="{00000000-0005-0000-0000-0000EF150000}"/>
    <cellStyle name="SAPBEXfilterText 7 3" xfId="3741" xr:uid="{00000000-0005-0000-0000-0000F0150000}"/>
    <cellStyle name="SAPBEXfilterText 7 4" xfId="6246" xr:uid="{00000000-0005-0000-0000-0000F1150000}"/>
    <cellStyle name="SAPBEXfilterText 7 5" xfId="8575" xr:uid="{00000000-0005-0000-0000-0000F2150000}"/>
    <cellStyle name="SAPBEXfilterText 8" xfId="888" xr:uid="{00000000-0005-0000-0000-0000F3150000}"/>
    <cellStyle name="SAPBEXfilterText 8 2" xfId="1823" xr:uid="{00000000-0005-0000-0000-0000F4150000}"/>
    <cellStyle name="SAPBEXfilterText 8 2 2" xfId="4651" xr:uid="{00000000-0005-0000-0000-0000F5150000}"/>
    <cellStyle name="SAPBEXfilterText 8 2 3" xfId="7123" xr:uid="{00000000-0005-0000-0000-0000F6150000}"/>
    <cellStyle name="SAPBEXfilterText 8 2 4" xfId="9416" xr:uid="{00000000-0005-0000-0000-0000F7150000}"/>
    <cellStyle name="SAPBEXfilterText 8 3" xfId="3742" xr:uid="{00000000-0005-0000-0000-0000F8150000}"/>
    <cellStyle name="SAPBEXfilterText 8 4" xfId="6247" xr:uid="{00000000-0005-0000-0000-0000F9150000}"/>
    <cellStyle name="SAPBEXfilterText 8 5" xfId="8576" xr:uid="{00000000-0005-0000-0000-0000FA150000}"/>
    <cellStyle name="SAPBEXfilterText 9" xfId="889" xr:uid="{00000000-0005-0000-0000-0000FB150000}"/>
    <cellStyle name="SAPBEXfilterText 9 2" xfId="2606" xr:uid="{00000000-0005-0000-0000-0000FC150000}"/>
    <cellStyle name="SAPBEXfilterText 9 2 2" xfId="5432" xr:uid="{00000000-0005-0000-0000-0000FD150000}"/>
    <cellStyle name="SAPBEXfilterText 9 2 3" xfId="7902" xr:uid="{00000000-0005-0000-0000-0000FE150000}"/>
    <cellStyle name="SAPBEXfilterText 9 2 4" xfId="10195" xr:uid="{00000000-0005-0000-0000-0000FF150000}"/>
    <cellStyle name="SAPBEXfilterText 9 3" xfId="3743" xr:uid="{00000000-0005-0000-0000-000000160000}"/>
    <cellStyle name="SAPBEXfilterText 9 4" xfId="6248" xr:uid="{00000000-0005-0000-0000-000001160000}"/>
    <cellStyle name="SAPBEXfilterText 9 5" xfId="8577" xr:uid="{00000000-0005-0000-0000-000002160000}"/>
    <cellStyle name="SAPBEXformats" xfId="890" xr:uid="{00000000-0005-0000-0000-000003160000}"/>
    <cellStyle name="SAPBEXformats 10" xfId="891" xr:uid="{00000000-0005-0000-0000-000004160000}"/>
    <cellStyle name="SAPBEXformats 10 2" xfId="2204" xr:uid="{00000000-0005-0000-0000-000005160000}"/>
    <cellStyle name="SAPBEXformats 10 2 2" xfId="5032" xr:uid="{00000000-0005-0000-0000-000006160000}"/>
    <cellStyle name="SAPBEXformats 10 2 3" xfId="7503" xr:uid="{00000000-0005-0000-0000-000007160000}"/>
    <cellStyle name="SAPBEXformats 10 2 4" xfId="9796" xr:uid="{00000000-0005-0000-0000-000008160000}"/>
    <cellStyle name="SAPBEXformats 10 3" xfId="3745" xr:uid="{00000000-0005-0000-0000-000009160000}"/>
    <cellStyle name="SAPBEXformats 10 4" xfId="6250" xr:uid="{00000000-0005-0000-0000-00000A160000}"/>
    <cellStyle name="SAPBEXformats 10 5" xfId="8579" xr:uid="{00000000-0005-0000-0000-00000B160000}"/>
    <cellStyle name="SAPBEXformats 11" xfId="892" xr:uid="{00000000-0005-0000-0000-00000C160000}"/>
    <cellStyle name="SAPBEXformats 11 2" xfId="2506" xr:uid="{00000000-0005-0000-0000-00000D160000}"/>
    <cellStyle name="SAPBEXformats 11 2 2" xfId="5333" xr:uid="{00000000-0005-0000-0000-00000E160000}"/>
    <cellStyle name="SAPBEXformats 11 2 3" xfId="7803" xr:uid="{00000000-0005-0000-0000-00000F160000}"/>
    <cellStyle name="SAPBEXformats 11 2 4" xfId="10096" xr:uid="{00000000-0005-0000-0000-000010160000}"/>
    <cellStyle name="SAPBEXformats 11 3" xfId="3746" xr:uid="{00000000-0005-0000-0000-000011160000}"/>
    <cellStyle name="SAPBEXformats 11 4" xfId="6251" xr:uid="{00000000-0005-0000-0000-000012160000}"/>
    <cellStyle name="SAPBEXformats 11 5" xfId="8580" xr:uid="{00000000-0005-0000-0000-000013160000}"/>
    <cellStyle name="SAPBEXformats 12" xfId="1518" xr:uid="{00000000-0005-0000-0000-000014160000}"/>
    <cellStyle name="SAPBEXformats 13" xfId="2564" xr:uid="{00000000-0005-0000-0000-000015160000}"/>
    <cellStyle name="SAPBEXformats 13 2" xfId="5391" xr:uid="{00000000-0005-0000-0000-000016160000}"/>
    <cellStyle name="SAPBEXformats 13 3" xfId="7861" xr:uid="{00000000-0005-0000-0000-000017160000}"/>
    <cellStyle name="SAPBEXformats 13 4" xfId="10154" xr:uid="{00000000-0005-0000-0000-000018160000}"/>
    <cellStyle name="SAPBEXformats 14" xfId="3744" xr:uid="{00000000-0005-0000-0000-000019160000}"/>
    <cellStyle name="SAPBEXformats 15" xfId="6249" xr:uid="{00000000-0005-0000-0000-00001A160000}"/>
    <cellStyle name="SAPBEXformats 16" xfId="8578" xr:uid="{00000000-0005-0000-0000-00001B160000}"/>
    <cellStyle name="SAPBEXformats 2" xfId="893" xr:uid="{00000000-0005-0000-0000-00001C160000}"/>
    <cellStyle name="SAPBEXformats 2 10" xfId="894" xr:uid="{00000000-0005-0000-0000-00001D160000}"/>
    <cellStyle name="SAPBEXformats 2 10 2" xfId="2417" xr:uid="{00000000-0005-0000-0000-00001E160000}"/>
    <cellStyle name="SAPBEXformats 2 10 2 2" xfId="5244" xr:uid="{00000000-0005-0000-0000-00001F160000}"/>
    <cellStyle name="SAPBEXformats 2 10 2 3" xfId="7715" xr:uid="{00000000-0005-0000-0000-000020160000}"/>
    <cellStyle name="SAPBEXformats 2 10 2 4" xfId="10008" xr:uid="{00000000-0005-0000-0000-000021160000}"/>
    <cellStyle name="SAPBEXformats 2 10 3" xfId="3748" xr:uid="{00000000-0005-0000-0000-000022160000}"/>
    <cellStyle name="SAPBEXformats 2 10 4" xfId="6253" xr:uid="{00000000-0005-0000-0000-000023160000}"/>
    <cellStyle name="SAPBEXformats 2 10 5" xfId="8582" xr:uid="{00000000-0005-0000-0000-000024160000}"/>
    <cellStyle name="SAPBEXformats 2 11" xfId="2649" xr:uid="{00000000-0005-0000-0000-000025160000}"/>
    <cellStyle name="SAPBEXformats 2 11 2" xfId="5474" xr:uid="{00000000-0005-0000-0000-000026160000}"/>
    <cellStyle name="SAPBEXformats 2 11 3" xfId="7942" xr:uid="{00000000-0005-0000-0000-000027160000}"/>
    <cellStyle name="SAPBEXformats 2 11 4" xfId="10231" xr:uid="{00000000-0005-0000-0000-000028160000}"/>
    <cellStyle name="SAPBEXformats 2 12" xfId="3747" xr:uid="{00000000-0005-0000-0000-000029160000}"/>
    <cellStyle name="SAPBEXformats 2 13" xfId="6252" xr:uid="{00000000-0005-0000-0000-00002A160000}"/>
    <cellStyle name="SAPBEXformats 2 14" xfId="8581" xr:uid="{00000000-0005-0000-0000-00002B160000}"/>
    <cellStyle name="SAPBEXformats 2 2" xfId="895" xr:uid="{00000000-0005-0000-0000-00002C160000}"/>
    <cellStyle name="SAPBEXformats 2 2 2" xfId="2518" xr:uid="{00000000-0005-0000-0000-00002D160000}"/>
    <cellStyle name="SAPBEXformats 2 2 2 2" xfId="5345" xr:uid="{00000000-0005-0000-0000-00002E160000}"/>
    <cellStyle name="SAPBEXformats 2 2 2 3" xfId="7815" xr:uid="{00000000-0005-0000-0000-00002F160000}"/>
    <cellStyle name="SAPBEXformats 2 2 2 4" xfId="10108" xr:uid="{00000000-0005-0000-0000-000030160000}"/>
    <cellStyle name="SAPBEXformats 2 2 3" xfId="3749" xr:uid="{00000000-0005-0000-0000-000031160000}"/>
    <cellStyle name="SAPBEXformats 2 2 4" xfId="6254" xr:uid="{00000000-0005-0000-0000-000032160000}"/>
    <cellStyle name="SAPBEXformats 2 2 5" xfId="8583" xr:uid="{00000000-0005-0000-0000-000033160000}"/>
    <cellStyle name="SAPBEXformats 2 3" xfId="896" xr:uid="{00000000-0005-0000-0000-000034160000}"/>
    <cellStyle name="SAPBEXformats 2 3 2" xfId="2164" xr:uid="{00000000-0005-0000-0000-000035160000}"/>
    <cellStyle name="SAPBEXformats 2 3 2 2" xfId="4992" xr:uid="{00000000-0005-0000-0000-000036160000}"/>
    <cellStyle name="SAPBEXformats 2 3 2 3" xfId="7463" xr:uid="{00000000-0005-0000-0000-000037160000}"/>
    <cellStyle name="SAPBEXformats 2 3 2 4" xfId="9756" xr:uid="{00000000-0005-0000-0000-000038160000}"/>
    <cellStyle name="SAPBEXformats 2 3 3" xfId="3750" xr:uid="{00000000-0005-0000-0000-000039160000}"/>
    <cellStyle name="SAPBEXformats 2 3 4" xfId="6255" xr:uid="{00000000-0005-0000-0000-00003A160000}"/>
    <cellStyle name="SAPBEXformats 2 3 5" xfId="8584" xr:uid="{00000000-0005-0000-0000-00003B160000}"/>
    <cellStyle name="SAPBEXformats 2 4" xfId="897" xr:uid="{00000000-0005-0000-0000-00003C160000}"/>
    <cellStyle name="SAPBEXformats 2 4 2" xfId="2686" xr:uid="{00000000-0005-0000-0000-00003D160000}"/>
    <cellStyle name="SAPBEXformats 2 4 2 2" xfId="5511" xr:uid="{00000000-0005-0000-0000-00003E160000}"/>
    <cellStyle name="SAPBEXformats 2 4 2 3" xfId="7976" xr:uid="{00000000-0005-0000-0000-00003F160000}"/>
    <cellStyle name="SAPBEXformats 2 4 2 4" xfId="10256" xr:uid="{00000000-0005-0000-0000-000040160000}"/>
    <cellStyle name="SAPBEXformats 2 4 3" xfId="3751" xr:uid="{00000000-0005-0000-0000-000041160000}"/>
    <cellStyle name="SAPBEXformats 2 4 4" xfId="6256" xr:uid="{00000000-0005-0000-0000-000042160000}"/>
    <cellStyle name="SAPBEXformats 2 4 5" xfId="8585" xr:uid="{00000000-0005-0000-0000-000043160000}"/>
    <cellStyle name="SAPBEXformats 2 5" xfId="898" xr:uid="{00000000-0005-0000-0000-000044160000}"/>
    <cellStyle name="SAPBEXformats 2 5 2" xfId="1668" xr:uid="{00000000-0005-0000-0000-000045160000}"/>
    <cellStyle name="SAPBEXformats 2 5 2 2" xfId="4497" xr:uid="{00000000-0005-0000-0000-000046160000}"/>
    <cellStyle name="SAPBEXformats 2 5 2 3" xfId="6970" xr:uid="{00000000-0005-0000-0000-000047160000}"/>
    <cellStyle name="SAPBEXformats 2 5 2 4" xfId="9264" xr:uid="{00000000-0005-0000-0000-000048160000}"/>
    <cellStyle name="SAPBEXformats 2 5 3" xfId="3752" xr:uid="{00000000-0005-0000-0000-000049160000}"/>
    <cellStyle name="SAPBEXformats 2 5 4" xfId="6257" xr:uid="{00000000-0005-0000-0000-00004A160000}"/>
    <cellStyle name="SAPBEXformats 2 5 5" xfId="8586" xr:uid="{00000000-0005-0000-0000-00004B160000}"/>
    <cellStyle name="SAPBEXformats 2 6" xfId="899" xr:uid="{00000000-0005-0000-0000-00004C160000}"/>
    <cellStyle name="SAPBEXformats 2 6 2" xfId="2165" xr:uid="{00000000-0005-0000-0000-00004D160000}"/>
    <cellStyle name="SAPBEXformats 2 6 2 2" xfId="4993" xr:uid="{00000000-0005-0000-0000-00004E160000}"/>
    <cellStyle name="SAPBEXformats 2 6 2 3" xfId="7464" xr:uid="{00000000-0005-0000-0000-00004F160000}"/>
    <cellStyle name="SAPBEXformats 2 6 2 4" xfId="9757" xr:uid="{00000000-0005-0000-0000-000050160000}"/>
    <cellStyle name="SAPBEXformats 2 6 3" xfId="3753" xr:uid="{00000000-0005-0000-0000-000051160000}"/>
    <cellStyle name="SAPBEXformats 2 6 4" xfId="6258" xr:uid="{00000000-0005-0000-0000-000052160000}"/>
    <cellStyle name="SAPBEXformats 2 6 5" xfId="8587" xr:uid="{00000000-0005-0000-0000-000053160000}"/>
    <cellStyle name="SAPBEXformats 2 7" xfId="900" xr:uid="{00000000-0005-0000-0000-000054160000}"/>
    <cellStyle name="SAPBEXformats 2 7 2" xfId="2693" xr:uid="{00000000-0005-0000-0000-000055160000}"/>
    <cellStyle name="SAPBEXformats 2 7 2 2" xfId="5518" xr:uid="{00000000-0005-0000-0000-000056160000}"/>
    <cellStyle name="SAPBEXformats 2 7 2 3" xfId="7983" xr:uid="{00000000-0005-0000-0000-000057160000}"/>
    <cellStyle name="SAPBEXformats 2 7 2 4" xfId="10263" xr:uid="{00000000-0005-0000-0000-000058160000}"/>
    <cellStyle name="SAPBEXformats 2 7 3" xfId="3754" xr:uid="{00000000-0005-0000-0000-000059160000}"/>
    <cellStyle name="SAPBEXformats 2 7 4" xfId="6259" xr:uid="{00000000-0005-0000-0000-00005A160000}"/>
    <cellStyle name="SAPBEXformats 2 7 5" xfId="8588" xr:uid="{00000000-0005-0000-0000-00005B160000}"/>
    <cellStyle name="SAPBEXformats 2 8" xfId="901" xr:uid="{00000000-0005-0000-0000-00005C160000}"/>
    <cellStyle name="SAPBEXformats 2 8 2" xfId="2166" xr:uid="{00000000-0005-0000-0000-00005D160000}"/>
    <cellStyle name="SAPBEXformats 2 8 2 2" xfId="4994" xr:uid="{00000000-0005-0000-0000-00005E160000}"/>
    <cellStyle name="SAPBEXformats 2 8 2 3" xfId="7465" xr:uid="{00000000-0005-0000-0000-00005F160000}"/>
    <cellStyle name="SAPBEXformats 2 8 2 4" xfId="9758" xr:uid="{00000000-0005-0000-0000-000060160000}"/>
    <cellStyle name="SAPBEXformats 2 8 3" xfId="3755" xr:uid="{00000000-0005-0000-0000-000061160000}"/>
    <cellStyle name="SAPBEXformats 2 8 4" xfId="6260" xr:uid="{00000000-0005-0000-0000-000062160000}"/>
    <cellStyle name="SAPBEXformats 2 8 5" xfId="8589" xr:uid="{00000000-0005-0000-0000-000063160000}"/>
    <cellStyle name="SAPBEXformats 2 9" xfId="902" xr:uid="{00000000-0005-0000-0000-000064160000}"/>
    <cellStyle name="SAPBEXformats 2 9 2" xfId="2227" xr:uid="{00000000-0005-0000-0000-000065160000}"/>
    <cellStyle name="SAPBEXformats 2 9 2 2" xfId="5055" xr:uid="{00000000-0005-0000-0000-000066160000}"/>
    <cellStyle name="SAPBEXformats 2 9 2 3" xfId="7526" xr:uid="{00000000-0005-0000-0000-000067160000}"/>
    <cellStyle name="SAPBEXformats 2 9 2 4" xfId="9819" xr:uid="{00000000-0005-0000-0000-000068160000}"/>
    <cellStyle name="SAPBEXformats 2 9 3" xfId="3756" xr:uid="{00000000-0005-0000-0000-000069160000}"/>
    <cellStyle name="SAPBEXformats 2 9 4" xfId="6261" xr:uid="{00000000-0005-0000-0000-00006A160000}"/>
    <cellStyle name="SAPBEXformats 2 9 5" xfId="8590" xr:uid="{00000000-0005-0000-0000-00006B160000}"/>
    <cellStyle name="SAPBEXformats 3" xfId="903" xr:uid="{00000000-0005-0000-0000-00006C160000}"/>
    <cellStyle name="SAPBEXformats 3 2" xfId="2298" xr:uid="{00000000-0005-0000-0000-00006D160000}"/>
    <cellStyle name="SAPBEXformats 3 2 2" xfId="5126" xr:uid="{00000000-0005-0000-0000-00006E160000}"/>
    <cellStyle name="SAPBEXformats 3 2 3" xfId="7597" xr:uid="{00000000-0005-0000-0000-00006F160000}"/>
    <cellStyle name="SAPBEXformats 3 2 4" xfId="9890" xr:uid="{00000000-0005-0000-0000-000070160000}"/>
    <cellStyle name="SAPBEXformats 3 3" xfId="3757" xr:uid="{00000000-0005-0000-0000-000071160000}"/>
    <cellStyle name="SAPBEXformats 3 4" xfId="6262" xr:uid="{00000000-0005-0000-0000-000072160000}"/>
    <cellStyle name="SAPBEXformats 3 5" xfId="8591" xr:uid="{00000000-0005-0000-0000-000073160000}"/>
    <cellStyle name="SAPBEXformats 4" xfId="904" xr:uid="{00000000-0005-0000-0000-000074160000}"/>
    <cellStyle name="SAPBEXformats 4 2" xfId="2376" xr:uid="{00000000-0005-0000-0000-000075160000}"/>
    <cellStyle name="SAPBEXformats 4 2 2" xfId="5203" xr:uid="{00000000-0005-0000-0000-000076160000}"/>
    <cellStyle name="SAPBEXformats 4 2 3" xfId="7674" xr:uid="{00000000-0005-0000-0000-000077160000}"/>
    <cellStyle name="SAPBEXformats 4 2 4" xfId="9967" xr:uid="{00000000-0005-0000-0000-000078160000}"/>
    <cellStyle name="SAPBEXformats 4 3" xfId="3758" xr:uid="{00000000-0005-0000-0000-000079160000}"/>
    <cellStyle name="SAPBEXformats 4 4" xfId="6263" xr:uid="{00000000-0005-0000-0000-00007A160000}"/>
    <cellStyle name="SAPBEXformats 4 5" xfId="8592" xr:uid="{00000000-0005-0000-0000-00007B160000}"/>
    <cellStyle name="SAPBEXformats 5" xfId="905" xr:uid="{00000000-0005-0000-0000-00007C160000}"/>
    <cellStyle name="SAPBEXformats 5 2" xfId="2353" xr:uid="{00000000-0005-0000-0000-00007D160000}"/>
    <cellStyle name="SAPBEXformats 5 2 2" xfId="5181" xr:uid="{00000000-0005-0000-0000-00007E160000}"/>
    <cellStyle name="SAPBEXformats 5 2 3" xfId="7652" xr:uid="{00000000-0005-0000-0000-00007F160000}"/>
    <cellStyle name="SAPBEXformats 5 2 4" xfId="9945" xr:uid="{00000000-0005-0000-0000-000080160000}"/>
    <cellStyle name="SAPBEXformats 5 3" xfId="3759" xr:uid="{00000000-0005-0000-0000-000081160000}"/>
    <cellStyle name="SAPBEXformats 5 4" xfId="6264" xr:uid="{00000000-0005-0000-0000-000082160000}"/>
    <cellStyle name="SAPBEXformats 5 5" xfId="8593" xr:uid="{00000000-0005-0000-0000-000083160000}"/>
    <cellStyle name="SAPBEXformats 6" xfId="906" xr:uid="{00000000-0005-0000-0000-000084160000}"/>
    <cellStyle name="SAPBEXformats 6 2" xfId="2388" xr:uid="{00000000-0005-0000-0000-000085160000}"/>
    <cellStyle name="SAPBEXformats 6 2 2" xfId="5215" xr:uid="{00000000-0005-0000-0000-000086160000}"/>
    <cellStyle name="SAPBEXformats 6 2 3" xfId="7686" xr:uid="{00000000-0005-0000-0000-000087160000}"/>
    <cellStyle name="SAPBEXformats 6 2 4" xfId="9979" xr:uid="{00000000-0005-0000-0000-000088160000}"/>
    <cellStyle name="SAPBEXformats 6 3" xfId="3760" xr:uid="{00000000-0005-0000-0000-000089160000}"/>
    <cellStyle name="SAPBEXformats 6 4" xfId="6265" xr:uid="{00000000-0005-0000-0000-00008A160000}"/>
    <cellStyle name="SAPBEXformats 6 5" xfId="8594" xr:uid="{00000000-0005-0000-0000-00008B160000}"/>
    <cellStyle name="SAPBEXformats 7" xfId="907" xr:uid="{00000000-0005-0000-0000-00008C160000}"/>
    <cellStyle name="SAPBEXformats 7 2" xfId="2615" xr:uid="{00000000-0005-0000-0000-00008D160000}"/>
    <cellStyle name="SAPBEXformats 7 2 2" xfId="5441" xr:uid="{00000000-0005-0000-0000-00008E160000}"/>
    <cellStyle name="SAPBEXformats 7 2 3" xfId="7911" xr:uid="{00000000-0005-0000-0000-00008F160000}"/>
    <cellStyle name="SAPBEXformats 7 2 4" xfId="10204" xr:uid="{00000000-0005-0000-0000-000090160000}"/>
    <cellStyle name="SAPBEXformats 7 3" xfId="3761" xr:uid="{00000000-0005-0000-0000-000091160000}"/>
    <cellStyle name="SAPBEXformats 7 4" xfId="6266" xr:uid="{00000000-0005-0000-0000-000092160000}"/>
    <cellStyle name="SAPBEXformats 7 5" xfId="8595" xr:uid="{00000000-0005-0000-0000-000093160000}"/>
    <cellStyle name="SAPBEXformats 8" xfId="908" xr:uid="{00000000-0005-0000-0000-000094160000}"/>
    <cellStyle name="SAPBEXformats 8 2" xfId="2413" xr:uid="{00000000-0005-0000-0000-000095160000}"/>
    <cellStyle name="SAPBEXformats 8 2 2" xfId="5240" xr:uid="{00000000-0005-0000-0000-000096160000}"/>
    <cellStyle name="SAPBEXformats 8 2 3" xfId="7711" xr:uid="{00000000-0005-0000-0000-000097160000}"/>
    <cellStyle name="SAPBEXformats 8 2 4" xfId="10004" xr:uid="{00000000-0005-0000-0000-000098160000}"/>
    <cellStyle name="SAPBEXformats 8 3" xfId="3762" xr:uid="{00000000-0005-0000-0000-000099160000}"/>
    <cellStyle name="SAPBEXformats 8 4" xfId="6267" xr:uid="{00000000-0005-0000-0000-00009A160000}"/>
    <cellStyle name="SAPBEXformats 8 5" xfId="8596" xr:uid="{00000000-0005-0000-0000-00009B160000}"/>
    <cellStyle name="SAPBEXformats 9" xfId="909" xr:uid="{00000000-0005-0000-0000-00009C160000}"/>
    <cellStyle name="SAPBEXformats 9 2" xfId="2488" xr:uid="{00000000-0005-0000-0000-00009D160000}"/>
    <cellStyle name="SAPBEXformats 9 2 2" xfId="5315" xr:uid="{00000000-0005-0000-0000-00009E160000}"/>
    <cellStyle name="SAPBEXformats 9 2 3" xfId="7785" xr:uid="{00000000-0005-0000-0000-00009F160000}"/>
    <cellStyle name="SAPBEXformats 9 2 4" xfId="10078" xr:uid="{00000000-0005-0000-0000-0000A0160000}"/>
    <cellStyle name="SAPBEXformats 9 3" xfId="3763" xr:uid="{00000000-0005-0000-0000-0000A1160000}"/>
    <cellStyle name="SAPBEXformats 9 4" xfId="6268" xr:uid="{00000000-0005-0000-0000-0000A2160000}"/>
    <cellStyle name="SAPBEXformats 9 5" xfId="8597" xr:uid="{00000000-0005-0000-0000-0000A3160000}"/>
    <cellStyle name="SAPBEXheaderItem" xfId="910" xr:uid="{00000000-0005-0000-0000-0000A4160000}"/>
    <cellStyle name="SAPBEXheaderItem 10" xfId="911" xr:uid="{00000000-0005-0000-0000-0000A5160000}"/>
    <cellStyle name="SAPBEXheaderItem 10 2" xfId="2460" xr:uid="{00000000-0005-0000-0000-0000A6160000}"/>
    <cellStyle name="SAPBEXheaderItem 10 2 2" xfId="5287" xr:uid="{00000000-0005-0000-0000-0000A7160000}"/>
    <cellStyle name="SAPBEXheaderItem 10 2 3" xfId="7758" xr:uid="{00000000-0005-0000-0000-0000A8160000}"/>
    <cellStyle name="SAPBEXheaderItem 10 2 4" xfId="10051" xr:uid="{00000000-0005-0000-0000-0000A9160000}"/>
    <cellStyle name="SAPBEXheaderItem 10 3" xfId="3765" xr:uid="{00000000-0005-0000-0000-0000AA160000}"/>
    <cellStyle name="SAPBEXheaderItem 10 4" xfId="6270" xr:uid="{00000000-0005-0000-0000-0000AB160000}"/>
    <cellStyle name="SAPBEXheaderItem 10 5" xfId="8599" xr:uid="{00000000-0005-0000-0000-0000AC160000}"/>
    <cellStyle name="SAPBEXheaderItem 11" xfId="912" xr:uid="{00000000-0005-0000-0000-0000AD160000}"/>
    <cellStyle name="SAPBEXheaderItem 11 2" xfId="2286" xr:uid="{00000000-0005-0000-0000-0000AE160000}"/>
    <cellStyle name="SAPBEXheaderItem 11 2 2" xfId="5114" xr:uid="{00000000-0005-0000-0000-0000AF160000}"/>
    <cellStyle name="SAPBEXheaderItem 11 2 3" xfId="7585" xr:uid="{00000000-0005-0000-0000-0000B0160000}"/>
    <cellStyle name="SAPBEXheaderItem 11 2 4" xfId="9878" xr:uid="{00000000-0005-0000-0000-0000B1160000}"/>
    <cellStyle name="SAPBEXheaderItem 11 3" xfId="3766" xr:uid="{00000000-0005-0000-0000-0000B2160000}"/>
    <cellStyle name="SAPBEXheaderItem 11 4" xfId="6271" xr:uid="{00000000-0005-0000-0000-0000B3160000}"/>
    <cellStyle name="SAPBEXheaderItem 11 5" xfId="8600" xr:uid="{00000000-0005-0000-0000-0000B4160000}"/>
    <cellStyle name="SAPBEXheaderItem 12" xfId="1519" xr:uid="{00000000-0005-0000-0000-0000B5160000}"/>
    <cellStyle name="SAPBEXheaderItem 13" xfId="2582" xr:uid="{00000000-0005-0000-0000-0000B6160000}"/>
    <cellStyle name="SAPBEXheaderItem 13 2" xfId="5409" xr:uid="{00000000-0005-0000-0000-0000B7160000}"/>
    <cellStyle name="SAPBEXheaderItem 13 3" xfId="7879" xr:uid="{00000000-0005-0000-0000-0000B8160000}"/>
    <cellStyle name="SAPBEXheaderItem 13 4" xfId="10172" xr:uid="{00000000-0005-0000-0000-0000B9160000}"/>
    <cellStyle name="SAPBEXheaderItem 14" xfId="3764" xr:uid="{00000000-0005-0000-0000-0000BA160000}"/>
    <cellStyle name="SAPBEXheaderItem 15" xfId="6269" xr:uid="{00000000-0005-0000-0000-0000BB160000}"/>
    <cellStyle name="SAPBEXheaderItem 16" xfId="8598" xr:uid="{00000000-0005-0000-0000-0000BC160000}"/>
    <cellStyle name="SAPBEXheaderItem 2" xfId="913" xr:uid="{00000000-0005-0000-0000-0000BD160000}"/>
    <cellStyle name="SAPBEXheaderItem 2 10" xfId="914" xr:uid="{00000000-0005-0000-0000-0000BE160000}"/>
    <cellStyle name="SAPBEXheaderItem 2 10 2" xfId="1651" xr:uid="{00000000-0005-0000-0000-0000BF160000}"/>
    <cellStyle name="SAPBEXheaderItem 2 10 2 2" xfId="4480" xr:uid="{00000000-0005-0000-0000-0000C0160000}"/>
    <cellStyle name="SAPBEXheaderItem 2 10 2 3" xfId="6953" xr:uid="{00000000-0005-0000-0000-0000C1160000}"/>
    <cellStyle name="SAPBEXheaderItem 2 10 2 4" xfId="9248" xr:uid="{00000000-0005-0000-0000-0000C2160000}"/>
    <cellStyle name="SAPBEXheaderItem 2 10 3" xfId="3768" xr:uid="{00000000-0005-0000-0000-0000C3160000}"/>
    <cellStyle name="SAPBEXheaderItem 2 10 4" xfId="6273" xr:uid="{00000000-0005-0000-0000-0000C4160000}"/>
    <cellStyle name="SAPBEXheaderItem 2 10 5" xfId="8602" xr:uid="{00000000-0005-0000-0000-0000C5160000}"/>
    <cellStyle name="SAPBEXheaderItem 2 11" xfId="1712" xr:uid="{00000000-0005-0000-0000-0000C6160000}"/>
    <cellStyle name="SAPBEXheaderItem 2 11 2" xfId="4541" xr:uid="{00000000-0005-0000-0000-0000C7160000}"/>
    <cellStyle name="SAPBEXheaderItem 2 11 3" xfId="7014" xr:uid="{00000000-0005-0000-0000-0000C8160000}"/>
    <cellStyle name="SAPBEXheaderItem 2 11 4" xfId="9308" xr:uid="{00000000-0005-0000-0000-0000C9160000}"/>
    <cellStyle name="SAPBEXheaderItem 2 12" xfId="3767" xr:uid="{00000000-0005-0000-0000-0000CA160000}"/>
    <cellStyle name="SAPBEXheaderItem 2 13" xfId="6272" xr:uid="{00000000-0005-0000-0000-0000CB160000}"/>
    <cellStyle name="SAPBEXheaderItem 2 14" xfId="8601" xr:uid="{00000000-0005-0000-0000-0000CC160000}"/>
    <cellStyle name="SAPBEXheaderItem 2 2" xfId="915" xr:uid="{00000000-0005-0000-0000-0000CD160000}"/>
    <cellStyle name="SAPBEXheaderItem 2 2 2" xfId="2690" xr:uid="{00000000-0005-0000-0000-0000CE160000}"/>
    <cellStyle name="SAPBEXheaderItem 2 2 2 2" xfId="5515" xr:uid="{00000000-0005-0000-0000-0000CF160000}"/>
    <cellStyle name="SAPBEXheaderItem 2 2 2 3" xfId="7980" xr:uid="{00000000-0005-0000-0000-0000D0160000}"/>
    <cellStyle name="SAPBEXheaderItem 2 2 2 4" xfId="10260" xr:uid="{00000000-0005-0000-0000-0000D1160000}"/>
    <cellStyle name="SAPBEXheaderItem 2 2 3" xfId="3769" xr:uid="{00000000-0005-0000-0000-0000D2160000}"/>
    <cellStyle name="SAPBEXheaderItem 2 2 4" xfId="6274" xr:uid="{00000000-0005-0000-0000-0000D3160000}"/>
    <cellStyle name="SAPBEXheaderItem 2 2 5" xfId="8603" xr:uid="{00000000-0005-0000-0000-0000D4160000}"/>
    <cellStyle name="SAPBEXheaderItem 2 3" xfId="916" xr:uid="{00000000-0005-0000-0000-0000D5160000}"/>
    <cellStyle name="SAPBEXheaderItem 2 3 2" xfId="1780" xr:uid="{00000000-0005-0000-0000-0000D6160000}"/>
    <cellStyle name="SAPBEXheaderItem 2 3 2 2" xfId="4608" xr:uid="{00000000-0005-0000-0000-0000D7160000}"/>
    <cellStyle name="SAPBEXheaderItem 2 3 2 3" xfId="7081" xr:uid="{00000000-0005-0000-0000-0000D8160000}"/>
    <cellStyle name="SAPBEXheaderItem 2 3 2 4" xfId="9375" xr:uid="{00000000-0005-0000-0000-0000D9160000}"/>
    <cellStyle name="SAPBEXheaderItem 2 3 3" xfId="3770" xr:uid="{00000000-0005-0000-0000-0000DA160000}"/>
    <cellStyle name="SAPBEXheaderItem 2 3 4" xfId="6275" xr:uid="{00000000-0005-0000-0000-0000DB160000}"/>
    <cellStyle name="SAPBEXheaderItem 2 3 5" xfId="8604" xr:uid="{00000000-0005-0000-0000-0000DC160000}"/>
    <cellStyle name="SAPBEXheaderItem 2 4" xfId="917" xr:uid="{00000000-0005-0000-0000-0000DD160000}"/>
    <cellStyle name="SAPBEXheaderItem 2 4 2" xfId="2613" xr:uid="{00000000-0005-0000-0000-0000DE160000}"/>
    <cellStyle name="SAPBEXheaderItem 2 4 2 2" xfId="5439" xr:uid="{00000000-0005-0000-0000-0000DF160000}"/>
    <cellStyle name="SAPBEXheaderItem 2 4 2 3" xfId="7909" xr:uid="{00000000-0005-0000-0000-0000E0160000}"/>
    <cellStyle name="SAPBEXheaderItem 2 4 2 4" xfId="10202" xr:uid="{00000000-0005-0000-0000-0000E1160000}"/>
    <cellStyle name="SAPBEXheaderItem 2 4 3" xfId="3771" xr:uid="{00000000-0005-0000-0000-0000E2160000}"/>
    <cellStyle name="SAPBEXheaderItem 2 4 4" xfId="6276" xr:uid="{00000000-0005-0000-0000-0000E3160000}"/>
    <cellStyle name="SAPBEXheaderItem 2 4 5" xfId="8605" xr:uid="{00000000-0005-0000-0000-0000E4160000}"/>
    <cellStyle name="SAPBEXheaderItem 2 5" xfId="918" xr:uid="{00000000-0005-0000-0000-0000E5160000}"/>
    <cellStyle name="SAPBEXheaderItem 2 5 2" xfId="1707" xr:uid="{00000000-0005-0000-0000-0000E6160000}"/>
    <cellStyle name="SAPBEXheaderItem 2 5 2 2" xfId="4536" xr:uid="{00000000-0005-0000-0000-0000E7160000}"/>
    <cellStyle name="SAPBEXheaderItem 2 5 2 3" xfId="7009" xr:uid="{00000000-0005-0000-0000-0000E8160000}"/>
    <cellStyle name="SAPBEXheaderItem 2 5 2 4" xfId="9303" xr:uid="{00000000-0005-0000-0000-0000E9160000}"/>
    <cellStyle name="SAPBEXheaderItem 2 5 3" xfId="3772" xr:uid="{00000000-0005-0000-0000-0000EA160000}"/>
    <cellStyle name="SAPBEXheaderItem 2 5 4" xfId="6277" xr:uid="{00000000-0005-0000-0000-0000EB160000}"/>
    <cellStyle name="SAPBEXheaderItem 2 5 5" xfId="8606" xr:uid="{00000000-0005-0000-0000-0000EC160000}"/>
    <cellStyle name="SAPBEXheaderItem 2 6" xfId="919" xr:uid="{00000000-0005-0000-0000-0000ED160000}"/>
    <cellStyle name="SAPBEXheaderItem 2 6 2" xfId="1829" xr:uid="{00000000-0005-0000-0000-0000EE160000}"/>
    <cellStyle name="SAPBEXheaderItem 2 6 2 2" xfId="4657" xr:uid="{00000000-0005-0000-0000-0000EF160000}"/>
    <cellStyle name="SAPBEXheaderItem 2 6 2 3" xfId="7129" xr:uid="{00000000-0005-0000-0000-0000F0160000}"/>
    <cellStyle name="SAPBEXheaderItem 2 6 2 4" xfId="9422" xr:uid="{00000000-0005-0000-0000-0000F1160000}"/>
    <cellStyle name="SAPBEXheaderItem 2 6 3" xfId="3773" xr:uid="{00000000-0005-0000-0000-0000F2160000}"/>
    <cellStyle name="SAPBEXheaderItem 2 6 4" xfId="6278" xr:uid="{00000000-0005-0000-0000-0000F3160000}"/>
    <cellStyle name="SAPBEXheaderItem 2 6 5" xfId="8607" xr:uid="{00000000-0005-0000-0000-0000F4160000}"/>
    <cellStyle name="SAPBEXheaderItem 2 7" xfId="920" xr:uid="{00000000-0005-0000-0000-0000F5160000}"/>
    <cellStyle name="SAPBEXheaderItem 2 7 2" xfId="1594" xr:uid="{00000000-0005-0000-0000-0000F6160000}"/>
    <cellStyle name="SAPBEXheaderItem 2 7 2 2" xfId="4423" xr:uid="{00000000-0005-0000-0000-0000F7160000}"/>
    <cellStyle name="SAPBEXheaderItem 2 7 2 3" xfId="6897" xr:uid="{00000000-0005-0000-0000-0000F8160000}"/>
    <cellStyle name="SAPBEXheaderItem 2 7 2 4" xfId="9198" xr:uid="{00000000-0005-0000-0000-0000F9160000}"/>
    <cellStyle name="SAPBEXheaderItem 2 7 3" xfId="3774" xr:uid="{00000000-0005-0000-0000-0000FA160000}"/>
    <cellStyle name="SAPBEXheaderItem 2 7 4" xfId="6279" xr:uid="{00000000-0005-0000-0000-0000FB160000}"/>
    <cellStyle name="SAPBEXheaderItem 2 7 5" xfId="8608" xr:uid="{00000000-0005-0000-0000-0000FC160000}"/>
    <cellStyle name="SAPBEXheaderItem 2 8" xfId="921" xr:uid="{00000000-0005-0000-0000-0000FD160000}"/>
    <cellStyle name="SAPBEXheaderItem 2 8 2" xfId="1869" xr:uid="{00000000-0005-0000-0000-0000FE160000}"/>
    <cellStyle name="SAPBEXheaderItem 2 8 2 2" xfId="4697" xr:uid="{00000000-0005-0000-0000-0000FF160000}"/>
    <cellStyle name="SAPBEXheaderItem 2 8 2 3" xfId="7169" xr:uid="{00000000-0005-0000-0000-000000170000}"/>
    <cellStyle name="SAPBEXheaderItem 2 8 2 4" xfId="9462" xr:uid="{00000000-0005-0000-0000-000001170000}"/>
    <cellStyle name="SAPBEXheaderItem 2 8 3" xfId="3775" xr:uid="{00000000-0005-0000-0000-000002170000}"/>
    <cellStyle name="SAPBEXheaderItem 2 8 4" xfId="6280" xr:uid="{00000000-0005-0000-0000-000003170000}"/>
    <cellStyle name="SAPBEXheaderItem 2 8 5" xfId="8609" xr:uid="{00000000-0005-0000-0000-000004170000}"/>
    <cellStyle name="SAPBEXheaderItem 2 9" xfId="922" xr:uid="{00000000-0005-0000-0000-000005170000}"/>
    <cellStyle name="SAPBEXheaderItem 2 9 2" xfId="2451" xr:uid="{00000000-0005-0000-0000-000006170000}"/>
    <cellStyle name="SAPBEXheaderItem 2 9 2 2" xfId="5278" xr:uid="{00000000-0005-0000-0000-000007170000}"/>
    <cellStyle name="SAPBEXheaderItem 2 9 2 3" xfId="7749" xr:uid="{00000000-0005-0000-0000-000008170000}"/>
    <cellStyle name="SAPBEXheaderItem 2 9 2 4" xfId="10042" xr:uid="{00000000-0005-0000-0000-000009170000}"/>
    <cellStyle name="SAPBEXheaderItem 2 9 3" xfId="3776" xr:uid="{00000000-0005-0000-0000-00000A170000}"/>
    <cellStyle name="SAPBEXheaderItem 2 9 4" xfId="6281" xr:uid="{00000000-0005-0000-0000-00000B170000}"/>
    <cellStyle name="SAPBEXheaderItem 2 9 5" xfId="8610" xr:uid="{00000000-0005-0000-0000-00000C170000}"/>
    <cellStyle name="SAPBEXheaderItem 3" xfId="923" xr:uid="{00000000-0005-0000-0000-00000D170000}"/>
    <cellStyle name="SAPBEXheaderItem 3 2" xfId="1719" xr:uid="{00000000-0005-0000-0000-00000E170000}"/>
    <cellStyle name="SAPBEXheaderItem 3 2 2" xfId="4547" xr:uid="{00000000-0005-0000-0000-00000F170000}"/>
    <cellStyle name="SAPBEXheaderItem 3 2 3" xfId="7020" xr:uid="{00000000-0005-0000-0000-000010170000}"/>
    <cellStyle name="SAPBEXheaderItem 3 2 4" xfId="9314" xr:uid="{00000000-0005-0000-0000-000011170000}"/>
    <cellStyle name="SAPBEXheaderItem 3 3" xfId="3777" xr:uid="{00000000-0005-0000-0000-000012170000}"/>
    <cellStyle name="SAPBEXheaderItem 3 4" xfId="6282" xr:uid="{00000000-0005-0000-0000-000013170000}"/>
    <cellStyle name="SAPBEXheaderItem 3 5" xfId="8611" xr:uid="{00000000-0005-0000-0000-000014170000}"/>
    <cellStyle name="SAPBEXheaderItem 4" xfId="924" xr:uid="{00000000-0005-0000-0000-000015170000}"/>
    <cellStyle name="SAPBEXheaderItem 4 2" xfId="2244" xr:uid="{00000000-0005-0000-0000-000016170000}"/>
    <cellStyle name="SAPBEXheaderItem 4 2 2" xfId="5072" xr:uid="{00000000-0005-0000-0000-000017170000}"/>
    <cellStyle name="SAPBEXheaderItem 4 2 3" xfId="7543" xr:uid="{00000000-0005-0000-0000-000018170000}"/>
    <cellStyle name="SAPBEXheaderItem 4 2 4" xfId="9836" xr:uid="{00000000-0005-0000-0000-000019170000}"/>
    <cellStyle name="SAPBEXheaderItem 4 3" xfId="3778" xr:uid="{00000000-0005-0000-0000-00001A170000}"/>
    <cellStyle name="SAPBEXheaderItem 4 4" xfId="6283" xr:uid="{00000000-0005-0000-0000-00001B170000}"/>
    <cellStyle name="SAPBEXheaderItem 4 5" xfId="8612" xr:uid="{00000000-0005-0000-0000-00001C170000}"/>
    <cellStyle name="SAPBEXheaderItem 5" xfId="925" xr:uid="{00000000-0005-0000-0000-00001D170000}"/>
    <cellStyle name="SAPBEXheaderItem 5 2" xfId="2526" xr:uid="{00000000-0005-0000-0000-00001E170000}"/>
    <cellStyle name="SAPBEXheaderItem 5 2 2" xfId="5353" xr:uid="{00000000-0005-0000-0000-00001F170000}"/>
    <cellStyle name="SAPBEXheaderItem 5 2 3" xfId="7823" xr:uid="{00000000-0005-0000-0000-000020170000}"/>
    <cellStyle name="SAPBEXheaderItem 5 2 4" xfId="10116" xr:uid="{00000000-0005-0000-0000-000021170000}"/>
    <cellStyle name="SAPBEXheaderItem 5 3" xfId="3779" xr:uid="{00000000-0005-0000-0000-000022170000}"/>
    <cellStyle name="SAPBEXheaderItem 5 4" xfId="6284" xr:uid="{00000000-0005-0000-0000-000023170000}"/>
    <cellStyle name="SAPBEXheaderItem 5 5" xfId="8613" xr:uid="{00000000-0005-0000-0000-000024170000}"/>
    <cellStyle name="SAPBEXheaderItem 6" xfId="926" xr:uid="{00000000-0005-0000-0000-000025170000}"/>
    <cellStyle name="SAPBEXheaderItem 6 2" xfId="1764" xr:uid="{00000000-0005-0000-0000-000026170000}"/>
    <cellStyle name="SAPBEXheaderItem 6 2 2" xfId="4592" xr:uid="{00000000-0005-0000-0000-000027170000}"/>
    <cellStyle name="SAPBEXheaderItem 6 2 3" xfId="7065" xr:uid="{00000000-0005-0000-0000-000028170000}"/>
    <cellStyle name="SAPBEXheaderItem 6 2 4" xfId="9359" xr:uid="{00000000-0005-0000-0000-000029170000}"/>
    <cellStyle name="SAPBEXheaderItem 6 3" xfId="3780" xr:uid="{00000000-0005-0000-0000-00002A170000}"/>
    <cellStyle name="SAPBEXheaderItem 6 4" xfId="6285" xr:uid="{00000000-0005-0000-0000-00002B170000}"/>
    <cellStyle name="SAPBEXheaderItem 6 5" xfId="8614" xr:uid="{00000000-0005-0000-0000-00002C170000}"/>
    <cellStyle name="SAPBEXheaderItem 7" xfId="927" xr:uid="{00000000-0005-0000-0000-00002D170000}"/>
    <cellStyle name="SAPBEXheaderItem 7 2" xfId="1864" xr:uid="{00000000-0005-0000-0000-00002E170000}"/>
    <cellStyle name="SAPBEXheaderItem 7 2 2" xfId="4692" xr:uid="{00000000-0005-0000-0000-00002F170000}"/>
    <cellStyle name="SAPBEXheaderItem 7 2 3" xfId="7164" xr:uid="{00000000-0005-0000-0000-000030170000}"/>
    <cellStyle name="SAPBEXheaderItem 7 2 4" xfId="9457" xr:uid="{00000000-0005-0000-0000-000031170000}"/>
    <cellStyle name="SAPBEXheaderItem 7 3" xfId="3781" xr:uid="{00000000-0005-0000-0000-000032170000}"/>
    <cellStyle name="SAPBEXheaderItem 7 4" xfId="6286" xr:uid="{00000000-0005-0000-0000-000033170000}"/>
    <cellStyle name="SAPBEXheaderItem 7 5" xfId="8615" xr:uid="{00000000-0005-0000-0000-000034170000}"/>
    <cellStyle name="SAPBEXheaderItem 8" xfId="928" xr:uid="{00000000-0005-0000-0000-000035170000}"/>
    <cellStyle name="SAPBEXheaderItem 8 2" xfId="2718" xr:uid="{00000000-0005-0000-0000-000036170000}"/>
    <cellStyle name="SAPBEXheaderItem 8 2 2" xfId="5543" xr:uid="{00000000-0005-0000-0000-000037170000}"/>
    <cellStyle name="SAPBEXheaderItem 8 2 3" xfId="8008" xr:uid="{00000000-0005-0000-0000-000038170000}"/>
    <cellStyle name="SAPBEXheaderItem 8 2 4" xfId="10288" xr:uid="{00000000-0005-0000-0000-000039170000}"/>
    <cellStyle name="SAPBEXheaderItem 8 3" xfId="3782" xr:uid="{00000000-0005-0000-0000-00003A170000}"/>
    <cellStyle name="SAPBEXheaderItem 8 4" xfId="6287" xr:uid="{00000000-0005-0000-0000-00003B170000}"/>
    <cellStyle name="SAPBEXheaderItem 8 5" xfId="8616" xr:uid="{00000000-0005-0000-0000-00003C170000}"/>
    <cellStyle name="SAPBEXheaderItem 9" xfId="929" xr:uid="{00000000-0005-0000-0000-00003D170000}"/>
    <cellStyle name="SAPBEXheaderItem 9 2" xfId="2223" xr:uid="{00000000-0005-0000-0000-00003E170000}"/>
    <cellStyle name="SAPBEXheaderItem 9 2 2" xfId="5051" xr:uid="{00000000-0005-0000-0000-00003F170000}"/>
    <cellStyle name="SAPBEXheaderItem 9 2 3" xfId="7522" xr:uid="{00000000-0005-0000-0000-000040170000}"/>
    <cellStyle name="SAPBEXheaderItem 9 2 4" xfId="9815" xr:uid="{00000000-0005-0000-0000-000041170000}"/>
    <cellStyle name="SAPBEXheaderItem 9 3" xfId="3783" xr:uid="{00000000-0005-0000-0000-000042170000}"/>
    <cellStyle name="SAPBEXheaderItem 9 4" xfId="6288" xr:uid="{00000000-0005-0000-0000-000043170000}"/>
    <cellStyle name="SAPBEXheaderItem 9 5" xfId="8617" xr:uid="{00000000-0005-0000-0000-000044170000}"/>
    <cellStyle name="SAPBEXheaderText" xfId="930" xr:uid="{00000000-0005-0000-0000-000045170000}"/>
    <cellStyle name="SAPBEXheaderText 10" xfId="931" xr:uid="{00000000-0005-0000-0000-000046170000}"/>
    <cellStyle name="SAPBEXheaderText 10 2" xfId="1573" xr:uid="{00000000-0005-0000-0000-000047170000}"/>
    <cellStyle name="SAPBEXheaderText 10 2 2" xfId="4402" xr:uid="{00000000-0005-0000-0000-000048170000}"/>
    <cellStyle name="SAPBEXheaderText 10 2 3" xfId="6876" xr:uid="{00000000-0005-0000-0000-000049170000}"/>
    <cellStyle name="SAPBEXheaderText 10 2 4" xfId="9178" xr:uid="{00000000-0005-0000-0000-00004A170000}"/>
    <cellStyle name="SAPBEXheaderText 10 3" xfId="3785" xr:uid="{00000000-0005-0000-0000-00004B170000}"/>
    <cellStyle name="SAPBEXheaderText 10 4" xfId="6290" xr:uid="{00000000-0005-0000-0000-00004C170000}"/>
    <cellStyle name="SAPBEXheaderText 10 5" xfId="8619" xr:uid="{00000000-0005-0000-0000-00004D170000}"/>
    <cellStyle name="SAPBEXheaderText 11" xfId="932" xr:uid="{00000000-0005-0000-0000-00004E170000}"/>
    <cellStyle name="SAPBEXheaderText 11 2" xfId="2319" xr:uid="{00000000-0005-0000-0000-00004F170000}"/>
    <cellStyle name="SAPBEXheaderText 11 2 2" xfId="5147" xr:uid="{00000000-0005-0000-0000-000050170000}"/>
    <cellStyle name="SAPBEXheaderText 11 2 3" xfId="7618" xr:uid="{00000000-0005-0000-0000-000051170000}"/>
    <cellStyle name="SAPBEXheaderText 11 2 4" xfId="9911" xr:uid="{00000000-0005-0000-0000-000052170000}"/>
    <cellStyle name="SAPBEXheaderText 11 3" xfId="3786" xr:uid="{00000000-0005-0000-0000-000053170000}"/>
    <cellStyle name="SAPBEXheaderText 11 4" xfId="6291" xr:uid="{00000000-0005-0000-0000-000054170000}"/>
    <cellStyle name="SAPBEXheaderText 11 5" xfId="8620" xr:uid="{00000000-0005-0000-0000-000055170000}"/>
    <cellStyle name="SAPBEXheaderText 12" xfId="1520" xr:uid="{00000000-0005-0000-0000-000056170000}"/>
    <cellStyle name="SAPBEXheaderText 13" xfId="2583" xr:uid="{00000000-0005-0000-0000-000057170000}"/>
    <cellStyle name="SAPBEXheaderText 13 2" xfId="5410" xr:uid="{00000000-0005-0000-0000-000058170000}"/>
    <cellStyle name="SAPBEXheaderText 13 3" xfId="7880" xr:uid="{00000000-0005-0000-0000-000059170000}"/>
    <cellStyle name="SAPBEXheaderText 13 4" xfId="10173" xr:uid="{00000000-0005-0000-0000-00005A170000}"/>
    <cellStyle name="SAPBEXheaderText 14" xfId="3784" xr:uid="{00000000-0005-0000-0000-00005B170000}"/>
    <cellStyle name="SAPBEXheaderText 15" xfId="6289" xr:uid="{00000000-0005-0000-0000-00005C170000}"/>
    <cellStyle name="SAPBEXheaderText 16" xfId="8618" xr:uid="{00000000-0005-0000-0000-00005D170000}"/>
    <cellStyle name="SAPBEXheaderText 2" xfId="933" xr:uid="{00000000-0005-0000-0000-00005E170000}"/>
    <cellStyle name="SAPBEXheaderText 2 10" xfId="934" xr:uid="{00000000-0005-0000-0000-00005F170000}"/>
    <cellStyle name="SAPBEXheaderText 2 10 2" xfId="2425" xr:uid="{00000000-0005-0000-0000-000060170000}"/>
    <cellStyle name="SAPBEXheaderText 2 10 2 2" xfId="5252" xr:uid="{00000000-0005-0000-0000-000061170000}"/>
    <cellStyle name="SAPBEXheaderText 2 10 2 3" xfId="7723" xr:uid="{00000000-0005-0000-0000-000062170000}"/>
    <cellStyle name="SAPBEXheaderText 2 10 2 4" xfId="10016" xr:uid="{00000000-0005-0000-0000-000063170000}"/>
    <cellStyle name="SAPBEXheaderText 2 10 3" xfId="3788" xr:uid="{00000000-0005-0000-0000-000064170000}"/>
    <cellStyle name="SAPBEXheaderText 2 10 4" xfId="6293" xr:uid="{00000000-0005-0000-0000-000065170000}"/>
    <cellStyle name="SAPBEXheaderText 2 10 5" xfId="8622" xr:uid="{00000000-0005-0000-0000-000066170000}"/>
    <cellStyle name="SAPBEXheaderText 2 11" xfId="2239" xr:uid="{00000000-0005-0000-0000-000067170000}"/>
    <cellStyle name="SAPBEXheaderText 2 11 2" xfId="5067" xr:uid="{00000000-0005-0000-0000-000068170000}"/>
    <cellStyle name="SAPBEXheaderText 2 11 3" xfId="7538" xr:uid="{00000000-0005-0000-0000-000069170000}"/>
    <cellStyle name="SAPBEXheaderText 2 11 4" xfId="9831" xr:uid="{00000000-0005-0000-0000-00006A170000}"/>
    <cellStyle name="SAPBEXheaderText 2 12" xfId="3787" xr:uid="{00000000-0005-0000-0000-00006B170000}"/>
    <cellStyle name="SAPBEXheaderText 2 13" xfId="6292" xr:uid="{00000000-0005-0000-0000-00006C170000}"/>
    <cellStyle name="SAPBEXheaderText 2 14" xfId="8621" xr:uid="{00000000-0005-0000-0000-00006D170000}"/>
    <cellStyle name="SAPBEXheaderText 2 2" xfId="935" xr:uid="{00000000-0005-0000-0000-00006E170000}"/>
    <cellStyle name="SAPBEXheaderText 2 2 2" xfId="2228" xr:uid="{00000000-0005-0000-0000-00006F170000}"/>
    <cellStyle name="SAPBEXheaderText 2 2 2 2" xfId="5056" xr:uid="{00000000-0005-0000-0000-000070170000}"/>
    <cellStyle name="SAPBEXheaderText 2 2 2 3" xfId="7527" xr:uid="{00000000-0005-0000-0000-000071170000}"/>
    <cellStyle name="SAPBEXheaderText 2 2 2 4" xfId="9820" xr:uid="{00000000-0005-0000-0000-000072170000}"/>
    <cellStyle name="SAPBEXheaderText 2 2 3" xfId="3789" xr:uid="{00000000-0005-0000-0000-000073170000}"/>
    <cellStyle name="SAPBEXheaderText 2 2 4" xfId="6294" xr:uid="{00000000-0005-0000-0000-000074170000}"/>
    <cellStyle name="SAPBEXheaderText 2 2 5" xfId="8623" xr:uid="{00000000-0005-0000-0000-000075170000}"/>
    <cellStyle name="SAPBEXheaderText 2 3" xfId="936" xr:uid="{00000000-0005-0000-0000-000076170000}"/>
    <cellStyle name="SAPBEXheaderText 2 3 2" xfId="2691" xr:uid="{00000000-0005-0000-0000-000077170000}"/>
    <cellStyle name="SAPBEXheaderText 2 3 2 2" xfId="5516" xr:uid="{00000000-0005-0000-0000-000078170000}"/>
    <cellStyle name="SAPBEXheaderText 2 3 2 3" xfId="7981" xr:uid="{00000000-0005-0000-0000-000079170000}"/>
    <cellStyle name="SAPBEXheaderText 2 3 2 4" xfId="10261" xr:uid="{00000000-0005-0000-0000-00007A170000}"/>
    <cellStyle name="SAPBEXheaderText 2 3 3" xfId="3790" xr:uid="{00000000-0005-0000-0000-00007B170000}"/>
    <cellStyle name="SAPBEXheaderText 2 3 4" xfId="6295" xr:uid="{00000000-0005-0000-0000-00007C170000}"/>
    <cellStyle name="SAPBEXheaderText 2 3 5" xfId="8624" xr:uid="{00000000-0005-0000-0000-00007D170000}"/>
    <cellStyle name="SAPBEXheaderText 2 4" xfId="937" xr:uid="{00000000-0005-0000-0000-00007E170000}"/>
    <cellStyle name="SAPBEXheaderText 2 4 2" xfId="2208" xr:uid="{00000000-0005-0000-0000-00007F170000}"/>
    <cellStyle name="SAPBEXheaderText 2 4 2 2" xfId="5036" xr:uid="{00000000-0005-0000-0000-000080170000}"/>
    <cellStyle name="SAPBEXheaderText 2 4 2 3" xfId="7507" xr:uid="{00000000-0005-0000-0000-000081170000}"/>
    <cellStyle name="SAPBEXheaderText 2 4 2 4" xfId="9800" xr:uid="{00000000-0005-0000-0000-000082170000}"/>
    <cellStyle name="SAPBEXheaderText 2 4 3" xfId="3791" xr:uid="{00000000-0005-0000-0000-000083170000}"/>
    <cellStyle name="SAPBEXheaderText 2 4 4" xfId="6296" xr:uid="{00000000-0005-0000-0000-000084170000}"/>
    <cellStyle name="SAPBEXheaderText 2 4 5" xfId="8625" xr:uid="{00000000-0005-0000-0000-000085170000}"/>
    <cellStyle name="SAPBEXheaderText 2 5" xfId="938" xr:uid="{00000000-0005-0000-0000-000086170000}"/>
    <cellStyle name="SAPBEXheaderText 2 5 2" xfId="1677" xr:uid="{00000000-0005-0000-0000-000087170000}"/>
    <cellStyle name="SAPBEXheaderText 2 5 2 2" xfId="4506" xr:uid="{00000000-0005-0000-0000-000088170000}"/>
    <cellStyle name="SAPBEXheaderText 2 5 2 3" xfId="6979" xr:uid="{00000000-0005-0000-0000-000089170000}"/>
    <cellStyle name="SAPBEXheaderText 2 5 2 4" xfId="9273" xr:uid="{00000000-0005-0000-0000-00008A170000}"/>
    <cellStyle name="SAPBEXheaderText 2 5 3" xfId="3792" xr:uid="{00000000-0005-0000-0000-00008B170000}"/>
    <cellStyle name="SAPBEXheaderText 2 5 4" xfId="6297" xr:uid="{00000000-0005-0000-0000-00008C170000}"/>
    <cellStyle name="SAPBEXheaderText 2 5 5" xfId="8626" xr:uid="{00000000-0005-0000-0000-00008D170000}"/>
    <cellStyle name="SAPBEXheaderText 2 6" xfId="939" xr:uid="{00000000-0005-0000-0000-00008E170000}"/>
    <cellStyle name="SAPBEXheaderText 2 6 2" xfId="2483" xr:uid="{00000000-0005-0000-0000-00008F170000}"/>
    <cellStyle name="SAPBEXheaderText 2 6 2 2" xfId="5310" xr:uid="{00000000-0005-0000-0000-000090170000}"/>
    <cellStyle name="SAPBEXheaderText 2 6 2 3" xfId="7780" xr:uid="{00000000-0005-0000-0000-000091170000}"/>
    <cellStyle name="SAPBEXheaderText 2 6 2 4" xfId="10073" xr:uid="{00000000-0005-0000-0000-000092170000}"/>
    <cellStyle name="SAPBEXheaderText 2 6 3" xfId="3793" xr:uid="{00000000-0005-0000-0000-000093170000}"/>
    <cellStyle name="SAPBEXheaderText 2 6 4" xfId="6298" xr:uid="{00000000-0005-0000-0000-000094170000}"/>
    <cellStyle name="SAPBEXheaderText 2 6 5" xfId="8627" xr:uid="{00000000-0005-0000-0000-000095170000}"/>
    <cellStyle name="SAPBEXheaderText 2 7" xfId="940" xr:uid="{00000000-0005-0000-0000-000096170000}"/>
    <cellStyle name="SAPBEXheaderText 2 7 2" xfId="2496" xr:uid="{00000000-0005-0000-0000-000097170000}"/>
    <cellStyle name="SAPBEXheaderText 2 7 2 2" xfId="5323" xr:uid="{00000000-0005-0000-0000-000098170000}"/>
    <cellStyle name="SAPBEXheaderText 2 7 2 3" xfId="7793" xr:uid="{00000000-0005-0000-0000-000099170000}"/>
    <cellStyle name="SAPBEXheaderText 2 7 2 4" xfId="10086" xr:uid="{00000000-0005-0000-0000-00009A170000}"/>
    <cellStyle name="SAPBEXheaderText 2 7 3" xfId="3794" xr:uid="{00000000-0005-0000-0000-00009B170000}"/>
    <cellStyle name="SAPBEXheaderText 2 7 4" xfId="6299" xr:uid="{00000000-0005-0000-0000-00009C170000}"/>
    <cellStyle name="SAPBEXheaderText 2 7 5" xfId="8628" xr:uid="{00000000-0005-0000-0000-00009D170000}"/>
    <cellStyle name="SAPBEXheaderText 2 8" xfId="941" xr:uid="{00000000-0005-0000-0000-00009E170000}"/>
    <cellStyle name="SAPBEXheaderText 2 8 2" xfId="2400" xr:uid="{00000000-0005-0000-0000-00009F170000}"/>
    <cellStyle name="SAPBEXheaderText 2 8 2 2" xfId="5227" xr:uid="{00000000-0005-0000-0000-0000A0170000}"/>
    <cellStyle name="SAPBEXheaderText 2 8 2 3" xfId="7698" xr:uid="{00000000-0005-0000-0000-0000A1170000}"/>
    <cellStyle name="SAPBEXheaderText 2 8 2 4" xfId="9991" xr:uid="{00000000-0005-0000-0000-0000A2170000}"/>
    <cellStyle name="SAPBEXheaderText 2 8 3" xfId="3795" xr:uid="{00000000-0005-0000-0000-0000A3170000}"/>
    <cellStyle name="SAPBEXheaderText 2 8 4" xfId="6300" xr:uid="{00000000-0005-0000-0000-0000A4170000}"/>
    <cellStyle name="SAPBEXheaderText 2 8 5" xfId="8629" xr:uid="{00000000-0005-0000-0000-0000A5170000}"/>
    <cellStyle name="SAPBEXheaderText 2 9" xfId="942" xr:uid="{00000000-0005-0000-0000-0000A6170000}"/>
    <cellStyle name="SAPBEXheaderText 2 9 2" xfId="2217" xr:uid="{00000000-0005-0000-0000-0000A7170000}"/>
    <cellStyle name="SAPBEXheaderText 2 9 2 2" xfId="5045" xr:uid="{00000000-0005-0000-0000-0000A8170000}"/>
    <cellStyle name="SAPBEXheaderText 2 9 2 3" xfId="7516" xr:uid="{00000000-0005-0000-0000-0000A9170000}"/>
    <cellStyle name="SAPBEXheaderText 2 9 2 4" xfId="9809" xr:uid="{00000000-0005-0000-0000-0000AA170000}"/>
    <cellStyle name="SAPBEXheaderText 2 9 3" xfId="3796" xr:uid="{00000000-0005-0000-0000-0000AB170000}"/>
    <cellStyle name="SAPBEXheaderText 2 9 4" xfId="6301" xr:uid="{00000000-0005-0000-0000-0000AC170000}"/>
    <cellStyle name="SAPBEXheaderText 2 9 5" xfId="8630" xr:uid="{00000000-0005-0000-0000-0000AD170000}"/>
    <cellStyle name="SAPBEXheaderText 3" xfId="943" xr:uid="{00000000-0005-0000-0000-0000AE170000}"/>
    <cellStyle name="SAPBEXheaderText 3 2" xfId="2216" xr:uid="{00000000-0005-0000-0000-0000AF170000}"/>
    <cellStyle name="SAPBEXheaderText 3 2 2" xfId="5044" xr:uid="{00000000-0005-0000-0000-0000B0170000}"/>
    <cellStyle name="SAPBEXheaderText 3 2 3" xfId="7515" xr:uid="{00000000-0005-0000-0000-0000B1170000}"/>
    <cellStyle name="SAPBEXheaderText 3 2 4" xfId="9808" xr:uid="{00000000-0005-0000-0000-0000B2170000}"/>
    <cellStyle name="SAPBEXheaderText 3 3" xfId="3797" xr:uid="{00000000-0005-0000-0000-0000B3170000}"/>
    <cellStyle name="SAPBEXheaderText 3 4" xfId="6302" xr:uid="{00000000-0005-0000-0000-0000B4170000}"/>
    <cellStyle name="SAPBEXheaderText 3 5" xfId="8631" xr:uid="{00000000-0005-0000-0000-0000B5170000}"/>
    <cellStyle name="SAPBEXheaderText 4" xfId="944" xr:uid="{00000000-0005-0000-0000-0000B6170000}"/>
    <cellStyle name="SAPBEXheaderText 4 2" xfId="1853" xr:uid="{00000000-0005-0000-0000-0000B7170000}"/>
    <cellStyle name="SAPBEXheaderText 4 2 2" xfId="4681" xr:uid="{00000000-0005-0000-0000-0000B8170000}"/>
    <cellStyle name="SAPBEXheaderText 4 2 3" xfId="7153" xr:uid="{00000000-0005-0000-0000-0000B9170000}"/>
    <cellStyle name="SAPBEXheaderText 4 2 4" xfId="9446" xr:uid="{00000000-0005-0000-0000-0000BA170000}"/>
    <cellStyle name="SAPBEXheaderText 4 3" xfId="3798" xr:uid="{00000000-0005-0000-0000-0000BB170000}"/>
    <cellStyle name="SAPBEXheaderText 4 4" xfId="6303" xr:uid="{00000000-0005-0000-0000-0000BC170000}"/>
    <cellStyle name="SAPBEXheaderText 4 5" xfId="8632" xr:uid="{00000000-0005-0000-0000-0000BD170000}"/>
    <cellStyle name="SAPBEXheaderText 5" xfId="945" xr:uid="{00000000-0005-0000-0000-0000BE170000}"/>
    <cellStyle name="SAPBEXheaderText 5 2" xfId="2712" xr:uid="{00000000-0005-0000-0000-0000BF170000}"/>
    <cellStyle name="SAPBEXheaderText 5 2 2" xfId="5537" xr:uid="{00000000-0005-0000-0000-0000C0170000}"/>
    <cellStyle name="SAPBEXheaderText 5 2 3" xfId="8002" xr:uid="{00000000-0005-0000-0000-0000C1170000}"/>
    <cellStyle name="SAPBEXheaderText 5 2 4" xfId="10282" xr:uid="{00000000-0005-0000-0000-0000C2170000}"/>
    <cellStyle name="SAPBEXheaderText 5 3" xfId="3799" xr:uid="{00000000-0005-0000-0000-0000C3170000}"/>
    <cellStyle name="SAPBEXheaderText 5 4" xfId="6304" xr:uid="{00000000-0005-0000-0000-0000C4170000}"/>
    <cellStyle name="SAPBEXheaderText 5 5" xfId="8633" xr:uid="{00000000-0005-0000-0000-0000C5170000}"/>
    <cellStyle name="SAPBEXheaderText 6" xfId="946" xr:uid="{00000000-0005-0000-0000-0000C6170000}"/>
    <cellStyle name="SAPBEXheaderText 6 2" xfId="1883" xr:uid="{00000000-0005-0000-0000-0000C7170000}"/>
    <cellStyle name="SAPBEXheaderText 6 2 2" xfId="4711" xr:uid="{00000000-0005-0000-0000-0000C8170000}"/>
    <cellStyle name="SAPBEXheaderText 6 2 3" xfId="7183" xr:uid="{00000000-0005-0000-0000-0000C9170000}"/>
    <cellStyle name="SAPBEXheaderText 6 2 4" xfId="9476" xr:uid="{00000000-0005-0000-0000-0000CA170000}"/>
    <cellStyle name="SAPBEXheaderText 6 3" xfId="3800" xr:uid="{00000000-0005-0000-0000-0000CB170000}"/>
    <cellStyle name="SAPBEXheaderText 6 4" xfId="6305" xr:uid="{00000000-0005-0000-0000-0000CC170000}"/>
    <cellStyle name="SAPBEXheaderText 6 5" xfId="8634" xr:uid="{00000000-0005-0000-0000-0000CD170000}"/>
    <cellStyle name="SAPBEXheaderText 7" xfId="947" xr:uid="{00000000-0005-0000-0000-0000CE170000}"/>
    <cellStyle name="SAPBEXheaderText 7 2" xfId="2465" xr:uid="{00000000-0005-0000-0000-0000CF170000}"/>
    <cellStyle name="SAPBEXheaderText 7 2 2" xfId="5292" xr:uid="{00000000-0005-0000-0000-0000D0170000}"/>
    <cellStyle name="SAPBEXheaderText 7 2 3" xfId="7762" xr:uid="{00000000-0005-0000-0000-0000D1170000}"/>
    <cellStyle name="SAPBEXheaderText 7 2 4" xfId="10055" xr:uid="{00000000-0005-0000-0000-0000D2170000}"/>
    <cellStyle name="SAPBEXheaderText 7 3" xfId="3801" xr:uid="{00000000-0005-0000-0000-0000D3170000}"/>
    <cellStyle name="SAPBEXheaderText 7 4" xfId="6306" xr:uid="{00000000-0005-0000-0000-0000D4170000}"/>
    <cellStyle name="SAPBEXheaderText 7 5" xfId="8635" xr:uid="{00000000-0005-0000-0000-0000D5170000}"/>
    <cellStyle name="SAPBEXheaderText 8" xfId="948" xr:uid="{00000000-0005-0000-0000-0000D6170000}"/>
    <cellStyle name="SAPBEXheaderText 8 2" xfId="2167" xr:uid="{00000000-0005-0000-0000-0000D7170000}"/>
    <cellStyle name="SAPBEXheaderText 8 2 2" xfId="4995" xr:uid="{00000000-0005-0000-0000-0000D8170000}"/>
    <cellStyle name="SAPBEXheaderText 8 2 3" xfId="7466" xr:uid="{00000000-0005-0000-0000-0000D9170000}"/>
    <cellStyle name="SAPBEXheaderText 8 2 4" xfId="9759" xr:uid="{00000000-0005-0000-0000-0000DA170000}"/>
    <cellStyle name="SAPBEXheaderText 8 3" xfId="3802" xr:uid="{00000000-0005-0000-0000-0000DB170000}"/>
    <cellStyle name="SAPBEXheaderText 8 4" xfId="6307" xr:uid="{00000000-0005-0000-0000-0000DC170000}"/>
    <cellStyle name="SAPBEXheaderText 8 5" xfId="8636" xr:uid="{00000000-0005-0000-0000-0000DD170000}"/>
    <cellStyle name="SAPBEXheaderText 9" xfId="949" xr:uid="{00000000-0005-0000-0000-0000DE170000}"/>
    <cellStyle name="SAPBEXheaderText 9 2" xfId="1884" xr:uid="{00000000-0005-0000-0000-0000DF170000}"/>
    <cellStyle name="SAPBEXheaderText 9 2 2" xfId="4712" xr:uid="{00000000-0005-0000-0000-0000E0170000}"/>
    <cellStyle name="SAPBEXheaderText 9 2 3" xfId="7184" xr:uid="{00000000-0005-0000-0000-0000E1170000}"/>
    <cellStyle name="SAPBEXheaderText 9 2 4" xfId="9477" xr:uid="{00000000-0005-0000-0000-0000E2170000}"/>
    <cellStyle name="SAPBEXheaderText 9 3" xfId="3803" xr:uid="{00000000-0005-0000-0000-0000E3170000}"/>
    <cellStyle name="SAPBEXheaderText 9 4" xfId="6308" xr:uid="{00000000-0005-0000-0000-0000E4170000}"/>
    <cellStyle name="SAPBEXheaderText 9 5" xfId="8637" xr:uid="{00000000-0005-0000-0000-0000E5170000}"/>
    <cellStyle name="SAPBEXHLevel0" xfId="950" xr:uid="{00000000-0005-0000-0000-0000E6170000}"/>
    <cellStyle name="SAPBEXHLevel0 10" xfId="951" xr:uid="{00000000-0005-0000-0000-0000E7170000}"/>
    <cellStyle name="SAPBEXHLevel0 10 2" xfId="2237" xr:uid="{00000000-0005-0000-0000-0000E8170000}"/>
    <cellStyle name="SAPBEXHLevel0 10 2 2" xfId="5065" xr:uid="{00000000-0005-0000-0000-0000E9170000}"/>
    <cellStyle name="SAPBEXHLevel0 10 2 3" xfId="7536" xr:uid="{00000000-0005-0000-0000-0000EA170000}"/>
    <cellStyle name="SAPBEXHLevel0 10 2 4" xfId="9829" xr:uid="{00000000-0005-0000-0000-0000EB170000}"/>
    <cellStyle name="SAPBEXHLevel0 10 3" xfId="3805" xr:uid="{00000000-0005-0000-0000-0000EC170000}"/>
    <cellStyle name="SAPBEXHLevel0 10 4" xfId="6310" xr:uid="{00000000-0005-0000-0000-0000ED170000}"/>
    <cellStyle name="SAPBEXHLevel0 10 5" xfId="8639" xr:uid="{00000000-0005-0000-0000-0000EE170000}"/>
    <cellStyle name="SAPBEXHLevel0 11" xfId="952" xr:uid="{00000000-0005-0000-0000-0000EF170000}"/>
    <cellStyle name="SAPBEXHLevel0 11 2" xfId="2169" xr:uid="{00000000-0005-0000-0000-0000F0170000}"/>
    <cellStyle name="SAPBEXHLevel0 11 2 2" xfId="4997" xr:uid="{00000000-0005-0000-0000-0000F1170000}"/>
    <cellStyle name="SAPBEXHLevel0 11 2 3" xfId="7468" xr:uid="{00000000-0005-0000-0000-0000F2170000}"/>
    <cellStyle name="SAPBEXHLevel0 11 2 4" xfId="9761" xr:uid="{00000000-0005-0000-0000-0000F3170000}"/>
    <cellStyle name="SAPBEXHLevel0 11 3" xfId="3806" xr:uid="{00000000-0005-0000-0000-0000F4170000}"/>
    <cellStyle name="SAPBEXHLevel0 11 4" xfId="6311" xr:uid="{00000000-0005-0000-0000-0000F5170000}"/>
    <cellStyle name="SAPBEXHLevel0 11 5" xfId="8640" xr:uid="{00000000-0005-0000-0000-0000F6170000}"/>
    <cellStyle name="SAPBEXHLevel0 12" xfId="1494" xr:uid="{00000000-0005-0000-0000-0000F7170000}"/>
    <cellStyle name="SAPBEXHLevel0 12 2" xfId="2853" xr:uid="{00000000-0005-0000-0000-0000F8170000}"/>
    <cellStyle name="SAPBEXHLevel0 12 2 2" xfId="5678" xr:uid="{00000000-0005-0000-0000-0000F9170000}"/>
    <cellStyle name="SAPBEXHLevel0 12 2 3" xfId="8143" xr:uid="{00000000-0005-0000-0000-0000FA170000}"/>
    <cellStyle name="SAPBEXHLevel0 12 2 4" xfId="10423" xr:uid="{00000000-0005-0000-0000-0000FB170000}"/>
    <cellStyle name="SAPBEXHLevel0 12 3" xfId="4345" xr:uid="{00000000-0005-0000-0000-0000FC170000}"/>
    <cellStyle name="SAPBEXHLevel0 12 4" xfId="6841" xr:uid="{00000000-0005-0000-0000-0000FD170000}"/>
    <cellStyle name="SAPBEXHLevel0 12 5" xfId="9163" xr:uid="{00000000-0005-0000-0000-0000FE170000}"/>
    <cellStyle name="SAPBEXHLevel0 13" xfId="2168" xr:uid="{00000000-0005-0000-0000-0000FF170000}"/>
    <cellStyle name="SAPBEXHLevel0 13 2" xfId="4996" xr:uid="{00000000-0005-0000-0000-000000180000}"/>
    <cellStyle name="SAPBEXHLevel0 13 3" xfId="7467" xr:uid="{00000000-0005-0000-0000-000001180000}"/>
    <cellStyle name="SAPBEXHLevel0 13 4" xfId="9760" xr:uid="{00000000-0005-0000-0000-000002180000}"/>
    <cellStyle name="SAPBEXHLevel0 14" xfId="3804" xr:uid="{00000000-0005-0000-0000-000003180000}"/>
    <cellStyle name="SAPBEXHLevel0 15" xfId="6309" xr:uid="{00000000-0005-0000-0000-000004180000}"/>
    <cellStyle name="SAPBEXHLevel0 16" xfId="8638" xr:uid="{00000000-0005-0000-0000-000005180000}"/>
    <cellStyle name="SAPBEXHLevel0 2" xfId="953" xr:uid="{00000000-0005-0000-0000-000006180000}"/>
    <cellStyle name="SAPBEXHLevel0 2 10" xfId="954" xr:uid="{00000000-0005-0000-0000-000007180000}"/>
    <cellStyle name="SAPBEXHLevel0 2 10 2" xfId="2170" xr:uid="{00000000-0005-0000-0000-000008180000}"/>
    <cellStyle name="SAPBEXHLevel0 2 10 2 2" xfId="4998" xr:uid="{00000000-0005-0000-0000-000009180000}"/>
    <cellStyle name="SAPBEXHLevel0 2 10 2 3" xfId="7469" xr:uid="{00000000-0005-0000-0000-00000A180000}"/>
    <cellStyle name="SAPBEXHLevel0 2 10 2 4" xfId="9762" xr:uid="{00000000-0005-0000-0000-00000B180000}"/>
    <cellStyle name="SAPBEXHLevel0 2 10 3" xfId="3808" xr:uid="{00000000-0005-0000-0000-00000C180000}"/>
    <cellStyle name="SAPBEXHLevel0 2 10 4" xfId="6313" xr:uid="{00000000-0005-0000-0000-00000D180000}"/>
    <cellStyle name="SAPBEXHLevel0 2 10 5" xfId="8642" xr:uid="{00000000-0005-0000-0000-00000E180000}"/>
    <cellStyle name="SAPBEXHLevel0 2 11" xfId="1521" xr:uid="{00000000-0005-0000-0000-00000F180000}"/>
    <cellStyle name="SAPBEXHLevel0 2 12" xfId="1762" xr:uid="{00000000-0005-0000-0000-000010180000}"/>
    <cellStyle name="SAPBEXHLevel0 2 12 2" xfId="4590" xr:uid="{00000000-0005-0000-0000-000011180000}"/>
    <cellStyle name="SAPBEXHLevel0 2 12 3" xfId="7063" xr:uid="{00000000-0005-0000-0000-000012180000}"/>
    <cellStyle name="SAPBEXHLevel0 2 12 4" xfId="9357" xr:uid="{00000000-0005-0000-0000-000013180000}"/>
    <cellStyle name="SAPBEXHLevel0 2 13" xfId="3807" xr:uid="{00000000-0005-0000-0000-000014180000}"/>
    <cellStyle name="SAPBEXHLevel0 2 14" xfId="6312" xr:uid="{00000000-0005-0000-0000-000015180000}"/>
    <cellStyle name="SAPBEXHLevel0 2 15" xfId="8641" xr:uid="{00000000-0005-0000-0000-000016180000}"/>
    <cellStyle name="SAPBEXHLevel0 2 2" xfId="955" xr:uid="{00000000-0005-0000-0000-000017180000}"/>
    <cellStyle name="SAPBEXHLevel0 2 2 2" xfId="2405" xr:uid="{00000000-0005-0000-0000-000018180000}"/>
    <cellStyle name="SAPBEXHLevel0 2 2 2 2" xfId="5232" xr:uid="{00000000-0005-0000-0000-000019180000}"/>
    <cellStyle name="SAPBEXHLevel0 2 2 2 3" xfId="7703" xr:uid="{00000000-0005-0000-0000-00001A180000}"/>
    <cellStyle name="SAPBEXHLevel0 2 2 2 4" xfId="9996" xr:uid="{00000000-0005-0000-0000-00001B180000}"/>
    <cellStyle name="SAPBEXHLevel0 2 2 3" xfId="3809" xr:uid="{00000000-0005-0000-0000-00001C180000}"/>
    <cellStyle name="SAPBEXHLevel0 2 2 4" xfId="6314" xr:uid="{00000000-0005-0000-0000-00001D180000}"/>
    <cellStyle name="SAPBEXHLevel0 2 2 5" xfId="8643" xr:uid="{00000000-0005-0000-0000-00001E180000}"/>
    <cellStyle name="SAPBEXHLevel0 2 3" xfId="956" xr:uid="{00000000-0005-0000-0000-00001F180000}"/>
    <cellStyle name="SAPBEXHLevel0 2 3 2" xfId="2428" xr:uid="{00000000-0005-0000-0000-000020180000}"/>
    <cellStyle name="SAPBEXHLevel0 2 3 2 2" xfId="5255" xr:uid="{00000000-0005-0000-0000-000021180000}"/>
    <cellStyle name="SAPBEXHLevel0 2 3 2 3" xfId="7726" xr:uid="{00000000-0005-0000-0000-000022180000}"/>
    <cellStyle name="SAPBEXHLevel0 2 3 2 4" xfId="10019" xr:uid="{00000000-0005-0000-0000-000023180000}"/>
    <cellStyle name="SAPBEXHLevel0 2 3 3" xfId="3810" xr:uid="{00000000-0005-0000-0000-000024180000}"/>
    <cellStyle name="SAPBEXHLevel0 2 3 4" xfId="6315" xr:uid="{00000000-0005-0000-0000-000025180000}"/>
    <cellStyle name="SAPBEXHLevel0 2 3 5" xfId="8644" xr:uid="{00000000-0005-0000-0000-000026180000}"/>
    <cellStyle name="SAPBEXHLevel0 2 4" xfId="957" xr:uid="{00000000-0005-0000-0000-000027180000}"/>
    <cellStyle name="SAPBEXHLevel0 2 4 2" xfId="1605" xr:uid="{00000000-0005-0000-0000-000028180000}"/>
    <cellStyle name="SAPBEXHLevel0 2 4 2 2" xfId="4434" xr:uid="{00000000-0005-0000-0000-000029180000}"/>
    <cellStyle name="SAPBEXHLevel0 2 4 2 3" xfId="6907" xr:uid="{00000000-0005-0000-0000-00002A180000}"/>
    <cellStyle name="SAPBEXHLevel0 2 4 2 4" xfId="9208" xr:uid="{00000000-0005-0000-0000-00002B180000}"/>
    <cellStyle name="SAPBEXHLevel0 2 4 3" xfId="3811" xr:uid="{00000000-0005-0000-0000-00002C180000}"/>
    <cellStyle name="SAPBEXHLevel0 2 4 4" xfId="6316" xr:uid="{00000000-0005-0000-0000-00002D180000}"/>
    <cellStyle name="SAPBEXHLevel0 2 4 5" xfId="8645" xr:uid="{00000000-0005-0000-0000-00002E180000}"/>
    <cellStyle name="SAPBEXHLevel0 2 5" xfId="958" xr:uid="{00000000-0005-0000-0000-00002F180000}"/>
    <cellStyle name="SAPBEXHLevel0 2 5 2" xfId="1963" xr:uid="{00000000-0005-0000-0000-000030180000}"/>
    <cellStyle name="SAPBEXHLevel0 2 5 2 2" xfId="4791" xr:uid="{00000000-0005-0000-0000-000031180000}"/>
    <cellStyle name="SAPBEXHLevel0 2 5 2 3" xfId="7262" xr:uid="{00000000-0005-0000-0000-000032180000}"/>
    <cellStyle name="SAPBEXHLevel0 2 5 2 4" xfId="9555" xr:uid="{00000000-0005-0000-0000-000033180000}"/>
    <cellStyle name="SAPBEXHLevel0 2 5 3" xfId="3812" xr:uid="{00000000-0005-0000-0000-000034180000}"/>
    <cellStyle name="SAPBEXHLevel0 2 5 4" xfId="6317" xr:uid="{00000000-0005-0000-0000-000035180000}"/>
    <cellStyle name="SAPBEXHLevel0 2 5 5" xfId="8646" xr:uid="{00000000-0005-0000-0000-000036180000}"/>
    <cellStyle name="SAPBEXHLevel0 2 6" xfId="959" xr:uid="{00000000-0005-0000-0000-000037180000}"/>
    <cellStyle name="SAPBEXHLevel0 2 6 2" xfId="2407" xr:uid="{00000000-0005-0000-0000-000038180000}"/>
    <cellStyle name="SAPBEXHLevel0 2 6 2 2" xfId="5234" xr:uid="{00000000-0005-0000-0000-000039180000}"/>
    <cellStyle name="SAPBEXHLevel0 2 6 2 3" xfId="7705" xr:uid="{00000000-0005-0000-0000-00003A180000}"/>
    <cellStyle name="SAPBEXHLevel0 2 6 2 4" xfId="9998" xr:uid="{00000000-0005-0000-0000-00003B180000}"/>
    <cellStyle name="SAPBEXHLevel0 2 6 3" xfId="3813" xr:uid="{00000000-0005-0000-0000-00003C180000}"/>
    <cellStyle name="SAPBEXHLevel0 2 6 4" xfId="6318" xr:uid="{00000000-0005-0000-0000-00003D180000}"/>
    <cellStyle name="SAPBEXHLevel0 2 6 5" xfId="8647" xr:uid="{00000000-0005-0000-0000-00003E180000}"/>
    <cellStyle name="SAPBEXHLevel0 2 7" xfId="960" xr:uid="{00000000-0005-0000-0000-00003F180000}"/>
    <cellStyle name="SAPBEXHLevel0 2 7 2" xfId="2550" xr:uid="{00000000-0005-0000-0000-000040180000}"/>
    <cellStyle name="SAPBEXHLevel0 2 7 2 2" xfId="5377" xr:uid="{00000000-0005-0000-0000-000041180000}"/>
    <cellStyle name="SAPBEXHLevel0 2 7 2 3" xfId="7847" xr:uid="{00000000-0005-0000-0000-000042180000}"/>
    <cellStyle name="SAPBEXHLevel0 2 7 2 4" xfId="10140" xr:uid="{00000000-0005-0000-0000-000043180000}"/>
    <cellStyle name="SAPBEXHLevel0 2 7 3" xfId="3814" xr:uid="{00000000-0005-0000-0000-000044180000}"/>
    <cellStyle name="SAPBEXHLevel0 2 7 4" xfId="6319" xr:uid="{00000000-0005-0000-0000-000045180000}"/>
    <cellStyle name="SAPBEXHLevel0 2 7 5" xfId="8648" xr:uid="{00000000-0005-0000-0000-000046180000}"/>
    <cellStyle name="SAPBEXHLevel0 2 8" xfId="961" xr:uid="{00000000-0005-0000-0000-000047180000}"/>
    <cellStyle name="SAPBEXHLevel0 2 8 2" xfId="1775" xr:uid="{00000000-0005-0000-0000-000048180000}"/>
    <cellStyle name="SAPBEXHLevel0 2 8 2 2" xfId="4603" xr:uid="{00000000-0005-0000-0000-000049180000}"/>
    <cellStyle name="SAPBEXHLevel0 2 8 2 3" xfId="7076" xr:uid="{00000000-0005-0000-0000-00004A180000}"/>
    <cellStyle name="SAPBEXHLevel0 2 8 2 4" xfId="9370" xr:uid="{00000000-0005-0000-0000-00004B180000}"/>
    <cellStyle name="SAPBEXHLevel0 2 8 3" xfId="3815" xr:uid="{00000000-0005-0000-0000-00004C180000}"/>
    <cellStyle name="SAPBEXHLevel0 2 8 4" xfId="6320" xr:uid="{00000000-0005-0000-0000-00004D180000}"/>
    <cellStyle name="SAPBEXHLevel0 2 8 5" xfId="8649" xr:uid="{00000000-0005-0000-0000-00004E180000}"/>
    <cellStyle name="SAPBEXHLevel0 2 9" xfId="962" xr:uid="{00000000-0005-0000-0000-00004F180000}"/>
    <cellStyle name="SAPBEXHLevel0 2 9 2" xfId="1817" xr:uid="{00000000-0005-0000-0000-000050180000}"/>
    <cellStyle name="SAPBEXHLevel0 2 9 2 2" xfId="4645" xr:uid="{00000000-0005-0000-0000-000051180000}"/>
    <cellStyle name="SAPBEXHLevel0 2 9 2 3" xfId="7117" xr:uid="{00000000-0005-0000-0000-000052180000}"/>
    <cellStyle name="SAPBEXHLevel0 2 9 2 4" xfId="9410" xr:uid="{00000000-0005-0000-0000-000053180000}"/>
    <cellStyle name="SAPBEXHLevel0 2 9 3" xfId="3816" xr:uid="{00000000-0005-0000-0000-000054180000}"/>
    <cellStyle name="SAPBEXHLevel0 2 9 4" xfId="6321" xr:uid="{00000000-0005-0000-0000-000055180000}"/>
    <cellStyle name="SAPBEXHLevel0 2 9 5" xfId="8650" xr:uid="{00000000-0005-0000-0000-000056180000}"/>
    <cellStyle name="SAPBEXHLevel0 3" xfId="963" xr:uid="{00000000-0005-0000-0000-000057180000}"/>
    <cellStyle name="SAPBEXHLevel0 3 2" xfId="1919" xr:uid="{00000000-0005-0000-0000-000058180000}"/>
    <cellStyle name="SAPBEXHLevel0 3 2 2" xfId="4747" xr:uid="{00000000-0005-0000-0000-000059180000}"/>
    <cellStyle name="SAPBEXHLevel0 3 2 3" xfId="7218" xr:uid="{00000000-0005-0000-0000-00005A180000}"/>
    <cellStyle name="SAPBEXHLevel0 3 2 4" xfId="9511" xr:uid="{00000000-0005-0000-0000-00005B180000}"/>
    <cellStyle name="SAPBEXHLevel0 3 3" xfId="3817" xr:uid="{00000000-0005-0000-0000-00005C180000}"/>
    <cellStyle name="SAPBEXHLevel0 3 4" xfId="6322" xr:uid="{00000000-0005-0000-0000-00005D180000}"/>
    <cellStyle name="SAPBEXHLevel0 3 5" xfId="8651" xr:uid="{00000000-0005-0000-0000-00005E180000}"/>
    <cellStyle name="SAPBEXHLevel0 4" xfId="964" xr:uid="{00000000-0005-0000-0000-00005F180000}"/>
    <cellStyle name="SAPBEXHLevel0 4 2" xfId="2409" xr:uid="{00000000-0005-0000-0000-000060180000}"/>
    <cellStyle name="SAPBEXHLevel0 4 2 2" xfId="5236" xr:uid="{00000000-0005-0000-0000-000061180000}"/>
    <cellStyle name="SAPBEXHLevel0 4 2 3" xfId="7707" xr:uid="{00000000-0005-0000-0000-000062180000}"/>
    <cellStyle name="SAPBEXHLevel0 4 2 4" xfId="10000" xr:uid="{00000000-0005-0000-0000-000063180000}"/>
    <cellStyle name="SAPBEXHLevel0 4 3" xfId="3818" xr:uid="{00000000-0005-0000-0000-000064180000}"/>
    <cellStyle name="SAPBEXHLevel0 4 4" xfId="6323" xr:uid="{00000000-0005-0000-0000-000065180000}"/>
    <cellStyle name="SAPBEXHLevel0 4 5" xfId="8652" xr:uid="{00000000-0005-0000-0000-000066180000}"/>
    <cellStyle name="SAPBEXHLevel0 5" xfId="965" xr:uid="{00000000-0005-0000-0000-000067180000}"/>
    <cellStyle name="SAPBEXHLevel0 5 2" xfId="2232" xr:uid="{00000000-0005-0000-0000-000068180000}"/>
    <cellStyle name="SAPBEXHLevel0 5 2 2" xfId="5060" xr:uid="{00000000-0005-0000-0000-000069180000}"/>
    <cellStyle name="SAPBEXHLevel0 5 2 3" xfId="7531" xr:uid="{00000000-0005-0000-0000-00006A180000}"/>
    <cellStyle name="SAPBEXHLevel0 5 2 4" xfId="9824" xr:uid="{00000000-0005-0000-0000-00006B180000}"/>
    <cellStyle name="SAPBEXHLevel0 5 3" xfId="3819" xr:uid="{00000000-0005-0000-0000-00006C180000}"/>
    <cellStyle name="SAPBEXHLevel0 5 4" xfId="6324" xr:uid="{00000000-0005-0000-0000-00006D180000}"/>
    <cellStyle name="SAPBEXHLevel0 5 5" xfId="8653" xr:uid="{00000000-0005-0000-0000-00006E180000}"/>
    <cellStyle name="SAPBEXHLevel0 6" xfId="966" xr:uid="{00000000-0005-0000-0000-00006F180000}"/>
    <cellStyle name="SAPBEXHLevel0 6 2" xfId="2629" xr:uid="{00000000-0005-0000-0000-000070180000}"/>
    <cellStyle name="SAPBEXHLevel0 6 2 2" xfId="5455" xr:uid="{00000000-0005-0000-0000-000071180000}"/>
    <cellStyle name="SAPBEXHLevel0 6 2 3" xfId="7924" xr:uid="{00000000-0005-0000-0000-000072180000}"/>
    <cellStyle name="SAPBEXHLevel0 6 2 4" xfId="10216" xr:uid="{00000000-0005-0000-0000-000073180000}"/>
    <cellStyle name="SAPBEXHLevel0 6 3" xfId="3820" xr:uid="{00000000-0005-0000-0000-000074180000}"/>
    <cellStyle name="SAPBEXHLevel0 6 4" xfId="6325" xr:uid="{00000000-0005-0000-0000-000075180000}"/>
    <cellStyle name="SAPBEXHLevel0 6 5" xfId="8654" xr:uid="{00000000-0005-0000-0000-000076180000}"/>
    <cellStyle name="SAPBEXHLevel0 7" xfId="967" xr:uid="{00000000-0005-0000-0000-000077180000}"/>
    <cellStyle name="SAPBEXHLevel0 7 2" xfId="2324" xr:uid="{00000000-0005-0000-0000-000078180000}"/>
    <cellStyle name="SAPBEXHLevel0 7 2 2" xfId="5152" xr:uid="{00000000-0005-0000-0000-000079180000}"/>
    <cellStyle name="SAPBEXHLevel0 7 2 3" xfId="7623" xr:uid="{00000000-0005-0000-0000-00007A180000}"/>
    <cellStyle name="SAPBEXHLevel0 7 2 4" xfId="9916" xr:uid="{00000000-0005-0000-0000-00007B180000}"/>
    <cellStyle name="SAPBEXHLevel0 7 3" xfId="3821" xr:uid="{00000000-0005-0000-0000-00007C180000}"/>
    <cellStyle name="SAPBEXHLevel0 7 4" xfId="6326" xr:uid="{00000000-0005-0000-0000-00007D180000}"/>
    <cellStyle name="SAPBEXHLevel0 7 5" xfId="8655" xr:uid="{00000000-0005-0000-0000-00007E180000}"/>
    <cellStyle name="SAPBEXHLevel0 8" xfId="968" xr:uid="{00000000-0005-0000-0000-00007F180000}"/>
    <cellStyle name="SAPBEXHLevel0 8 2" xfId="1781" xr:uid="{00000000-0005-0000-0000-000080180000}"/>
    <cellStyle name="SAPBEXHLevel0 8 2 2" xfId="4609" xr:uid="{00000000-0005-0000-0000-000081180000}"/>
    <cellStyle name="SAPBEXHLevel0 8 2 3" xfId="7082" xr:uid="{00000000-0005-0000-0000-000082180000}"/>
    <cellStyle name="SAPBEXHLevel0 8 2 4" xfId="9376" xr:uid="{00000000-0005-0000-0000-000083180000}"/>
    <cellStyle name="SAPBEXHLevel0 8 3" xfId="3822" xr:uid="{00000000-0005-0000-0000-000084180000}"/>
    <cellStyle name="SAPBEXHLevel0 8 4" xfId="6327" xr:uid="{00000000-0005-0000-0000-000085180000}"/>
    <cellStyle name="SAPBEXHLevel0 8 5" xfId="8656" xr:uid="{00000000-0005-0000-0000-000086180000}"/>
    <cellStyle name="SAPBEXHLevel0 9" xfId="969" xr:uid="{00000000-0005-0000-0000-000087180000}"/>
    <cellStyle name="SAPBEXHLevel0 9 2" xfId="2664" xr:uid="{00000000-0005-0000-0000-000088180000}"/>
    <cellStyle name="SAPBEXHLevel0 9 2 2" xfId="5489" xr:uid="{00000000-0005-0000-0000-000089180000}"/>
    <cellStyle name="SAPBEXHLevel0 9 2 3" xfId="7957" xr:uid="{00000000-0005-0000-0000-00008A180000}"/>
    <cellStyle name="SAPBEXHLevel0 9 2 4" xfId="10245" xr:uid="{00000000-0005-0000-0000-00008B180000}"/>
    <cellStyle name="SAPBEXHLevel0 9 3" xfId="3823" xr:uid="{00000000-0005-0000-0000-00008C180000}"/>
    <cellStyle name="SAPBEXHLevel0 9 4" xfId="6328" xr:uid="{00000000-0005-0000-0000-00008D180000}"/>
    <cellStyle name="SAPBEXHLevel0 9 5" xfId="8657" xr:uid="{00000000-0005-0000-0000-00008E180000}"/>
    <cellStyle name="SAPBEXHLevel0X" xfId="970" xr:uid="{00000000-0005-0000-0000-00008F180000}"/>
    <cellStyle name="SAPBEXHLevel0X 10" xfId="971" xr:uid="{00000000-0005-0000-0000-000090180000}"/>
    <cellStyle name="SAPBEXHLevel0X 10 2" xfId="2171" xr:uid="{00000000-0005-0000-0000-000091180000}"/>
    <cellStyle name="SAPBEXHLevel0X 10 2 2" xfId="4999" xr:uid="{00000000-0005-0000-0000-000092180000}"/>
    <cellStyle name="SAPBEXHLevel0X 10 2 3" xfId="7470" xr:uid="{00000000-0005-0000-0000-000093180000}"/>
    <cellStyle name="SAPBEXHLevel0X 10 2 4" xfId="9763" xr:uid="{00000000-0005-0000-0000-000094180000}"/>
    <cellStyle name="SAPBEXHLevel0X 10 3" xfId="3825" xr:uid="{00000000-0005-0000-0000-000095180000}"/>
    <cellStyle name="SAPBEXHLevel0X 10 4" xfId="6330" xr:uid="{00000000-0005-0000-0000-000096180000}"/>
    <cellStyle name="SAPBEXHLevel0X 10 5" xfId="8659" xr:uid="{00000000-0005-0000-0000-000097180000}"/>
    <cellStyle name="SAPBEXHLevel0X 11" xfId="972" xr:uid="{00000000-0005-0000-0000-000098180000}"/>
    <cellStyle name="SAPBEXHLevel0X 11 2" xfId="2218" xr:uid="{00000000-0005-0000-0000-000099180000}"/>
    <cellStyle name="SAPBEXHLevel0X 11 2 2" xfId="5046" xr:uid="{00000000-0005-0000-0000-00009A180000}"/>
    <cellStyle name="SAPBEXHLevel0X 11 2 3" xfId="7517" xr:uid="{00000000-0005-0000-0000-00009B180000}"/>
    <cellStyle name="SAPBEXHLevel0X 11 2 4" xfId="9810" xr:uid="{00000000-0005-0000-0000-00009C180000}"/>
    <cellStyle name="SAPBEXHLevel0X 11 3" xfId="3826" xr:uid="{00000000-0005-0000-0000-00009D180000}"/>
    <cellStyle name="SAPBEXHLevel0X 11 4" xfId="6331" xr:uid="{00000000-0005-0000-0000-00009E180000}"/>
    <cellStyle name="SAPBEXHLevel0X 11 5" xfId="8660" xr:uid="{00000000-0005-0000-0000-00009F180000}"/>
    <cellStyle name="SAPBEXHLevel0X 12" xfId="1522" xr:uid="{00000000-0005-0000-0000-0000A0180000}"/>
    <cellStyle name="SAPBEXHLevel0X 13" xfId="2580" xr:uid="{00000000-0005-0000-0000-0000A1180000}"/>
    <cellStyle name="SAPBEXHLevel0X 13 2" xfId="5407" xr:uid="{00000000-0005-0000-0000-0000A2180000}"/>
    <cellStyle name="SAPBEXHLevel0X 13 3" xfId="7877" xr:uid="{00000000-0005-0000-0000-0000A3180000}"/>
    <cellStyle name="SAPBEXHLevel0X 13 4" xfId="10170" xr:uid="{00000000-0005-0000-0000-0000A4180000}"/>
    <cellStyle name="SAPBEXHLevel0X 14" xfId="3824" xr:uid="{00000000-0005-0000-0000-0000A5180000}"/>
    <cellStyle name="SAPBEXHLevel0X 15" xfId="6329" xr:uid="{00000000-0005-0000-0000-0000A6180000}"/>
    <cellStyle name="SAPBEXHLevel0X 16" xfId="8658" xr:uid="{00000000-0005-0000-0000-0000A7180000}"/>
    <cellStyle name="SAPBEXHLevel0X 2" xfId="973" xr:uid="{00000000-0005-0000-0000-0000A8180000}"/>
    <cellStyle name="SAPBEXHLevel0X 2 10" xfId="974" xr:uid="{00000000-0005-0000-0000-0000A9180000}"/>
    <cellStyle name="SAPBEXHLevel0X 2 10 2" xfId="1634" xr:uid="{00000000-0005-0000-0000-0000AA180000}"/>
    <cellStyle name="SAPBEXHLevel0X 2 10 2 2" xfId="4463" xr:uid="{00000000-0005-0000-0000-0000AB180000}"/>
    <cellStyle name="SAPBEXHLevel0X 2 10 2 3" xfId="6936" xr:uid="{00000000-0005-0000-0000-0000AC180000}"/>
    <cellStyle name="SAPBEXHLevel0X 2 10 2 4" xfId="9232" xr:uid="{00000000-0005-0000-0000-0000AD180000}"/>
    <cellStyle name="SAPBEXHLevel0X 2 10 3" xfId="3828" xr:uid="{00000000-0005-0000-0000-0000AE180000}"/>
    <cellStyle name="SAPBEXHLevel0X 2 10 4" xfId="6333" xr:uid="{00000000-0005-0000-0000-0000AF180000}"/>
    <cellStyle name="SAPBEXHLevel0X 2 10 5" xfId="8662" xr:uid="{00000000-0005-0000-0000-0000B0180000}"/>
    <cellStyle name="SAPBEXHLevel0X 2 11" xfId="1580" xr:uid="{00000000-0005-0000-0000-0000B1180000}"/>
    <cellStyle name="SAPBEXHLevel0X 2 11 2" xfId="4409" xr:uid="{00000000-0005-0000-0000-0000B2180000}"/>
    <cellStyle name="SAPBEXHLevel0X 2 11 3" xfId="6883" xr:uid="{00000000-0005-0000-0000-0000B3180000}"/>
    <cellStyle name="SAPBEXHLevel0X 2 11 4" xfId="9185" xr:uid="{00000000-0005-0000-0000-0000B4180000}"/>
    <cellStyle name="SAPBEXHLevel0X 2 12" xfId="3827" xr:uid="{00000000-0005-0000-0000-0000B5180000}"/>
    <cellStyle name="SAPBEXHLevel0X 2 13" xfId="6332" xr:uid="{00000000-0005-0000-0000-0000B6180000}"/>
    <cellStyle name="SAPBEXHLevel0X 2 14" xfId="8661" xr:uid="{00000000-0005-0000-0000-0000B7180000}"/>
    <cellStyle name="SAPBEXHLevel0X 2 2" xfId="975" xr:uid="{00000000-0005-0000-0000-0000B8180000}"/>
    <cellStyle name="SAPBEXHLevel0X 2 2 2" xfId="2355" xr:uid="{00000000-0005-0000-0000-0000B9180000}"/>
    <cellStyle name="SAPBEXHLevel0X 2 2 2 2" xfId="5183" xr:uid="{00000000-0005-0000-0000-0000BA180000}"/>
    <cellStyle name="SAPBEXHLevel0X 2 2 2 3" xfId="7654" xr:uid="{00000000-0005-0000-0000-0000BB180000}"/>
    <cellStyle name="SAPBEXHLevel0X 2 2 2 4" xfId="9947" xr:uid="{00000000-0005-0000-0000-0000BC180000}"/>
    <cellStyle name="SAPBEXHLevel0X 2 2 3" xfId="3829" xr:uid="{00000000-0005-0000-0000-0000BD180000}"/>
    <cellStyle name="SAPBEXHLevel0X 2 2 4" xfId="6334" xr:uid="{00000000-0005-0000-0000-0000BE180000}"/>
    <cellStyle name="SAPBEXHLevel0X 2 2 5" xfId="8663" xr:uid="{00000000-0005-0000-0000-0000BF180000}"/>
    <cellStyle name="SAPBEXHLevel0X 2 3" xfId="976" xr:uid="{00000000-0005-0000-0000-0000C0180000}"/>
    <cellStyle name="SAPBEXHLevel0X 2 3 2" xfId="2386" xr:uid="{00000000-0005-0000-0000-0000C1180000}"/>
    <cellStyle name="SAPBEXHLevel0X 2 3 2 2" xfId="5213" xr:uid="{00000000-0005-0000-0000-0000C2180000}"/>
    <cellStyle name="SAPBEXHLevel0X 2 3 2 3" xfId="7684" xr:uid="{00000000-0005-0000-0000-0000C3180000}"/>
    <cellStyle name="SAPBEXHLevel0X 2 3 2 4" xfId="9977" xr:uid="{00000000-0005-0000-0000-0000C4180000}"/>
    <cellStyle name="SAPBEXHLevel0X 2 3 3" xfId="3830" xr:uid="{00000000-0005-0000-0000-0000C5180000}"/>
    <cellStyle name="SAPBEXHLevel0X 2 3 4" xfId="6335" xr:uid="{00000000-0005-0000-0000-0000C6180000}"/>
    <cellStyle name="SAPBEXHLevel0X 2 3 5" xfId="8664" xr:uid="{00000000-0005-0000-0000-0000C7180000}"/>
    <cellStyle name="SAPBEXHLevel0X 2 4" xfId="977" xr:uid="{00000000-0005-0000-0000-0000C8180000}"/>
    <cellStyle name="SAPBEXHLevel0X 2 4 2" xfId="1795" xr:uid="{00000000-0005-0000-0000-0000C9180000}"/>
    <cellStyle name="SAPBEXHLevel0X 2 4 2 2" xfId="4623" xr:uid="{00000000-0005-0000-0000-0000CA180000}"/>
    <cellStyle name="SAPBEXHLevel0X 2 4 2 3" xfId="7096" xr:uid="{00000000-0005-0000-0000-0000CB180000}"/>
    <cellStyle name="SAPBEXHLevel0X 2 4 2 4" xfId="9390" xr:uid="{00000000-0005-0000-0000-0000CC180000}"/>
    <cellStyle name="SAPBEXHLevel0X 2 4 3" xfId="3831" xr:uid="{00000000-0005-0000-0000-0000CD180000}"/>
    <cellStyle name="SAPBEXHLevel0X 2 4 4" xfId="6336" xr:uid="{00000000-0005-0000-0000-0000CE180000}"/>
    <cellStyle name="SAPBEXHLevel0X 2 4 5" xfId="8665" xr:uid="{00000000-0005-0000-0000-0000CF180000}"/>
    <cellStyle name="SAPBEXHLevel0X 2 5" xfId="978" xr:uid="{00000000-0005-0000-0000-0000D0180000}"/>
    <cellStyle name="SAPBEXHLevel0X 2 5 2" xfId="2172" xr:uid="{00000000-0005-0000-0000-0000D1180000}"/>
    <cellStyle name="SAPBEXHLevel0X 2 5 2 2" xfId="5000" xr:uid="{00000000-0005-0000-0000-0000D2180000}"/>
    <cellStyle name="SAPBEXHLevel0X 2 5 2 3" xfId="7471" xr:uid="{00000000-0005-0000-0000-0000D3180000}"/>
    <cellStyle name="SAPBEXHLevel0X 2 5 2 4" xfId="9764" xr:uid="{00000000-0005-0000-0000-0000D4180000}"/>
    <cellStyle name="SAPBEXHLevel0X 2 5 3" xfId="3832" xr:uid="{00000000-0005-0000-0000-0000D5180000}"/>
    <cellStyle name="SAPBEXHLevel0X 2 5 4" xfId="6337" xr:uid="{00000000-0005-0000-0000-0000D6180000}"/>
    <cellStyle name="SAPBEXHLevel0X 2 5 5" xfId="8666" xr:uid="{00000000-0005-0000-0000-0000D7180000}"/>
    <cellStyle name="SAPBEXHLevel0X 2 6" xfId="979" xr:uid="{00000000-0005-0000-0000-0000D8180000}"/>
    <cellStyle name="SAPBEXHLevel0X 2 6 2" xfId="1858" xr:uid="{00000000-0005-0000-0000-0000D9180000}"/>
    <cellStyle name="SAPBEXHLevel0X 2 6 2 2" xfId="4686" xr:uid="{00000000-0005-0000-0000-0000DA180000}"/>
    <cellStyle name="SAPBEXHLevel0X 2 6 2 3" xfId="7158" xr:uid="{00000000-0005-0000-0000-0000DB180000}"/>
    <cellStyle name="SAPBEXHLevel0X 2 6 2 4" xfId="9451" xr:uid="{00000000-0005-0000-0000-0000DC180000}"/>
    <cellStyle name="SAPBEXHLevel0X 2 6 3" xfId="3833" xr:uid="{00000000-0005-0000-0000-0000DD180000}"/>
    <cellStyle name="SAPBEXHLevel0X 2 6 4" xfId="6338" xr:uid="{00000000-0005-0000-0000-0000DE180000}"/>
    <cellStyle name="SAPBEXHLevel0X 2 6 5" xfId="8667" xr:uid="{00000000-0005-0000-0000-0000DF180000}"/>
    <cellStyle name="SAPBEXHLevel0X 2 7" xfId="980" xr:uid="{00000000-0005-0000-0000-0000E0180000}"/>
    <cellStyle name="SAPBEXHLevel0X 2 7 2" xfId="1810" xr:uid="{00000000-0005-0000-0000-0000E1180000}"/>
    <cellStyle name="SAPBEXHLevel0X 2 7 2 2" xfId="4638" xr:uid="{00000000-0005-0000-0000-0000E2180000}"/>
    <cellStyle name="SAPBEXHLevel0X 2 7 2 3" xfId="7111" xr:uid="{00000000-0005-0000-0000-0000E3180000}"/>
    <cellStyle name="SAPBEXHLevel0X 2 7 2 4" xfId="9404" xr:uid="{00000000-0005-0000-0000-0000E4180000}"/>
    <cellStyle name="SAPBEXHLevel0X 2 7 3" xfId="3834" xr:uid="{00000000-0005-0000-0000-0000E5180000}"/>
    <cellStyle name="SAPBEXHLevel0X 2 7 4" xfId="6339" xr:uid="{00000000-0005-0000-0000-0000E6180000}"/>
    <cellStyle name="SAPBEXHLevel0X 2 7 5" xfId="8668" xr:uid="{00000000-0005-0000-0000-0000E7180000}"/>
    <cellStyle name="SAPBEXHLevel0X 2 8" xfId="981" xr:uid="{00000000-0005-0000-0000-0000E8180000}"/>
    <cellStyle name="SAPBEXHLevel0X 2 8 2" xfId="1581" xr:uid="{00000000-0005-0000-0000-0000E9180000}"/>
    <cellStyle name="SAPBEXHLevel0X 2 8 2 2" xfId="4410" xr:uid="{00000000-0005-0000-0000-0000EA180000}"/>
    <cellStyle name="SAPBEXHLevel0X 2 8 2 3" xfId="6884" xr:uid="{00000000-0005-0000-0000-0000EB180000}"/>
    <cellStyle name="SAPBEXHLevel0X 2 8 2 4" xfId="9186" xr:uid="{00000000-0005-0000-0000-0000EC180000}"/>
    <cellStyle name="SAPBEXHLevel0X 2 8 3" xfId="3835" xr:uid="{00000000-0005-0000-0000-0000ED180000}"/>
    <cellStyle name="SAPBEXHLevel0X 2 8 4" xfId="6340" xr:uid="{00000000-0005-0000-0000-0000EE180000}"/>
    <cellStyle name="SAPBEXHLevel0X 2 8 5" xfId="8669" xr:uid="{00000000-0005-0000-0000-0000EF180000}"/>
    <cellStyle name="SAPBEXHLevel0X 2 9" xfId="982" xr:uid="{00000000-0005-0000-0000-0000F0180000}"/>
    <cellStyle name="SAPBEXHLevel0X 2 9 2" xfId="1689" xr:uid="{00000000-0005-0000-0000-0000F1180000}"/>
    <cellStyle name="SAPBEXHLevel0X 2 9 2 2" xfId="4518" xr:uid="{00000000-0005-0000-0000-0000F2180000}"/>
    <cellStyle name="SAPBEXHLevel0X 2 9 2 3" xfId="6991" xr:uid="{00000000-0005-0000-0000-0000F3180000}"/>
    <cellStyle name="SAPBEXHLevel0X 2 9 2 4" xfId="9285" xr:uid="{00000000-0005-0000-0000-0000F4180000}"/>
    <cellStyle name="SAPBEXHLevel0X 2 9 3" xfId="3836" xr:uid="{00000000-0005-0000-0000-0000F5180000}"/>
    <cellStyle name="SAPBEXHLevel0X 2 9 4" xfId="6341" xr:uid="{00000000-0005-0000-0000-0000F6180000}"/>
    <cellStyle name="SAPBEXHLevel0X 2 9 5" xfId="8670" xr:uid="{00000000-0005-0000-0000-0000F7180000}"/>
    <cellStyle name="SAPBEXHLevel0X 3" xfId="983" xr:uid="{00000000-0005-0000-0000-0000F8180000}"/>
    <cellStyle name="SAPBEXHLevel0X 3 2" xfId="2260" xr:uid="{00000000-0005-0000-0000-0000F9180000}"/>
    <cellStyle name="SAPBEXHLevel0X 3 2 2" xfId="5088" xr:uid="{00000000-0005-0000-0000-0000FA180000}"/>
    <cellStyle name="SAPBEXHLevel0X 3 2 3" xfId="7559" xr:uid="{00000000-0005-0000-0000-0000FB180000}"/>
    <cellStyle name="SAPBEXHLevel0X 3 2 4" xfId="9852" xr:uid="{00000000-0005-0000-0000-0000FC180000}"/>
    <cellStyle name="SAPBEXHLevel0X 3 3" xfId="3837" xr:uid="{00000000-0005-0000-0000-0000FD180000}"/>
    <cellStyle name="SAPBEXHLevel0X 3 4" xfId="6342" xr:uid="{00000000-0005-0000-0000-0000FE180000}"/>
    <cellStyle name="SAPBEXHLevel0X 3 5" xfId="8671" xr:uid="{00000000-0005-0000-0000-0000FF180000}"/>
    <cellStyle name="SAPBEXHLevel0X 4" xfId="984" xr:uid="{00000000-0005-0000-0000-000000190000}"/>
    <cellStyle name="SAPBEXHLevel0X 4 2" xfId="2322" xr:uid="{00000000-0005-0000-0000-000001190000}"/>
    <cellStyle name="SAPBEXHLevel0X 4 2 2" xfId="5150" xr:uid="{00000000-0005-0000-0000-000002190000}"/>
    <cellStyle name="SAPBEXHLevel0X 4 2 3" xfId="7621" xr:uid="{00000000-0005-0000-0000-000003190000}"/>
    <cellStyle name="SAPBEXHLevel0X 4 2 4" xfId="9914" xr:uid="{00000000-0005-0000-0000-000004190000}"/>
    <cellStyle name="SAPBEXHLevel0X 4 3" xfId="3838" xr:uid="{00000000-0005-0000-0000-000005190000}"/>
    <cellStyle name="SAPBEXHLevel0X 4 4" xfId="6343" xr:uid="{00000000-0005-0000-0000-000006190000}"/>
    <cellStyle name="SAPBEXHLevel0X 4 5" xfId="8672" xr:uid="{00000000-0005-0000-0000-000007190000}"/>
    <cellStyle name="SAPBEXHLevel0X 5" xfId="985" xr:uid="{00000000-0005-0000-0000-000008190000}"/>
    <cellStyle name="SAPBEXHLevel0X 5 2" xfId="2340" xr:uid="{00000000-0005-0000-0000-000009190000}"/>
    <cellStyle name="SAPBEXHLevel0X 5 2 2" xfId="5168" xr:uid="{00000000-0005-0000-0000-00000A190000}"/>
    <cellStyle name="SAPBEXHLevel0X 5 2 3" xfId="7639" xr:uid="{00000000-0005-0000-0000-00000B190000}"/>
    <cellStyle name="SAPBEXHLevel0X 5 2 4" xfId="9932" xr:uid="{00000000-0005-0000-0000-00000C190000}"/>
    <cellStyle name="SAPBEXHLevel0X 5 3" xfId="3839" xr:uid="{00000000-0005-0000-0000-00000D190000}"/>
    <cellStyle name="SAPBEXHLevel0X 5 4" xfId="6344" xr:uid="{00000000-0005-0000-0000-00000E190000}"/>
    <cellStyle name="SAPBEXHLevel0X 5 5" xfId="8673" xr:uid="{00000000-0005-0000-0000-00000F190000}"/>
    <cellStyle name="SAPBEXHLevel0X 6" xfId="986" xr:uid="{00000000-0005-0000-0000-000010190000}"/>
    <cellStyle name="SAPBEXHLevel0X 6 2" xfId="2477" xr:uid="{00000000-0005-0000-0000-000011190000}"/>
    <cellStyle name="SAPBEXHLevel0X 6 2 2" xfId="5304" xr:uid="{00000000-0005-0000-0000-000012190000}"/>
    <cellStyle name="SAPBEXHLevel0X 6 2 3" xfId="7774" xr:uid="{00000000-0005-0000-0000-000013190000}"/>
    <cellStyle name="SAPBEXHLevel0X 6 2 4" xfId="10067" xr:uid="{00000000-0005-0000-0000-000014190000}"/>
    <cellStyle name="SAPBEXHLevel0X 6 3" xfId="3840" xr:uid="{00000000-0005-0000-0000-000015190000}"/>
    <cellStyle name="SAPBEXHLevel0X 6 4" xfId="6345" xr:uid="{00000000-0005-0000-0000-000016190000}"/>
    <cellStyle name="SAPBEXHLevel0X 6 5" xfId="8674" xr:uid="{00000000-0005-0000-0000-000017190000}"/>
    <cellStyle name="SAPBEXHLevel0X 7" xfId="987" xr:uid="{00000000-0005-0000-0000-000018190000}"/>
    <cellStyle name="SAPBEXHLevel0X 7 2" xfId="2173" xr:uid="{00000000-0005-0000-0000-000019190000}"/>
    <cellStyle name="SAPBEXHLevel0X 7 2 2" xfId="5001" xr:uid="{00000000-0005-0000-0000-00001A190000}"/>
    <cellStyle name="SAPBEXHLevel0X 7 2 3" xfId="7472" xr:uid="{00000000-0005-0000-0000-00001B190000}"/>
    <cellStyle name="SAPBEXHLevel0X 7 2 4" xfId="9765" xr:uid="{00000000-0005-0000-0000-00001C190000}"/>
    <cellStyle name="SAPBEXHLevel0X 7 3" xfId="3841" xr:uid="{00000000-0005-0000-0000-00001D190000}"/>
    <cellStyle name="SAPBEXHLevel0X 7 4" xfId="6346" xr:uid="{00000000-0005-0000-0000-00001E190000}"/>
    <cellStyle name="SAPBEXHLevel0X 7 5" xfId="8675" xr:uid="{00000000-0005-0000-0000-00001F190000}"/>
    <cellStyle name="SAPBEXHLevel0X 8" xfId="988" xr:uid="{00000000-0005-0000-0000-000020190000}"/>
    <cellStyle name="SAPBEXHLevel0X 8 2" xfId="1928" xr:uid="{00000000-0005-0000-0000-000021190000}"/>
    <cellStyle name="SAPBEXHLevel0X 8 2 2" xfId="4756" xr:uid="{00000000-0005-0000-0000-000022190000}"/>
    <cellStyle name="SAPBEXHLevel0X 8 2 3" xfId="7227" xr:uid="{00000000-0005-0000-0000-000023190000}"/>
    <cellStyle name="SAPBEXHLevel0X 8 2 4" xfId="9520" xr:uid="{00000000-0005-0000-0000-000024190000}"/>
    <cellStyle name="SAPBEXHLevel0X 8 3" xfId="3842" xr:uid="{00000000-0005-0000-0000-000025190000}"/>
    <cellStyle name="SAPBEXHLevel0X 8 4" xfId="6347" xr:uid="{00000000-0005-0000-0000-000026190000}"/>
    <cellStyle name="SAPBEXHLevel0X 8 5" xfId="8676" xr:uid="{00000000-0005-0000-0000-000027190000}"/>
    <cellStyle name="SAPBEXHLevel0X 9" xfId="989" xr:uid="{00000000-0005-0000-0000-000028190000}"/>
    <cellStyle name="SAPBEXHLevel0X 9 2" xfId="1701" xr:uid="{00000000-0005-0000-0000-000029190000}"/>
    <cellStyle name="SAPBEXHLevel0X 9 2 2" xfId="4530" xr:uid="{00000000-0005-0000-0000-00002A190000}"/>
    <cellStyle name="SAPBEXHLevel0X 9 2 3" xfId="7003" xr:uid="{00000000-0005-0000-0000-00002B190000}"/>
    <cellStyle name="SAPBEXHLevel0X 9 2 4" xfId="9297" xr:uid="{00000000-0005-0000-0000-00002C190000}"/>
    <cellStyle name="SAPBEXHLevel0X 9 3" xfId="3843" xr:uid="{00000000-0005-0000-0000-00002D190000}"/>
    <cellStyle name="SAPBEXHLevel0X 9 4" xfId="6348" xr:uid="{00000000-0005-0000-0000-00002E190000}"/>
    <cellStyle name="SAPBEXHLevel0X 9 5" xfId="8677" xr:uid="{00000000-0005-0000-0000-00002F190000}"/>
    <cellStyle name="SAPBEXHLevel1" xfId="990" xr:uid="{00000000-0005-0000-0000-000030190000}"/>
    <cellStyle name="SAPBEXHLevel1 10" xfId="991" xr:uid="{00000000-0005-0000-0000-000031190000}"/>
    <cellStyle name="SAPBEXHLevel1 10 2" xfId="1595" xr:uid="{00000000-0005-0000-0000-000032190000}"/>
    <cellStyle name="SAPBEXHLevel1 10 2 2" xfId="4424" xr:uid="{00000000-0005-0000-0000-000033190000}"/>
    <cellStyle name="SAPBEXHLevel1 10 2 3" xfId="6898" xr:uid="{00000000-0005-0000-0000-000034190000}"/>
    <cellStyle name="SAPBEXHLevel1 10 2 4" xfId="9199" xr:uid="{00000000-0005-0000-0000-000035190000}"/>
    <cellStyle name="SAPBEXHLevel1 10 3" xfId="3845" xr:uid="{00000000-0005-0000-0000-000036190000}"/>
    <cellStyle name="SAPBEXHLevel1 10 4" xfId="6350" xr:uid="{00000000-0005-0000-0000-000037190000}"/>
    <cellStyle name="SAPBEXHLevel1 10 5" xfId="8679" xr:uid="{00000000-0005-0000-0000-000038190000}"/>
    <cellStyle name="SAPBEXHLevel1 11" xfId="992" xr:uid="{00000000-0005-0000-0000-000039190000}"/>
    <cellStyle name="SAPBEXHLevel1 11 2" xfId="2401" xr:uid="{00000000-0005-0000-0000-00003A190000}"/>
    <cellStyle name="SAPBEXHLevel1 11 2 2" xfId="5228" xr:uid="{00000000-0005-0000-0000-00003B190000}"/>
    <cellStyle name="SAPBEXHLevel1 11 2 3" xfId="7699" xr:uid="{00000000-0005-0000-0000-00003C190000}"/>
    <cellStyle name="SAPBEXHLevel1 11 2 4" xfId="9992" xr:uid="{00000000-0005-0000-0000-00003D190000}"/>
    <cellStyle name="SAPBEXHLevel1 11 3" xfId="3846" xr:uid="{00000000-0005-0000-0000-00003E190000}"/>
    <cellStyle name="SAPBEXHLevel1 11 4" xfId="6351" xr:uid="{00000000-0005-0000-0000-00003F190000}"/>
    <cellStyle name="SAPBEXHLevel1 11 5" xfId="8680" xr:uid="{00000000-0005-0000-0000-000040190000}"/>
    <cellStyle name="SAPBEXHLevel1 12" xfId="1495" xr:uid="{00000000-0005-0000-0000-000041190000}"/>
    <cellStyle name="SAPBEXHLevel1 12 2" xfId="2854" xr:uid="{00000000-0005-0000-0000-000042190000}"/>
    <cellStyle name="SAPBEXHLevel1 12 2 2" xfId="5679" xr:uid="{00000000-0005-0000-0000-000043190000}"/>
    <cellStyle name="SAPBEXHLevel1 12 2 3" xfId="8144" xr:uid="{00000000-0005-0000-0000-000044190000}"/>
    <cellStyle name="SAPBEXHLevel1 12 2 4" xfId="10424" xr:uid="{00000000-0005-0000-0000-000045190000}"/>
    <cellStyle name="SAPBEXHLevel1 12 3" xfId="4346" xr:uid="{00000000-0005-0000-0000-000046190000}"/>
    <cellStyle name="SAPBEXHLevel1 12 4" xfId="6842" xr:uid="{00000000-0005-0000-0000-000047190000}"/>
    <cellStyle name="SAPBEXHLevel1 12 5" xfId="9164" xr:uid="{00000000-0005-0000-0000-000048190000}"/>
    <cellStyle name="SAPBEXHLevel1 13" xfId="2213" xr:uid="{00000000-0005-0000-0000-000049190000}"/>
    <cellStyle name="SAPBEXHLevel1 13 2" xfId="5041" xr:uid="{00000000-0005-0000-0000-00004A190000}"/>
    <cellStyle name="SAPBEXHLevel1 13 3" xfId="7512" xr:uid="{00000000-0005-0000-0000-00004B190000}"/>
    <cellStyle name="SAPBEXHLevel1 13 4" xfId="9805" xr:uid="{00000000-0005-0000-0000-00004C190000}"/>
    <cellStyle name="SAPBEXHLevel1 14" xfId="3844" xr:uid="{00000000-0005-0000-0000-00004D190000}"/>
    <cellStyle name="SAPBEXHLevel1 15" xfId="6349" xr:uid="{00000000-0005-0000-0000-00004E190000}"/>
    <cellStyle name="SAPBEXHLevel1 16" xfId="8678" xr:uid="{00000000-0005-0000-0000-00004F190000}"/>
    <cellStyle name="SAPBEXHLevel1 2" xfId="993" xr:uid="{00000000-0005-0000-0000-000050190000}"/>
    <cellStyle name="SAPBEXHLevel1 2 10" xfId="994" xr:uid="{00000000-0005-0000-0000-000051190000}"/>
    <cellStyle name="SAPBEXHLevel1 2 10 2" xfId="1742" xr:uid="{00000000-0005-0000-0000-000052190000}"/>
    <cellStyle name="SAPBEXHLevel1 2 10 2 2" xfId="4570" xr:uid="{00000000-0005-0000-0000-000053190000}"/>
    <cellStyle name="SAPBEXHLevel1 2 10 2 3" xfId="7043" xr:uid="{00000000-0005-0000-0000-000054190000}"/>
    <cellStyle name="SAPBEXHLevel1 2 10 2 4" xfId="9337" xr:uid="{00000000-0005-0000-0000-000055190000}"/>
    <cellStyle name="SAPBEXHLevel1 2 10 3" xfId="3848" xr:uid="{00000000-0005-0000-0000-000056190000}"/>
    <cellStyle name="SAPBEXHLevel1 2 10 4" xfId="6353" xr:uid="{00000000-0005-0000-0000-000057190000}"/>
    <cellStyle name="SAPBEXHLevel1 2 10 5" xfId="8682" xr:uid="{00000000-0005-0000-0000-000058190000}"/>
    <cellStyle name="SAPBEXHLevel1 2 11" xfId="1523" xr:uid="{00000000-0005-0000-0000-000059190000}"/>
    <cellStyle name="SAPBEXHLevel1 2 12" xfId="2449" xr:uid="{00000000-0005-0000-0000-00005A190000}"/>
    <cellStyle name="SAPBEXHLevel1 2 12 2" xfId="5276" xr:uid="{00000000-0005-0000-0000-00005B190000}"/>
    <cellStyle name="SAPBEXHLevel1 2 12 3" xfId="7747" xr:uid="{00000000-0005-0000-0000-00005C190000}"/>
    <cellStyle name="SAPBEXHLevel1 2 12 4" xfId="10040" xr:uid="{00000000-0005-0000-0000-00005D190000}"/>
    <cellStyle name="SAPBEXHLevel1 2 13" xfId="3847" xr:uid="{00000000-0005-0000-0000-00005E190000}"/>
    <cellStyle name="SAPBEXHLevel1 2 14" xfId="6352" xr:uid="{00000000-0005-0000-0000-00005F190000}"/>
    <cellStyle name="SAPBEXHLevel1 2 15" xfId="8681" xr:uid="{00000000-0005-0000-0000-000060190000}"/>
    <cellStyle name="SAPBEXHLevel1 2 2" xfId="995" xr:uid="{00000000-0005-0000-0000-000061190000}"/>
    <cellStyle name="SAPBEXHLevel1 2 2 2" xfId="2264" xr:uid="{00000000-0005-0000-0000-000062190000}"/>
    <cellStyle name="SAPBEXHLevel1 2 2 2 2" xfId="5092" xr:uid="{00000000-0005-0000-0000-000063190000}"/>
    <cellStyle name="SAPBEXHLevel1 2 2 2 3" xfId="7563" xr:uid="{00000000-0005-0000-0000-000064190000}"/>
    <cellStyle name="SAPBEXHLevel1 2 2 2 4" xfId="9856" xr:uid="{00000000-0005-0000-0000-000065190000}"/>
    <cellStyle name="SAPBEXHLevel1 2 2 3" xfId="3849" xr:uid="{00000000-0005-0000-0000-000066190000}"/>
    <cellStyle name="SAPBEXHLevel1 2 2 4" xfId="6354" xr:uid="{00000000-0005-0000-0000-000067190000}"/>
    <cellStyle name="SAPBEXHLevel1 2 2 5" xfId="8683" xr:uid="{00000000-0005-0000-0000-000068190000}"/>
    <cellStyle name="SAPBEXHLevel1 2 3" xfId="996" xr:uid="{00000000-0005-0000-0000-000069190000}"/>
    <cellStyle name="SAPBEXHLevel1 2 3 2" xfId="2266" xr:uid="{00000000-0005-0000-0000-00006A190000}"/>
    <cellStyle name="SAPBEXHLevel1 2 3 2 2" xfId="5094" xr:uid="{00000000-0005-0000-0000-00006B190000}"/>
    <cellStyle name="SAPBEXHLevel1 2 3 2 3" xfId="7565" xr:uid="{00000000-0005-0000-0000-00006C190000}"/>
    <cellStyle name="SAPBEXHLevel1 2 3 2 4" xfId="9858" xr:uid="{00000000-0005-0000-0000-00006D190000}"/>
    <cellStyle name="SAPBEXHLevel1 2 3 3" xfId="3850" xr:uid="{00000000-0005-0000-0000-00006E190000}"/>
    <cellStyle name="SAPBEXHLevel1 2 3 4" xfId="6355" xr:uid="{00000000-0005-0000-0000-00006F190000}"/>
    <cellStyle name="SAPBEXHLevel1 2 3 5" xfId="8684" xr:uid="{00000000-0005-0000-0000-000070190000}"/>
    <cellStyle name="SAPBEXHLevel1 2 4" xfId="997" xr:uid="{00000000-0005-0000-0000-000071190000}"/>
    <cellStyle name="SAPBEXHLevel1 2 4 2" xfId="2581" xr:uid="{00000000-0005-0000-0000-000072190000}"/>
    <cellStyle name="SAPBEXHLevel1 2 4 2 2" xfId="5408" xr:uid="{00000000-0005-0000-0000-000073190000}"/>
    <cellStyle name="SAPBEXHLevel1 2 4 2 3" xfId="7878" xr:uid="{00000000-0005-0000-0000-000074190000}"/>
    <cellStyle name="SAPBEXHLevel1 2 4 2 4" xfId="10171" xr:uid="{00000000-0005-0000-0000-000075190000}"/>
    <cellStyle name="SAPBEXHLevel1 2 4 3" xfId="3851" xr:uid="{00000000-0005-0000-0000-000076190000}"/>
    <cellStyle name="SAPBEXHLevel1 2 4 4" xfId="6356" xr:uid="{00000000-0005-0000-0000-000077190000}"/>
    <cellStyle name="SAPBEXHLevel1 2 4 5" xfId="8685" xr:uid="{00000000-0005-0000-0000-000078190000}"/>
    <cellStyle name="SAPBEXHLevel1 2 5" xfId="998" xr:uid="{00000000-0005-0000-0000-000079190000}"/>
    <cellStyle name="SAPBEXHLevel1 2 5 2" xfId="2394" xr:uid="{00000000-0005-0000-0000-00007A190000}"/>
    <cellStyle name="SAPBEXHLevel1 2 5 2 2" xfId="5221" xr:uid="{00000000-0005-0000-0000-00007B190000}"/>
    <cellStyle name="SAPBEXHLevel1 2 5 2 3" xfId="7692" xr:uid="{00000000-0005-0000-0000-00007C190000}"/>
    <cellStyle name="SAPBEXHLevel1 2 5 2 4" xfId="9985" xr:uid="{00000000-0005-0000-0000-00007D190000}"/>
    <cellStyle name="SAPBEXHLevel1 2 5 3" xfId="3852" xr:uid="{00000000-0005-0000-0000-00007E190000}"/>
    <cellStyle name="SAPBEXHLevel1 2 5 4" xfId="6357" xr:uid="{00000000-0005-0000-0000-00007F190000}"/>
    <cellStyle name="SAPBEXHLevel1 2 5 5" xfId="8686" xr:uid="{00000000-0005-0000-0000-000080190000}"/>
    <cellStyle name="SAPBEXHLevel1 2 6" xfId="999" xr:uid="{00000000-0005-0000-0000-000081190000}"/>
    <cellStyle name="SAPBEXHLevel1 2 6 2" xfId="1705" xr:uid="{00000000-0005-0000-0000-000082190000}"/>
    <cellStyle name="SAPBEXHLevel1 2 6 2 2" xfId="4534" xr:uid="{00000000-0005-0000-0000-000083190000}"/>
    <cellStyle name="SAPBEXHLevel1 2 6 2 3" xfId="7007" xr:uid="{00000000-0005-0000-0000-000084190000}"/>
    <cellStyle name="SAPBEXHLevel1 2 6 2 4" xfId="9301" xr:uid="{00000000-0005-0000-0000-000085190000}"/>
    <cellStyle name="SAPBEXHLevel1 2 6 3" xfId="3853" xr:uid="{00000000-0005-0000-0000-000086190000}"/>
    <cellStyle name="SAPBEXHLevel1 2 6 4" xfId="6358" xr:uid="{00000000-0005-0000-0000-000087190000}"/>
    <cellStyle name="SAPBEXHLevel1 2 6 5" xfId="8687" xr:uid="{00000000-0005-0000-0000-000088190000}"/>
    <cellStyle name="SAPBEXHLevel1 2 7" xfId="1000" xr:uid="{00000000-0005-0000-0000-000089190000}"/>
    <cellStyle name="SAPBEXHLevel1 2 7 2" xfId="2529" xr:uid="{00000000-0005-0000-0000-00008A190000}"/>
    <cellStyle name="SAPBEXHLevel1 2 7 2 2" xfId="5356" xr:uid="{00000000-0005-0000-0000-00008B190000}"/>
    <cellStyle name="SAPBEXHLevel1 2 7 2 3" xfId="7826" xr:uid="{00000000-0005-0000-0000-00008C190000}"/>
    <cellStyle name="SAPBEXHLevel1 2 7 2 4" xfId="10119" xr:uid="{00000000-0005-0000-0000-00008D190000}"/>
    <cellStyle name="SAPBEXHLevel1 2 7 3" xfId="3854" xr:uid="{00000000-0005-0000-0000-00008E190000}"/>
    <cellStyle name="SAPBEXHLevel1 2 7 4" xfId="6359" xr:uid="{00000000-0005-0000-0000-00008F190000}"/>
    <cellStyle name="SAPBEXHLevel1 2 7 5" xfId="8688" xr:uid="{00000000-0005-0000-0000-000090190000}"/>
    <cellStyle name="SAPBEXHLevel1 2 8" xfId="1001" xr:uid="{00000000-0005-0000-0000-000091190000}"/>
    <cellStyle name="SAPBEXHLevel1 2 8 2" xfId="2500" xr:uid="{00000000-0005-0000-0000-000092190000}"/>
    <cellStyle name="SAPBEXHLevel1 2 8 2 2" xfId="5327" xr:uid="{00000000-0005-0000-0000-000093190000}"/>
    <cellStyle name="SAPBEXHLevel1 2 8 2 3" xfId="7797" xr:uid="{00000000-0005-0000-0000-000094190000}"/>
    <cellStyle name="SAPBEXHLevel1 2 8 2 4" xfId="10090" xr:uid="{00000000-0005-0000-0000-000095190000}"/>
    <cellStyle name="SAPBEXHLevel1 2 8 3" xfId="3855" xr:uid="{00000000-0005-0000-0000-000096190000}"/>
    <cellStyle name="SAPBEXHLevel1 2 8 4" xfId="6360" xr:uid="{00000000-0005-0000-0000-000097190000}"/>
    <cellStyle name="SAPBEXHLevel1 2 8 5" xfId="8689" xr:uid="{00000000-0005-0000-0000-000098190000}"/>
    <cellStyle name="SAPBEXHLevel1 2 9" xfId="1002" xr:uid="{00000000-0005-0000-0000-000099190000}"/>
    <cellStyle name="SAPBEXHLevel1 2 9 2" xfId="1675" xr:uid="{00000000-0005-0000-0000-00009A190000}"/>
    <cellStyle name="SAPBEXHLevel1 2 9 2 2" xfId="4504" xr:uid="{00000000-0005-0000-0000-00009B190000}"/>
    <cellStyle name="SAPBEXHLevel1 2 9 2 3" xfId="6977" xr:uid="{00000000-0005-0000-0000-00009C190000}"/>
    <cellStyle name="SAPBEXHLevel1 2 9 2 4" xfId="9271" xr:uid="{00000000-0005-0000-0000-00009D190000}"/>
    <cellStyle name="SAPBEXHLevel1 2 9 3" xfId="3856" xr:uid="{00000000-0005-0000-0000-00009E190000}"/>
    <cellStyle name="SAPBEXHLevel1 2 9 4" xfId="6361" xr:uid="{00000000-0005-0000-0000-00009F190000}"/>
    <cellStyle name="SAPBEXHLevel1 2 9 5" xfId="8690" xr:uid="{00000000-0005-0000-0000-0000A0190000}"/>
    <cellStyle name="SAPBEXHLevel1 3" xfId="1003" xr:uid="{00000000-0005-0000-0000-0000A1190000}"/>
    <cellStyle name="SAPBEXHLevel1 3 2" xfId="1704" xr:uid="{00000000-0005-0000-0000-0000A2190000}"/>
    <cellStyle name="SAPBEXHLevel1 3 2 2" xfId="4533" xr:uid="{00000000-0005-0000-0000-0000A3190000}"/>
    <cellStyle name="SAPBEXHLevel1 3 2 3" xfId="7006" xr:uid="{00000000-0005-0000-0000-0000A4190000}"/>
    <cellStyle name="SAPBEXHLevel1 3 2 4" xfId="9300" xr:uid="{00000000-0005-0000-0000-0000A5190000}"/>
    <cellStyle name="SAPBEXHLevel1 3 3" xfId="3857" xr:uid="{00000000-0005-0000-0000-0000A6190000}"/>
    <cellStyle name="SAPBEXHLevel1 3 4" xfId="6362" xr:uid="{00000000-0005-0000-0000-0000A7190000}"/>
    <cellStyle name="SAPBEXHLevel1 3 5" xfId="8691" xr:uid="{00000000-0005-0000-0000-0000A8190000}"/>
    <cellStyle name="SAPBEXHLevel1 4" xfId="1004" xr:uid="{00000000-0005-0000-0000-0000A9190000}"/>
    <cellStyle name="SAPBEXHLevel1 4 2" xfId="2706" xr:uid="{00000000-0005-0000-0000-0000AA190000}"/>
    <cellStyle name="SAPBEXHLevel1 4 2 2" xfId="5531" xr:uid="{00000000-0005-0000-0000-0000AB190000}"/>
    <cellStyle name="SAPBEXHLevel1 4 2 3" xfId="7996" xr:uid="{00000000-0005-0000-0000-0000AC190000}"/>
    <cellStyle name="SAPBEXHLevel1 4 2 4" xfId="10276" xr:uid="{00000000-0005-0000-0000-0000AD190000}"/>
    <cellStyle name="SAPBEXHLevel1 4 3" xfId="3858" xr:uid="{00000000-0005-0000-0000-0000AE190000}"/>
    <cellStyle name="SAPBEXHLevel1 4 4" xfId="6363" xr:uid="{00000000-0005-0000-0000-0000AF190000}"/>
    <cellStyle name="SAPBEXHLevel1 4 5" xfId="8692" xr:uid="{00000000-0005-0000-0000-0000B0190000}"/>
    <cellStyle name="SAPBEXHLevel1 5" xfId="1005" xr:uid="{00000000-0005-0000-0000-0000B1190000}"/>
    <cellStyle name="SAPBEXHLevel1 5 2" xfId="2471" xr:uid="{00000000-0005-0000-0000-0000B2190000}"/>
    <cellStyle name="SAPBEXHLevel1 5 2 2" xfId="5298" xr:uid="{00000000-0005-0000-0000-0000B3190000}"/>
    <cellStyle name="SAPBEXHLevel1 5 2 3" xfId="7768" xr:uid="{00000000-0005-0000-0000-0000B4190000}"/>
    <cellStyle name="SAPBEXHLevel1 5 2 4" xfId="10061" xr:uid="{00000000-0005-0000-0000-0000B5190000}"/>
    <cellStyle name="SAPBEXHLevel1 5 3" xfId="3859" xr:uid="{00000000-0005-0000-0000-0000B6190000}"/>
    <cellStyle name="SAPBEXHLevel1 5 4" xfId="6364" xr:uid="{00000000-0005-0000-0000-0000B7190000}"/>
    <cellStyle name="SAPBEXHLevel1 5 5" xfId="8693" xr:uid="{00000000-0005-0000-0000-0000B8190000}"/>
    <cellStyle name="SAPBEXHLevel1 6" xfId="1006" xr:uid="{00000000-0005-0000-0000-0000B9190000}"/>
    <cellStyle name="SAPBEXHLevel1 6 2" xfId="1628" xr:uid="{00000000-0005-0000-0000-0000BA190000}"/>
    <cellStyle name="SAPBEXHLevel1 6 2 2" xfId="4457" xr:uid="{00000000-0005-0000-0000-0000BB190000}"/>
    <cellStyle name="SAPBEXHLevel1 6 2 3" xfId="6930" xr:uid="{00000000-0005-0000-0000-0000BC190000}"/>
    <cellStyle name="SAPBEXHLevel1 6 2 4" xfId="9226" xr:uid="{00000000-0005-0000-0000-0000BD190000}"/>
    <cellStyle name="SAPBEXHLevel1 6 3" xfId="3860" xr:uid="{00000000-0005-0000-0000-0000BE190000}"/>
    <cellStyle name="SAPBEXHLevel1 6 4" xfId="6365" xr:uid="{00000000-0005-0000-0000-0000BF190000}"/>
    <cellStyle name="SAPBEXHLevel1 6 5" xfId="8694" xr:uid="{00000000-0005-0000-0000-0000C0190000}"/>
    <cellStyle name="SAPBEXHLevel1 7" xfId="1007" xr:uid="{00000000-0005-0000-0000-0000C1190000}"/>
    <cellStyle name="SAPBEXHLevel1 7 2" xfId="2267" xr:uid="{00000000-0005-0000-0000-0000C2190000}"/>
    <cellStyle name="SAPBEXHLevel1 7 2 2" xfId="5095" xr:uid="{00000000-0005-0000-0000-0000C3190000}"/>
    <cellStyle name="SAPBEXHLevel1 7 2 3" xfId="7566" xr:uid="{00000000-0005-0000-0000-0000C4190000}"/>
    <cellStyle name="SAPBEXHLevel1 7 2 4" xfId="9859" xr:uid="{00000000-0005-0000-0000-0000C5190000}"/>
    <cellStyle name="SAPBEXHLevel1 7 3" xfId="3861" xr:uid="{00000000-0005-0000-0000-0000C6190000}"/>
    <cellStyle name="SAPBEXHLevel1 7 4" xfId="6366" xr:uid="{00000000-0005-0000-0000-0000C7190000}"/>
    <cellStyle name="SAPBEXHLevel1 7 5" xfId="8695" xr:uid="{00000000-0005-0000-0000-0000C8190000}"/>
    <cellStyle name="SAPBEXHLevel1 8" xfId="1008" xr:uid="{00000000-0005-0000-0000-0000C9190000}"/>
    <cellStyle name="SAPBEXHLevel1 8 2" xfId="1706" xr:uid="{00000000-0005-0000-0000-0000CA190000}"/>
    <cellStyle name="SAPBEXHLevel1 8 2 2" xfId="4535" xr:uid="{00000000-0005-0000-0000-0000CB190000}"/>
    <cellStyle name="SAPBEXHLevel1 8 2 3" xfId="7008" xr:uid="{00000000-0005-0000-0000-0000CC190000}"/>
    <cellStyle name="SAPBEXHLevel1 8 2 4" xfId="9302" xr:uid="{00000000-0005-0000-0000-0000CD190000}"/>
    <cellStyle name="SAPBEXHLevel1 8 3" xfId="3862" xr:uid="{00000000-0005-0000-0000-0000CE190000}"/>
    <cellStyle name="SAPBEXHLevel1 8 4" xfId="6367" xr:uid="{00000000-0005-0000-0000-0000CF190000}"/>
    <cellStyle name="SAPBEXHLevel1 8 5" xfId="8696" xr:uid="{00000000-0005-0000-0000-0000D0190000}"/>
    <cellStyle name="SAPBEXHLevel1 9" xfId="1009" xr:uid="{00000000-0005-0000-0000-0000D1190000}"/>
    <cellStyle name="SAPBEXHLevel1 9 2" xfId="1588" xr:uid="{00000000-0005-0000-0000-0000D2190000}"/>
    <cellStyle name="SAPBEXHLevel1 9 2 2" xfId="4417" xr:uid="{00000000-0005-0000-0000-0000D3190000}"/>
    <cellStyle name="SAPBEXHLevel1 9 2 3" xfId="6891" xr:uid="{00000000-0005-0000-0000-0000D4190000}"/>
    <cellStyle name="SAPBEXHLevel1 9 2 4" xfId="9192" xr:uid="{00000000-0005-0000-0000-0000D5190000}"/>
    <cellStyle name="SAPBEXHLevel1 9 3" xfId="3863" xr:uid="{00000000-0005-0000-0000-0000D6190000}"/>
    <cellStyle name="SAPBEXHLevel1 9 4" xfId="6368" xr:uid="{00000000-0005-0000-0000-0000D7190000}"/>
    <cellStyle name="SAPBEXHLevel1 9 5" xfId="8697" xr:uid="{00000000-0005-0000-0000-0000D8190000}"/>
    <cellStyle name="SAPBEXHLevel1X" xfId="1010" xr:uid="{00000000-0005-0000-0000-0000D9190000}"/>
    <cellStyle name="SAPBEXHLevel1X 10" xfId="1011" xr:uid="{00000000-0005-0000-0000-0000DA190000}"/>
    <cellStyle name="SAPBEXHLevel1X 10 2" xfId="2341" xr:uid="{00000000-0005-0000-0000-0000DB190000}"/>
    <cellStyle name="SAPBEXHLevel1X 10 2 2" xfId="5169" xr:uid="{00000000-0005-0000-0000-0000DC190000}"/>
    <cellStyle name="SAPBEXHLevel1X 10 2 3" xfId="7640" xr:uid="{00000000-0005-0000-0000-0000DD190000}"/>
    <cellStyle name="SAPBEXHLevel1X 10 2 4" xfId="9933" xr:uid="{00000000-0005-0000-0000-0000DE190000}"/>
    <cellStyle name="SAPBEXHLevel1X 10 3" xfId="3865" xr:uid="{00000000-0005-0000-0000-0000DF190000}"/>
    <cellStyle name="SAPBEXHLevel1X 10 4" xfId="6370" xr:uid="{00000000-0005-0000-0000-0000E0190000}"/>
    <cellStyle name="SAPBEXHLevel1X 10 5" xfId="8699" xr:uid="{00000000-0005-0000-0000-0000E1190000}"/>
    <cellStyle name="SAPBEXHLevel1X 11" xfId="1012" xr:uid="{00000000-0005-0000-0000-0000E2190000}"/>
    <cellStyle name="SAPBEXHLevel1X 11 2" xfId="2433" xr:uid="{00000000-0005-0000-0000-0000E3190000}"/>
    <cellStyle name="SAPBEXHLevel1X 11 2 2" xfId="5260" xr:uid="{00000000-0005-0000-0000-0000E4190000}"/>
    <cellStyle name="SAPBEXHLevel1X 11 2 3" xfId="7731" xr:uid="{00000000-0005-0000-0000-0000E5190000}"/>
    <cellStyle name="SAPBEXHLevel1X 11 2 4" xfId="10024" xr:uid="{00000000-0005-0000-0000-0000E6190000}"/>
    <cellStyle name="SAPBEXHLevel1X 11 3" xfId="3866" xr:uid="{00000000-0005-0000-0000-0000E7190000}"/>
    <cellStyle name="SAPBEXHLevel1X 11 4" xfId="6371" xr:uid="{00000000-0005-0000-0000-0000E8190000}"/>
    <cellStyle name="SAPBEXHLevel1X 11 5" xfId="8700" xr:uid="{00000000-0005-0000-0000-0000E9190000}"/>
    <cellStyle name="SAPBEXHLevel1X 12" xfId="1524" xr:uid="{00000000-0005-0000-0000-0000EA190000}"/>
    <cellStyle name="SAPBEXHLevel1X 13" xfId="1809" xr:uid="{00000000-0005-0000-0000-0000EB190000}"/>
    <cellStyle name="SAPBEXHLevel1X 13 2" xfId="4637" xr:uid="{00000000-0005-0000-0000-0000EC190000}"/>
    <cellStyle name="SAPBEXHLevel1X 13 3" xfId="7110" xr:uid="{00000000-0005-0000-0000-0000ED190000}"/>
    <cellStyle name="SAPBEXHLevel1X 13 4" xfId="9403" xr:uid="{00000000-0005-0000-0000-0000EE190000}"/>
    <cellStyle name="SAPBEXHLevel1X 14" xfId="3864" xr:uid="{00000000-0005-0000-0000-0000EF190000}"/>
    <cellStyle name="SAPBEXHLevel1X 15" xfId="6369" xr:uid="{00000000-0005-0000-0000-0000F0190000}"/>
    <cellStyle name="SAPBEXHLevel1X 16" xfId="8698" xr:uid="{00000000-0005-0000-0000-0000F1190000}"/>
    <cellStyle name="SAPBEXHLevel1X 2" xfId="1013" xr:uid="{00000000-0005-0000-0000-0000F2190000}"/>
    <cellStyle name="SAPBEXHLevel1X 2 10" xfId="1014" xr:uid="{00000000-0005-0000-0000-0000F3190000}"/>
    <cellStyle name="SAPBEXHLevel1X 2 10 2" xfId="2261" xr:uid="{00000000-0005-0000-0000-0000F4190000}"/>
    <cellStyle name="SAPBEXHLevel1X 2 10 2 2" xfId="5089" xr:uid="{00000000-0005-0000-0000-0000F5190000}"/>
    <cellStyle name="SAPBEXHLevel1X 2 10 2 3" xfId="7560" xr:uid="{00000000-0005-0000-0000-0000F6190000}"/>
    <cellStyle name="SAPBEXHLevel1X 2 10 2 4" xfId="9853" xr:uid="{00000000-0005-0000-0000-0000F7190000}"/>
    <cellStyle name="SAPBEXHLevel1X 2 10 3" xfId="3868" xr:uid="{00000000-0005-0000-0000-0000F8190000}"/>
    <cellStyle name="SAPBEXHLevel1X 2 10 4" xfId="6373" xr:uid="{00000000-0005-0000-0000-0000F9190000}"/>
    <cellStyle name="SAPBEXHLevel1X 2 10 5" xfId="8702" xr:uid="{00000000-0005-0000-0000-0000FA190000}"/>
    <cellStyle name="SAPBEXHLevel1X 2 11" xfId="1918" xr:uid="{00000000-0005-0000-0000-0000FB190000}"/>
    <cellStyle name="SAPBEXHLevel1X 2 11 2" xfId="4746" xr:uid="{00000000-0005-0000-0000-0000FC190000}"/>
    <cellStyle name="SAPBEXHLevel1X 2 11 3" xfId="7217" xr:uid="{00000000-0005-0000-0000-0000FD190000}"/>
    <cellStyle name="SAPBEXHLevel1X 2 11 4" xfId="9510" xr:uid="{00000000-0005-0000-0000-0000FE190000}"/>
    <cellStyle name="SAPBEXHLevel1X 2 12" xfId="3867" xr:uid="{00000000-0005-0000-0000-0000FF190000}"/>
    <cellStyle name="SAPBEXHLevel1X 2 13" xfId="6372" xr:uid="{00000000-0005-0000-0000-0000001A0000}"/>
    <cellStyle name="SAPBEXHLevel1X 2 14" xfId="8701" xr:uid="{00000000-0005-0000-0000-0000011A0000}"/>
    <cellStyle name="SAPBEXHLevel1X 2 2" xfId="1015" xr:uid="{00000000-0005-0000-0000-0000021A0000}"/>
    <cellStyle name="SAPBEXHLevel1X 2 2 2" xfId="2523" xr:uid="{00000000-0005-0000-0000-0000031A0000}"/>
    <cellStyle name="SAPBEXHLevel1X 2 2 2 2" xfId="5350" xr:uid="{00000000-0005-0000-0000-0000041A0000}"/>
    <cellStyle name="SAPBEXHLevel1X 2 2 2 3" xfId="7820" xr:uid="{00000000-0005-0000-0000-0000051A0000}"/>
    <cellStyle name="SAPBEXHLevel1X 2 2 2 4" xfId="10113" xr:uid="{00000000-0005-0000-0000-0000061A0000}"/>
    <cellStyle name="SAPBEXHLevel1X 2 2 3" xfId="3869" xr:uid="{00000000-0005-0000-0000-0000071A0000}"/>
    <cellStyle name="SAPBEXHLevel1X 2 2 4" xfId="6374" xr:uid="{00000000-0005-0000-0000-0000081A0000}"/>
    <cellStyle name="SAPBEXHLevel1X 2 2 5" xfId="8703" xr:uid="{00000000-0005-0000-0000-0000091A0000}"/>
    <cellStyle name="SAPBEXHLevel1X 2 3" xfId="1016" xr:uid="{00000000-0005-0000-0000-00000A1A0000}"/>
    <cellStyle name="SAPBEXHLevel1X 2 3 2" xfId="1964" xr:uid="{00000000-0005-0000-0000-00000B1A0000}"/>
    <cellStyle name="SAPBEXHLevel1X 2 3 2 2" xfId="4792" xr:uid="{00000000-0005-0000-0000-00000C1A0000}"/>
    <cellStyle name="SAPBEXHLevel1X 2 3 2 3" xfId="7263" xr:uid="{00000000-0005-0000-0000-00000D1A0000}"/>
    <cellStyle name="SAPBEXHLevel1X 2 3 2 4" xfId="9556" xr:uid="{00000000-0005-0000-0000-00000E1A0000}"/>
    <cellStyle name="SAPBEXHLevel1X 2 3 3" xfId="3870" xr:uid="{00000000-0005-0000-0000-00000F1A0000}"/>
    <cellStyle name="SAPBEXHLevel1X 2 3 4" xfId="6375" xr:uid="{00000000-0005-0000-0000-0000101A0000}"/>
    <cellStyle name="SAPBEXHLevel1X 2 3 5" xfId="8704" xr:uid="{00000000-0005-0000-0000-0000111A0000}"/>
    <cellStyle name="SAPBEXHLevel1X 2 4" xfId="1017" xr:uid="{00000000-0005-0000-0000-0000121A0000}"/>
    <cellStyle name="SAPBEXHLevel1X 2 4 2" xfId="2621" xr:uid="{00000000-0005-0000-0000-0000131A0000}"/>
    <cellStyle name="SAPBEXHLevel1X 2 4 2 2" xfId="5447" xr:uid="{00000000-0005-0000-0000-0000141A0000}"/>
    <cellStyle name="SAPBEXHLevel1X 2 4 2 3" xfId="7917" xr:uid="{00000000-0005-0000-0000-0000151A0000}"/>
    <cellStyle name="SAPBEXHLevel1X 2 4 2 4" xfId="10210" xr:uid="{00000000-0005-0000-0000-0000161A0000}"/>
    <cellStyle name="SAPBEXHLevel1X 2 4 3" xfId="3871" xr:uid="{00000000-0005-0000-0000-0000171A0000}"/>
    <cellStyle name="SAPBEXHLevel1X 2 4 4" xfId="6376" xr:uid="{00000000-0005-0000-0000-0000181A0000}"/>
    <cellStyle name="SAPBEXHLevel1X 2 4 5" xfId="8705" xr:uid="{00000000-0005-0000-0000-0000191A0000}"/>
    <cellStyle name="SAPBEXHLevel1X 2 5" xfId="1018" xr:uid="{00000000-0005-0000-0000-00001A1A0000}"/>
    <cellStyle name="SAPBEXHLevel1X 2 5 2" xfId="1846" xr:uid="{00000000-0005-0000-0000-00001B1A0000}"/>
    <cellStyle name="SAPBEXHLevel1X 2 5 2 2" xfId="4674" xr:uid="{00000000-0005-0000-0000-00001C1A0000}"/>
    <cellStyle name="SAPBEXHLevel1X 2 5 2 3" xfId="7146" xr:uid="{00000000-0005-0000-0000-00001D1A0000}"/>
    <cellStyle name="SAPBEXHLevel1X 2 5 2 4" xfId="9439" xr:uid="{00000000-0005-0000-0000-00001E1A0000}"/>
    <cellStyle name="SAPBEXHLevel1X 2 5 3" xfId="3872" xr:uid="{00000000-0005-0000-0000-00001F1A0000}"/>
    <cellStyle name="SAPBEXHLevel1X 2 5 4" xfId="6377" xr:uid="{00000000-0005-0000-0000-0000201A0000}"/>
    <cellStyle name="SAPBEXHLevel1X 2 5 5" xfId="8706" xr:uid="{00000000-0005-0000-0000-0000211A0000}"/>
    <cellStyle name="SAPBEXHLevel1X 2 6" xfId="1019" xr:uid="{00000000-0005-0000-0000-0000221A0000}"/>
    <cellStyle name="SAPBEXHLevel1X 2 6 2" xfId="2574" xr:uid="{00000000-0005-0000-0000-0000231A0000}"/>
    <cellStyle name="SAPBEXHLevel1X 2 6 2 2" xfId="5401" xr:uid="{00000000-0005-0000-0000-0000241A0000}"/>
    <cellStyle name="SAPBEXHLevel1X 2 6 2 3" xfId="7871" xr:uid="{00000000-0005-0000-0000-0000251A0000}"/>
    <cellStyle name="SAPBEXHLevel1X 2 6 2 4" xfId="10164" xr:uid="{00000000-0005-0000-0000-0000261A0000}"/>
    <cellStyle name="SAPBEXHLevel1X 2 6 3" xfId="3873" xr:uid="{00000000-0005-0000-0000-0000271A0000}"/>
    <cellStyle name="SAPBEXHLevel1X 2 6 4" xfId="6378" xr:uid="{00000000-0005-0000-0000-0000281A0000}"/>
    <cellStyle name="SAPBEXHLevel1X 2 6 5" xfId="8707" xr:uid="{00000000-0005-0000-0000-0000291A0000}"/>
    <cellStyle name="SAPBEXHLevel1X 2 7" xfId="1020" xr:uid="{00000000-0005-0000-0000-00002A1A0000}"/>
    <cellStyle name="SAPBEXHLevel1X 2 7 2" xfId="1816" xr:uid="{00000000-0005-0000-0000-00002B1A0000}"/>
    <cellStyle name="SAPBEXHLevel1X 2 7 2 2" xfId="4644" xr:uid="{00000000-0005-0000-0000-00002C1A0000}"/>
    <cellStyle name="SAPBEXHLevel1X 2 7 2 3" xfId="7116" xr:uid="{00000000-0005-0000-0000-00002D1A0000}"/>
    <cellStyle name="SAPBEXHLevel1X 2 7 2 4" xfId="9409" xr:uid="{00000000-0005-0000-0000-00002E1A0000}"/>
    <cellStyle name="SAPBEXHLevel1X 2 7 3" xfId="3874" xr:uid="{00000000-0005-0000-0000-00002F1A0000}"/>
    <cellStyle name="SAPBEXHLevel1X 2 7 4" xfId="6379" xr:uid="{00000000-0005-0000-0000-0000301A0000}"/>
    <cellStyle name="SAPBEXHLevel1X 2 7 5" xfId="8708" xr:uid="{00000000-0005-0000-0000-0000311A0000}"/>
    <cellStyle name="SAPBEXHLevel1X 2 8" xfId="1021" xr:uid="{00000000-0005-0000-0000-0000321A0000}"/>
    <cellStyle name="SAPBEXHLevel1X 2 8 2" xfId="1838" xr:uid="{00000000-0005-0000-0000-0000331A0000}"/>
    <cellStyle name="SAPBEXHLevel1X 2 8 2 2" xfId="4666" xr:uid="{00000000-0005-0000-0000-0000341A0000}"/>
    <cellStyle name="SAPBEXHLevel1X 2 8 2 3" xfId="7138" xr:uid="{00000000-0005-0000-0000-0000351A0000}"/>
    <cellStyle name="SAPBEXHLevel1X 2 8 2 4" xfId="9431" xr:uid="{00000000-0005-0000-0000-0000361A0000}"/>
    <cellStyle name="SAPBEXHLevel1X 2 8 3" xfId="3875" xr:uid="{00000000-0005-0000-0000-0000371A0000}"/>
    <cellStyle name="SAPBEXHLevel1X 2 8 4" xfId="6380" xr:uid="{00000000-0005-0000-0000-0000381A0000}"/>
    <cellStyle name="SAPBEXHLevel1X 2 8 5" xfId="8709" xr:uid="{00000000-0005-0000-0000-0000391A0000}"/>
    <cellStyle name="SAPBEXHLevel1X 2 9" xfId="1022" xr:uid="{00000000-0005-0000-0000-00003A1A0000}"/>
    <cellStyle name="SAPBEXHLevel1X 2 9 2" xfId="2272" xr:uid="{00000000-0005-0000-0000-00003B1A0000}"/>
    <cellStyle name="SAPBEXHLevel1X 2 9 2 2" xfId="5100" xr:uid="{00000000-0005-0000-0000-00003C1A0000}"/>
    <cellStyle name="SAPBEXHLevel1X 2 9 2 3" xfId="7571" xr:uid="{00000000-0005-0000-0000-00003D1A0000}"/>
    <cellStyle name="SAPBEXHLevel1X 2 9 2 4" xfId="9864" xr:uid="{00000000-0005-0000-0000-00003E1A0000}"/>
    <cellStyle name="SAPBEXHLevel1X 2 9 3" xfId="3876" xr:uid="{00000000-0005-0000-0000-00003F1A0000}"/>
    <cellStyle name="SAPBEXHLevel1X 2 9 4" xfId="6381" xr:uid="{00000000-0005-0000-0000-0000401A0000}"/>
    <cellStyle name="SAPBEXHLevel1X 2 9 5" xfId="8710" xr:uid="{00000000-0005-0000-0000-0000411A0000}"/>
    <cellStyle name="SAPBEXHLevel1X 3" xfId="1023" xr:uid="{00000000-0005-0000-0000-0000421A0000}"/>
    <cellStyle name="SAPBEXHLevel1X 3 2" xfId="2538" xr:uid="{00000000-0005-0000-0000-0000431A0000}"/>
    <cellStyle name="SAPBEXHLevel1X 3 2 2" xfId="5365" xr:uid="{00000000-0005-0000-0000-0000441A0000}"/>
    <cellStyle name="SAPBEXHLevel1X 3 2 3" xfId="7835" xr:uid="{00000000-0005-0000-0000-0000451A0000}"/>
    <cellStyle name="SAPBEXHLevel1X 3 2 4" xfId="10128" xr:uid="{00000000-0005-0000-0000-0000461A0000}"/>
    <cellStyle name="SAPBEXHLevel1X 3 3" xfId="3877" xr:uid="{00000000-0005-0000-0000-0000471A0000}"/>
    <cellStyle name="SAPBEXHLevel1X 3 4" xfId="6382" xr:uid="{00000000-0005-0000-0000-0000481A0000}"/>
    <cellStyle name="SAPBEXHLevel1X 3 5" xfId="8711" xr:uid="{00000000-0005-0000-0000-0000491A0000}"/>
    <cellStyle name="SAPBEXHLevel1X 4" xfId="1024" xr:uid="{00000000-0005-0000-0000-00004A1A0000}"/>
    <cellStyle name="SAPBEXHLevel1X 4 2" xfId="2656" xr:uid="{00000000-0005-0000-0000-00004B1A0000}"/>
    <cellStyle name="SAPBEXHLevel1X 4 2 2" xfId="5481" xr:uid="{00000000-0005-0000-0000-00004C1A0000}"/>
    <cellStyle name="SAPBEXHLevel1X 4 2 3" xfId="7949" xr:uid="{00000000-0005-0000-0000-00004D1A0000}"/>
    <cellStyle name="SAPBEXHLevel1X 4 2 4" xfId="10237" xr:uid="{00000000-0005-0000-0000-00004E1A0000}"/>
    <cellStyle name="SAPBEXHLevel1X 4 3" xfId="3878" xr:uid="{00000000-0005-0000-0000-00004F1A0000}"/>
    <cellStyle name="SAPBEXHLevel1X 4 4" xfId="6383" xr:uid="{00000000-0005-0000-0000-0000501A0000}"/>
    <cellStyle name="SAPBEXHLevel1X 4 5" xfId="8712" xr:uid="{00000000-0005-0000-0000-0000511A0000}"/>
    <cellStyle name="SAPBEXHLevel1X 5" xfId="1025" xr:uid="{00000000-0005-0000-0000-0000521A0000}"/>
    <cellStyle name="SAPBEXHLevel1X 5 2" xfId="2547" xr:uid="{00000000-0005-0000-0000-0000531A0000}"/>
    <cellStyle name="SAPBEXHLevel1X 5 2 2" xfId="5374" xr:uid="{00000000-0005-0000-0000-0000541A0000}"/>
    <cellStyle name="SAPBEXHLevel1X 5 2 3" xfId="7844" xr:uid="{00000000-0005-0000-0000-0000551A0000}"/>
    <cellStyle name="SAPBEXHLevel1X 5 2 4" xfId="10137" xr:uid="{00000000-0005-0000-0000-0000561A0000}"/>
    <cellStyle name="SAPBEXHLevel1X 5 3" xfId="3879" xr:uid="{00000000-0005-0000-0000-0000571A0000}"/>
    <cellStyle name="SAPBEXHLevel1X 5 4" xfId="6384" xr:uid="{00000000-0005-0000-0000-0000581A0000}"/>
    <cellStyle name="SAPBEXHLevel1X 5 5" xfId="8713" xr:uid="{00000000-0005-0000-0000-0000591A0000}"/>
    <cellStyle name="SAPBEXHLevel1X 6" xfId="1026" xr:uid="{00000000-0005-0000-0000-00005A1A0000}"/>
    <cellStyle name="SAPBEXHLevel1X 6 2" xfId="2219" xr:uid="{00000000-0005-0000-0000-00005B1A0000}"/>
    <cellStyle name="SAPBEXHLevel1X 6 2 2" xfId="5047" xr:uid="{00000000-0005-0000-0000-00005C1A0000}"/>
    <cellStyle name="SAPBEXHLevel1X 6 2 3" xfId="7518" xr:uid="{00000000-0005-0000-0000-00005D1A0000}"/>
    <cellStyle name="SAPBEXHLevel1X 6 2 4" xfId="9811" xr:uid="{00000000-0005-0000-0000-00005E1A0000}"/>
    <cellStyle name="SAPBEXHLevel1X 6 3" xfId="3880" xr:uid="{00000000-0005-0000-0000-00005F1A0000}"/>
    <cellStyle name="SAPBEXHLevel1X 6 4" xfId="6385" xr:uid="{00000000-0005-0000-0000-0000601A0000}"/>
    <cellStyle name="SAPBEXHLevel1X 6 5" xfId="8714" xr:uid="{00000000-0005-0000-0000-0000611A0000}"/>
    <cellStyle name="SAPBEXHLevel1X 7" xfId="1027" xr:uid="{00000000-0005-0000-0000-0000621A0000}"/>
    <cellStyle name="SAPBEXHLevel1X 7 2" xfId="2687" xr:uid="{00000000-0005-0000-0000-0000631A0000}"/>
    <cellStyle name="SAPBEXHLevel1X 7 2 2" xfId="5512" xr:uid="{00000000-0005-0000-0000-0000641A0000}"/>
    <cellStyle name="SAPBEXHLevel1X 7 2 3" xfId="7977" xr:uid="{00000000-0005-0000-0000-0000651A0000}"/>
    <cellStyle name="SAPBEXHLevel1X 7 2 4" xfId="10257" xr:uid="{00000000-0005-0000-0000-0000661A0000}"/>
    <cellStyle name="SAPBEXHLevel1X 7 3" xfId="3881" xr:uid="{00000000-0005-0000-0000-0000671A0000}"/>
    <cellStyle name="SAPBEXHLevel1X 7 4" xfId="6386" xr:uid="{00000000-0005-0000-0000-0000681A0000}"/>
    <cellStyle name="SAPBEXHLevel1X 7 5" xfId="8715" xr:uid="{00000000-0005-0000-0000-0000691A0000}"/>
    <cellStyle name="SAPBEXHLevel1X 8" xfId="1028" xr:uid="{00000000-0005-0000-0000-00006A1A0000}"/>
    <cellStyle name="SAPBEXHLevel1X 8 2" xfId="2696" xr:uid="{00000000-0005-0000-0000-00006B1A0000}"/>
    <cellStyle name="SAPBEXHLevel1X 8 2 2" xfId="5521" xr:uid="{00000000-0005-0000-0000-00006C1A0000}"/>
    <cellStyle name="SAPBEXHLevel1X 8 2 3" xfId="7986" xr:uid="{00000000-0005-0000-0000-00006D1A0000}"/>
    <cellStyle name="SAPBEXHLevel1X 8 2 4" xfId="10266" xr:uid="{00000000-0005-0000-0000-00006E1A0000}"/>
    <cellStyle name="SAPBEXHLevel1X 8 3" xfId="3882" xr:uid="{00000000-0005-0000-0000-00006F1A0000}"/>
    <cellStyle name="SAPBEXHLevel1X 8 4" xfId="6387" xr:uid="{00000000-0005-0000-0000-0000701A0000}"/>
    <cellStyle name="SAPBEXHLevel1X 8 5" xfId="8716" xr:uid="{00000000-0005-0000-0000-0000711A0000}"/>
    <cellStyle name="SAPBEXHLevel1X 9" xfId="1029" xr:uid="{00000000-0005-0000-0000-0000721A0000}"/>
    <cellStyle name="SAPBEXHLevel1X 9 2" xfId="2249" xr:uid="{00000000-0005-0000-0000-0000731A0000}"/>
    <cellStyle name="SAPBEXHLevel1X 9 2 2" xfId="5077" xr:uid="{00000000-0005-0000-0000-0000741A0000}"/>
    <cellStyle name="SAPBEXHLevel1X 9 2 3" xfId="7548" xr:uid="{00000000-0005-0000-0000-0000751A0000}"/>
    <cellStyle name="SAPBEXHLevel1X 9 2 4" xfId="9841" xr:uid="{00000000-0005-0000-0000-0000761A0000}"/>
    <cellStyle name="SAPBEXHLevel1X 9 3" xfId="3883" xr:uid="{00000000-0005-0000-0000-0000771A0000}"/>
    <cellStyle name="SAPBEXHLevel1X 9 4" xfId="6388" xr:uid="{00000000-0005-0000-0000-0000781A0000}"/>
    <cellStyle name="SAPBEXHLevel1X 9 5" xfId="8717" xr:uid="{00000000-0005-0000-0000-0000791A0000}"/>
    <cellStyle name="SAPBEXHLevel2" xfId="1030" xr:uid="{00000000-0005-0000-0000-00007A1A0000}"/>
    <cellStyle name="SAPBEXHLevel2 10" xfId="1031" xr:uid="{00000000-0005-0000-0000-00007B1A0000}"/>
    <cellStyle name="SAPBEXHLevel2 10 2" xfId="2174" xr:uid="{00000000-0005-0000-0000-00007C1A0000}"/>
    <cellStyle name="SAPBEXHLevel2 10 2 2" xfId="5002" xr:uid="{00000000-0005-0000-0000-00007D1A0000}"/>
    <cellStyle name="SAPBEXHLevel2 10 2 3" xfId="7473" xr:uid="{00000000-0005-0000-0000-00007E1A0000}"/>
    <cellStyle name="SAPBEXHLevel2 10 2 4" xfId="9766" xr:uid="{00000000-0005-0000-0000-00007F1A0000}"/>
    <cellStyle name="SAPBEXHLevel2 10 3" xfId="3885" xr:uid="{00000000-0005-0000-0000-0000801A0000}"/>
    <cellStyle name="SAPBEXHLevel2 10 4" xfId="6390" xr:uid="{00000000-0005-0000-0000-0000811A0000}"/>
    <cellStyle name="SAPBEXHLevel2 10 5" xfId="8719" xr:uid="{00000000-0005-0000-0000-0000821A0000}"/>
    <cellStyle name="SAPBEXHLevel2 11" xfId="1032" xr:uid="{00000000-0005-0000-0000-0000831A0000}"/>
    <cellStyle name="SAPBEXHLevel2 11 2" xfId="2175" xr:uid="{00000000-0005-0000-0000-0000841A0000}"/>
    <cellStyle name="SAPBEXHLevel2 11 2 2" xfId="5003" xr:uid="{00000000-0005-0000-0000-0000851A0000}"/>
    <cellStyle name="SAPBEXHLevel2 11 2 3" xfId="7474" xr:uid="{00000000-0005-0000-0000-0000861A0000}"/>
    <cellStyle name="SAPBEXHLevel2 11 2 4" xfId="9767" xr:uid="{00000000-0005-0000-0000-0000871A0000}"/>
    <cellStyle name="SAPBEXHLevel2 11 3" xfId="3886" xr:uid="{00000000-0005-0000-0000-0000881A0000}"/>
    <cellStyle name="SAPBEXHLevel2 11 4" xfId="6391" xr:uid="{00000000-0005-0000-0000-0000891A0000}"/>
    <cellStyle name="SAPBEXHLevel2 11 5" xfId="8720" xr:uid="{00000000-0005-0000-0000-00008A1A0000}"/>
    <cellStyle name="SAPBEXHLevel2 12" xfId="1525" xr:uid="{00000000-0005-0000-0000-00008B1A0000}"/>
    <cellStyle name="SAPBEXHLevel2 13" xfId="1644" xr:uid="{00000000-0005-0000-0000-00008C1A0000}"/>
    <cellStyle name="SAPBEXHLevel2 13 2" xfId="4473" xr:uid="{00000000-0005-0000-0000-00008D1A0000}"/>
    <cellStyle name="SAPBEXHLevel2 13 3" xfId="6946" xr:uid="{00000000-0005-0000-0000-00008E1A0000}"/>
    <cellStyle name="SAPBEXHLevel2 13 4" xfId="9241" xr:uid="{00000000-0005-0000-0000-00008F1A0000}"/>
    <cellStyle name="SAPBEXHLevel2 14" xfId="3884" xr:uid="{00000000-0005-0000-0000-0000901A0000}"/>
    <cellStyle name="SAPBEXHLevel2 15" xfId="6389" xr:uid="{00000000-0005-0000-0000-0000911A0000}"/>
    <cellStyle name="SAPBEXHLevel2 16" xfId="8718" xr:uid="{00000000-0005-0000-0000-0000921A0000}"/>
    <cellStyle name="SAPBEXHLevel2 2" xfId="1033" xr:uid="{00000000-0005-0000-0000-0000931A0000}"/>
    <cellStyle name="SAPBEXHLevel2 2 10" xfId="1034" xr:uid="{00000000-0005-0000-0000-0000941A0000}"/>
    <cellStyle name="SAPBEXHLevel2 2 10 2" xfId="2176" xr:uid="{00000000-0005-0000-0000-0000951A0000}"/>
    <cellStyle name="SAPBEXHLevel2 2 10 2 2" xfId="5004" xr:uid="{00000000-0005-0000-0000-0000961A0000}"/>
    <cellStyle name="SAPBEXHLevel2 2 10 2 3" xfId="7475" xr:uid="{00000000-0005-0000-0000-0000971A0000}"/>
    <cellStyle name="SAPBEXHLevel2 2 10 2 4" xfId="9768" xr:uid="{00000000-0005-0000-0000-0000981A0000}"/>
    <cellStyle name="SAPBEXHLevel2 2 10 3" xfId="3888" xr:uid="{00000000-0005-0000-0000-0000991A0000}"/>
    <cellStyle name="SAPBEXHLevel2 2 10 4" xfId="6393" xr:uid="{00000000-0005-0000-0000-00009A1A0000}"/>
    <cellStyle name="SAPBEXHLevel2 2 10 5" xfId="8722" xr:uid="{00000000-0005-0000-0000-00009B1A0000}"/>
    <cellStyle name="SAPBEXHLevel2 2 11" xfId="2646" xr:uid="{00000000-0005-0000-0000-00009C1A0000}"/>
    <cellStyle name="SAPBEXHLevel2 2 11 2" xfId="5471" xr:uid="{00000000-0005-0000-0000-00009D1A0000}"/>
    <cellStyle name="SAPBEXHLevel2 2 11 3" xfId="7939" xr:uid="{00000000-0005-0000-0000-00009E1A0000}"/>
    <cellStyle name="SAPBEXHLevel2 2 11 4" xfId="10228" xr:uid="{00000000-0005-0000-0000-00009F1A0000}"/>
    <cellStyle name="SAPBEXHLevel2 2 12" xfId="3887" xr:uid="{00000000-0005-0000-0000-0000A01A0000}"/>
    <cellStyle name="SAPBEXHLevel2 2 13" xfId="6392" xr:uid="{00000000-0005-0000-0000-0000A11A0000}"/>
    <cellStyle name="SAPBEXHLevel2 2 14" xfId="8721" xr:uid="{00000000-0005-0000-0000-0000A21A0000}"/>
    <cellStyle name="SAPBEXHLevel2 2 2" xfId="1035" xr:uid="{00000000-0005-0000-0000-0000A31A0000}"/>
    <cellStyle name="SAPBEXHLevel2 2 2 2" xfId="2177" xr:uid="{00000000-0005-0000-0000-0000A41A0000}"/>
    <cellStyle name="SAPBEXHLevel2 2 2 2 2" xfId="5005" xr:uid="{00000000-0005-0000-0000-0000A51A0000}"/>
    <cellStyle name="SAPBEXHLevel2 2 2 2 3" xfId="7476" xr:uid="{00000000-0005-0000-0000-0000A61A0000}"/>
    <cellStyle name="SAPBEXHLevel2 2 2 2 4" xfId="9769" xr:uid="{00000000-0005-0000-0000-0000A71A0000}"/>
    <cellStyle name="SAPBEXHLevel2 2 2 3" xfId="3889" xr:uid="{00000000-0005-0000-0000-0000A81A0000}"/>
    <cellStyle name="SAPBEXHLevel2 2 2 4" xfId="6394" xr:uid="{00000000-0005-0000-0000-0000A91A0000}"/>
    <cellStyle name="SAPBEXHLevel2 2 2 5" xfId="8723" xr:uid="{00000000-0005-0000-0000-0000AA1A0000}"/>
    <cellStyle name="SAPBEXHLevel2 2 3" xfId="1036" xr:uid="{00000000-0005-0000-0000-0000AB1A0000}"/>
    <cellStyle name="SAPBEXHLevel2 2 3 2" xfId="2310" xr:uid="{00000000-0005-0000-0000-0000AC1A0000}"/>
    <cellStyle name="SAPBEXHLevel2 2 3 2 2" xfId="5138" xr:uid="{00000000-0005-0000-0000-0000AD1A0000}"/>
    <cellStyle name="SAPBEXHLevel2 2 3 2 3" xfId="7609" xr:uid="{00000000-0005-0000-0000-0000AE1A0000}"/>
    <cellStyle name="SAPBEXHLevel2 2 3 2 4" xfId="9902" xr:uid="{00000000-0005-0000-0000-0000AF1A0000}"/>
    <cellStyle name="SAPBEXHLevel2 2 3 3" xfId="3890" xr:uid="{00000000-0005-0000-0000-0000B01A0000}"/>
    <cellStyle name="SAPBEXHLevel2 2 3 4" xfId="6395" xr:uid="{00000000-0005-0000-0000-0000B11A0000}"/>
    <cellStyle name="SAPBEXHLevel2 2 3 5" xfId="8724" xr:uid="{00000000-0005-0000-0000-0000B21A0000}"/>
    <cellStyle name="SAPBEXHLevel2 2 4" xfId="1037" xr:uid="{00000000-0005-0000-0000-0000B31A0000}"/>
    <cellStyle name="SAPBEXHLevel2 2 4 2" xfId="2573" xr:uid="{00000000-0005-0000-0000-0000B41A0000}"/>
    <cellStyle name="SAPBEXHLevel2 2 4 2 2" xfId="5400" xr:uid="{00000000-0005-0000-0000-0000B51A0000}"/>
    <cellStyle name="SAPBEXHLevel2 2 4 2 3" xfId="7870" xr:uid="{00000000-0005-0000-0000-0000B61A0000}"/>
    <cellStyle name="SAPBEXHLevel2 2 4 2 4" xfId="10163" xr:uid="{00000000-0005-0000-0000-0000B71A0000}"/>
    <cellStyle name="SAPBEXHLevel2 2 4 3" xfId="3891" xr:uid="{00000000-0005-0000-0000-0000B81A0000}"/>
    <cellStyle name="SAPBEXHLevel2 2 4 4" xfId="6396" xr:uid="{00000000-0005-0000-0000-0000B91A0000}"/>
    <cellStyle name="SAPBEXHLevel2 2 4 5" xfId="8725" xr:uid="{00000000-0005-0000-0000-0000BA1A0000}"/>
    <cellStyle name="SAPBEXHLevel2 2 5" xfId="1038" xr:uid="{00000000-0005-0000-0000-0000BB1A0000}"/>
    <cellStyle name="SAPBEXHLevel2 2 5 2" xfId="2178" xr:uid="{00000000-0005-0000-0000-0000BC1A0000}"/>
    <cellStyle name="SAPBEXHLevel2 2 5 2 2" xfId="5006" xr:uid="{00000000-0005-0000-0000-0000BD1A0000}"/>
    <cellStyle name="SAPBEXHLevel2 2 5 2 3" xfId="7477" xr:uid="{00000000-0005-0000-0000-0000BE1A0000}"/>
    <cellStyle name="SAPBEXHLevel2 2 5 2 4" xfId="9770" xr:uid="{00000000-0005-0000-0000-0000BF1A0000}"/>
    <cellStyle name="SAPBEXHLevel2 2 5 3" xfId="3892" xr:uid="{00000000-0005-0000-0000-0000C01A0000}"/>
    <cellStyle name="SAPBEXHLevel2 2 5 4" xfId="6397" xr:uid="{00000000-0005-0000-0000-0000C11A0000}"/>
    <cellStyle name="SAPBEXHLevel2 2 5 5" xfId="8726" xr:uid="{00000000-0005-0000-0000-0000C21A0000}"/>
    <cellStyle name="SAPBEXHLevel2 2 6" xfId="1039" xr:uid="{00000000-0005-0000-0000-0000C31A0000}"/>
    <cellStyle name="SAPBEXHLevel2 2 6 2" xfId="2205" xr:uid="{00000000-0005-0000-0000-0000C41A0000}"/>
    <cellStyle name="SAPBEXHLevel2 2 6 2 2" xfId="5033" xr:uid="{00000000-0005-0000-0000-0000C51A0000}"/>
    <cellStyle name="SAPBEXHLevel2 2 6 2 3" xfId="7504" xr:uid="{00000000-0005-0000-0000-0000C61A0000}"/>
    <cellStyle name="SAPBEXHLevel2 2 6 2 4" xfId="9797" xr:uid="{00000000-0005-0000-0000-0000C71A0000}"/>
    <cellStyle name="SAPBEXHLevel2 2 6 3" xfId="3893" xr:uid="{00000000-0005-0000-0000-0000C81A0000}"/>
    <cellStyle name="SAPBEXHLevel2 2 6 4" xfId="6398" xr:uid="{00000000-0005-0000-0000-0000C91A0000}"/>
    <cellStyle name="SAPBEXHLevel2 2 6 5" xfId="8727" xr:uid="{00000000-0005-0000-0000-0000CA1A0000}"/>
    <cellStyle name="SAPBEXHLevel2 2 7" xfId="1040" xr:uid="{00000000-0005-0000-0000-0000CB1A0000}"/>
    <cellStyle name="SAPBEXHLevel2 2 7 2" xfId="1844" xr:uid="{00000000-0005-0000-0000-0000CC1A0000}"/>
    <cellStyle name="SAPBEXHLevel2 2 7 2 2" xfId="4672" xr:uid="{00000000-0005-0000-0000-0000CD1A0000}"/>
    <cellStyle name="SAPBEXHLevel2 2 7 2 3" xfId="7144" xr:uid="{00000000-0005-0000-0000-0000CE1A0000}"/>
    <cellStyle name="SAPBEXHLevel2 2 7 2 4" xfId="9437" xr:uid="{00000000-0005-0000-0000-0000CF1A0000}"/>
    <cellStyle name="SAPBEXHLevel2 2 7 3" xfId="3894" xr:uid="{00000000-0005-0000-0000-0000D01A0000}"/>
    <cellStyle name="SAPBEXHLevel2 2 7 4" xfId="6399" xr:uid="{00000000-0005-0000-0000-0000D11A0000}"/>
    <cellStyle name="SAPBEXHLevel2 2 7 5" xfId="8728" xr:uid="{00000000-0005-0000-0000-0000D21A0000}"/>
    <cellStyle name="SAPBEXHLevel2 2 8" xfId="1041" xr:uid="{00000000-0005-0000-0000-0000D31A0000}"/>
    <cellStyle name="SAPBEXHLevel2 2 8 2" xfId="2336" xr:uid="{00000000-0005-0000-0000-0000D41A0000}"/>
    <cellStyle name="SAPBEXHLevel2 2 8 2 2" xfId="5164" xr:uid="{00000000-0005-0000-0000-0000D51A0000}"/>
    <cellStyle name="SAPBEXHLevel2 2 8 2 3" xfId="7635" xr:uid="{00000000-0005-0000-0000-0000D61A0000}"/>
    <cellStyle name="SAPBEXHLevel2 2 8 2 4" xfId="9928" xr:uid="{00000000-0005-0000-0000-0000D71A0000}"/>
    <cellStyle name="SAPBEXHLevel2 2 8 3" xfId="3895" xr:uid="{00000000-0005-0000-0000-0000D81A0000}"/>
    <cellStyle name="SAPBEXHLevel2 2 8 4" xfId="6400" xr:uid="{00000000-0005-0000-0000-0000D91A0000}"/>
    <cellStyle name="SAPBEXHLevel2 2 8 5" xfId="8729" xr:uid="{00000000-0005-0000-0000-0000DA1A0000}"/>
    <cellStyle name="SAPBEXHLevel2 2 9" xfId="1042" xr:uid="{00000000-0005-0000-0000-0000DB1A0000}"/>
    <cellStyle name="SAPBEXHLevel2 2 9 2" xfId="2709" xr:uid="{00000000-0005-0000-0000-0000DC1A0000}"/>
    <cellStyle name="SAPBEXHLevel2 2 9 2 2" xfId="5534" xr:uid="{00000000-0005-0000-0000-0000DD1A0000}"/>
    <cellStyle name="SAPBEXHLevel2 2 9 2 3" xfId="7999" xr:uid="{00000000-0005-0000-0000-0000DE1A0000}"/>
    <cellStyle name="SAPBEXHLevel2 2 9 2 4" xfId="10279" xr:uid="{00000000-0005-0000-0000-0000DF1A0000}"/>
    <cellStyle name="SAPBEXHLevel2 2 9 3" xfId="3896" xr:uid="{00000000-0005-0000-0000-0000E01A0000}"/>
    <cellStyle name="SAPBEXHLevel2 2 9 4" xfId="6401" xr:uid="{00000000-0005-0000-0000-0000E11A0000}"/>
    <cellStyle name="SAPBEXHLevel2 2 9 5" xfId="8730" xr:uid="{00000000-0005-0000-0000-0000E21A0000}"/>
    <cellStyle name="SAPBEXHLevel2 3" xfId="1043" xr:uid="{00000000-0005-0000-0000-0000E31A0000}"/>
    <cellStyle name="SAPBEXHLevel2 3 2" xfId="2453" xr:uid="{00000000-0005-0000-0000-0000E41A0000}"/>
    <cellStyle name="SAPBEXHLevel2 3 2 2" xfId="5280" xr:uid="{00000000-0005-0000-0000-0000E51A0000}"/>
    <cellStyle name="SAPBEXHLevel2 3 2 3" xfId="7751" xr:uid="{00000000-0005-0000-0000-0000E61A0000}"/>
    <cellStyle name="SAPBEXHLevel2 3 2 4" xfId="10044" xr:uid="{00000000-0005-0000-0000-0000E71A0000}"/>
    <cellStyle name="SAPBEXHLevel2 3 3" xfId="3897" xr:uid="{00000000-0005-0000-0000-0000E81A0000}"/>
    <cellStyle name="SAPBEXHLevel2 3 4" xfId="6402" xr:uid="{00000000-0005-0000-0000-0000E91A0000}"/>
    <cellStyle name="SAPBEXHLevel2 3 5" xfId="8731" xr:uid="{00000000-0005-0000-0000-0000EA1A0000}"/>
    <cellStyle name="SAPBEXHLevel2 4" xfId="1044" xr:uid="{00000000-0005-0000-0000-0000EB1A0000}"/>
    <cellStyle name="SAPBEXHLevel2 4 2" xfId="1924" xr:uid="{00000000-0005-0000-0000-0000EC1A0000}"/>
    <cellStyle name="SAPBEXHLevel2 4 2 2" xfId="4752" xr:uid="{00000000-0005-0000-0000-0000ED1A0000}"/>
    <cellStyle name="SAPBEXHLevel2 4 2 3" xfId="7223" xr:uid="{00000000-0005-0000-0000-0000EE1A0000}"/>
    <cellStyle name="SAPBEXHLevel2 4 2 4" xfId="9516" xr:uid="{00000000-0005-0000-0000-0000EF1A0000}"/>
    <cellStyle name="SAPBEXHLevel2 4 3" xfId="3898" xr:uid="{00000000-0005-0000-0000-0000F01A0000}"/>
    <cellStyle name="SAPBEXHLevel2 4 4" xfId="6403" xr:uid="{00000000-0005-0000-0000-0000F11A0000}"/>
    <cellStyle name="SAPBEXHLevel2 4 5" xfId="8732" xr:uid="{00000000-0005-0000-0000-0000F21A0000}"/>
    <cellStyle name="SAPBEXHLevel2 5" xfId="1045" xr:uid="{00000000-0005-0000-0000-0000F31A0000}"/>
    <cellStyle name="SAPBEXHLevel2 5 2" xfId="2484" xr:uid="{00000000-0005-0000-0000-0000F41A0000}"/>
    <cellStyle name="SAPBEXHLevel2 5 2 2" xfId="5311" xr:uid="{00000000-0005-0000-0000-0000F51A0000}"/>
    <cellStyle name="SAPBEXHLevel2 5 2 3" xfId="7781" xr:uid="{00000000-0005-0000-0000-0000F61A0000}"/>
    <cellStyle name="SAPBEXHLevel2 5 2 4" xfId="10074" xr:uid="{00000000-0005-0000-0000-0000F71A0000}"/>
    <cellStyle name="SAPBEXHLevel2 5 3" xfId="3899" xr:uid="{00000000-0005-0000-0000-0000F81A0000}"/>
    <cellStyle name="SAPBEXHLevel2 5 4" xfId="6404" xr:uid="{00000000-0005-0000-0000-0000F91A0000}"/>
    <cellStyle name="SAPBEXHLevel2 5 5" xfId="8733" xr:uid="{00000000-0005-0000-0000-0000FA1A0000}"/>
    <cellStyle name="SAPBEXHLevel2 6" xfId="1046" xr:uid="{00000000-0005-0000-0000-0000FB1A0000}"/>
    <cellStyle name="SAPBEXHLevel2 6 2" xfId="2270" xr:uid="{00000000-0005-0000-0000-0000FC1A0000}"/>
    <cellStyle name="SAPBEXHLevel2 6 2 2" xfId="5098" xr:uid="{00000000-0005-0000-0000-0000FD1A0000}"/>
    <cellStyle name="SAPBEXHLevel2 6 2 3" xfId="7569" xr:uid="{00000000-0005-0000-0000-0000FE1A0000}"/>
    <cellStyle name="SAPBEXHLevel2 6 2 4" xfId="9862" xr:uid="{00000000-0005-0000-0000-0000FF1A0000}"/>
    <cellStyle name="SAPBEXHLevel2 6 3" xfId="3900" xr:uid="{00000000-0005-0000-0000-0000001B0000}"/>
    <cellStyle name="SAPBEXHLevel2 6 4" xfId="6405" xr:uid="{00000000-0005-0000-0000-0000011B0000}"/>
    <cellStyle name="SAPBEXHLevel2 6 5" xfId="8734" xr:uid="{00000000-0005-0000-0000-0000021B0000}"/>
    <cellStyle name="SAPBEXHLevel2 7" xfId="1047" xr:uid="{00000000-0005-0000-0000-0000031B0000}"/>
    <cellStyle name="SAPBEXHLevel2 7 2" xfId="2499" xr:uid="{00000000-0005-0000-0000-0000041B0000}"/>
    <cellStyle name="SAPBEXHLevel2 7 2 2" xfId="5326" xr:uid="{00000000-0005-0000-0000-0000051B0000}"/>
    <cellStyle name="SAPBEXHLevel2 7 2 3" xfId="7796" xr:uid="{00000000-0005-0000-0000-0000061B0000}"/>
    <cellStyle name="SAPBEXHLevel2 7 2 4" xfId="10089" xr:uid="{00000000-0005-0000-0000-0000071B0000}"/>
    <cellStyle name="SAPBEXHLevel2 7 3" xfId="3901" xr:uid="{00000000-0005-0000-0000-0000081B0000}"/>
    <cellStyle name="SAPBEXHLevel2 7 4" xfId="6406" xr:uid="{00000000-0005-0000-0000-0000091B0000}"/>
    <cellStyle name="SAPBEXHLevel2 7 5" xfId="8735" xr:uid="{00000000-0005-0000-0000-00000A1B0000}"/>
    <cellStyle name="SAPBEXHLevel2 8" xfId="1048" xr:uid="{00000000-0005-0000-0000-00000B1B0000}"/>
    <cellStyle name="SAPBEXHLevel2 8 2" xfId="2350" xr:uid="{00000000-0005-0000-0000-00000C1B0000}"/>
    <cellStyle name="SAPBEXHLevel2 8 2 2" xfId="5178" xr:uid="{00000000-0005-0000-0000-00000D1B0000}"/>
    <cellStyle name="SAPBEXHLevel2 8 2 3" xfId="7649" xr:uid="{00000000-0005-0000-0000-00000E1B0000}"/>
    <cellStyle name="SAPBEXHLevel2 8 2 4" xfId="9942" xr:uid="{00000000-0005-0000-0000-00000F1B0000}"/>
    <cellStyle name="SAPBEXHLevel2 8 3" xfId="3902" xr:uid="{00000000-0005-0000-0000-0000101B0000}"/>
    <cellStyle name="SAPBEXHLevel2 8 4" xfId="6407" xr:uid="{00000000-0005-0000-0000-0000111B0000}"/>
    <cellStyle name="SAPBEXHLevel2 8 5" xfId="8736" xr:uid="{00000000-0005-0000-0000-0000121B0000}"/>
    <cellStyle name="SAPBEXHLevel2 9" xfId="1049" xr:uid="{00000000-0005-0000-0000-0000131B0000}"/>
    <cellStyle name="SAPBEXHLevel2 9 2" xfId="2378" xr:uid="{00000000-0005-0000-0000-0000141B0000}"/>
    <cellStyle name="SAPBEXHLevel2 9 2 2" xfId="5205" xr:uid="{00000000-0005-0000-0000-0000151B0000}"/>
    <cellStyle name="SAPBEXHLevel2 9 2 3" xfId="7676" xr:uid="{00000000-0005-0000-0000-0000161B0000}"/>
    <cellStyle name="SAPBEXHLevel2 9 2 4" xfId="9969" xr:uid="{00000000-0005-0000-0000-0000171B0000}"/>
    <cellStyle name="SAPBEXHLevel2 9 3" xfId="3903" xr:uid="{00000000-0005-0000-0000-0000181B0000}"/>
    <cellStyle name="SAPBEXHLevel2 9 4" xfId="6408" xr:uid="{00000000-0005-0000-0000-0000191B0000}"/>
    <cellStyle name="SAPBEXHLevel2 9 5" xfId="8737" xr:uid="{00000000-0005-0000-0000-00001A1B0000}"/>
    <cellStyle name="SAPBEXHLevel2X" xfId="1050" xr:uid="{00000000-0005-0000-0000-00001B1B0000}"/>
    <cellStyle name="SAPBEXHLevel2X 10" xfId="1051" xr:uid="{00000000-0005-0000-0000-00001C1B0000}"/>
    <cellStyle name="SAPBEXHLevel2X 10 2" xfId="2618" xr:uid="{00000000-0005-0000-0000-00001D1B0000}"/>
    <cellStyle name="SAPBEXHLevel2X 10 2 2" xfId="5444" xr:uid="{00000000-0005-0000-0000-00001E1B0000}"/>
    <cellStyle name="SAPBEXHLevel2X 10 2 3" xfId="7914" xr:uid="{00000000-0005-0000-0000-00001F1B0000}"/>
    <cellStyle name="SAPBEXHLevel2X 10 2 4" xfId="10207" xr:uid="{00000000-0005-0000-0000-0000201B0000}"/>
    <cellStyle name="SAPBEXHLevel2X 10 3" xfId="3905" xr:uid="{00000000-0005-0000-0000-0000211B0000}"/>
    <cellStyle name="SAPBEXHLevel2X 10 4" xfId="6410" xr:uid="{00000000-0005-0000-0000-0000221B0000}"/>
    <cellStyle name="SAPBEXHLevel2X 10 5" xfId="8739" xr:uid="{00000000-0005-0000-0000-0000231B0000}"/>
    <cellStyle name="SAPBEXHLevel2X 11" xfId="1052" xr:uid="{00000000-0005-0000-0000-0000241B0000}"/>
    <cellStyle name="SAPBEXHLevel2X 11 2" xfId="2563" xr:uid="{00000000-0005-0000-0000-0000251B0000}"/>
    <cellStyle name="SAPBEXHLevel2X 11 2 2" xfId="5390" xr:uid="{00000000-0005-0000-0000-0000261B0000}"/>
    <cellStyle name="SAPBEXHLevel2X 11 2 3" xfId="7860" xr:uid="{00000000-0005-0000-0000-0000271B0000}"/>
    <cellStyle name="SAPBEXHLevel2X 11 2 4" xfId="10153" xr:uid="{00000000-0005-0000-0000-0000281B0000}"/>
    <cellStyle name="SAPBEXHLevel2X 11 3" xfId="3906" xr:uid="{00000000-0005-0000-0000-0000291B0000}"/>
    <cellStyle name="SAPBEXHLevel2X 11 4" xfId="6411" xr:uid="{00000000-0005-0000-0000-00002A1B0000}"/>
    <cellStyle name="SAPBEXHLevel2X 11 5" xfId="8740" xr:uid="{00000000-0005-0000-0000-00002B1B0000}"/>
    <cellStyle name="SAPBEXHLevel2X 12" xfId="1526" xr:uid="{00000000-0005-0000-0000-00002C1B0000}"/>
    <cellStyle name="SAPBEXHLevel2X 13" xfId="2584" xr:uid="{00000000-0005-0000-0000-00002D1B0000}"/>
    <cellStyle name="SAPBEXHLevel2X 13 2" xfId="5411" xr:uid="{00000000-0005-0000-0000-00002E1B0000}"/>
    <cellStyle name="SAPBEXHLevel2X 13 3" xfId="7881" xr:uid="{00000000-0005-0000-0000-00002F1B0000}"/>
    <cellStyle name="SAPBEXHLevel2X 13 4" xfId="10174" xr:uid="{00000000-0005-0000-0000-0000301B0000}"/>
    <cellStyle name="SAPBEXHLevel2X 14" xfId="3904" xr:uid="{00000000-0005-0000-0000-0000311B0000}"/>
    <cellStyle name="SAPBEXHLevel2X 15" xfId="6409" xr:uid="{00000000-0005-0000-0000-0000321B0000}"/>
    <cellStyle name="SAPBEXHLevel2X 16" xfId="8738" xr:uid="{00000000-0005-0000-0000-0000331B0000}"/>
    <cellStyle name="SAPBEXHLevel2X 2" xfId="1053" xr:uid="{00000000-0005-0000-0000-0000341B0000}"/>
    <cellStyle name="SAPBEXHLevel2X 2 10" xfId="1054" xr:uid="{00000000-0005-0000-0000-0000351B0000}"/>
    <cellStyle name="SAPBEXHLevel2X 2 10 2" xfId="2559" xr:uid="{00000000-0005-0000-0000-0000361B0000}"/>
    <cellStyle name="SAPBEXHLevel2X 2 10 2 2" xfId="5386" xr:uid="{00000000-0005-0000-0000-0000371B0000}"/>
    <cellStyle name="SAPBEXHLevel2X 2 10 2 3" xfId="7856" xr:uid="{00000000-0005-0000-0000-0000381B0000}"/>
    <cellStyle name="SAPBEXHLevel2X 2 10 2 4" xfId="10149" xr:uid="{00000000-0005-0000-0000-0000391B0000}"/>
    <cellStyle name="SAPBEXHLevel2X 2 10 3" xfId="3908" xr:uid="{00000000-0005-0000-0000-00003A1B0000}"/>
    <cellStyle name="SAPBEXHLevel2X 2 10 4" xfId="6413" xr:uid="{00000000-0005-0000-0000-00003B1B0000}"/>
    <cellStyle name="SAPBEXHLevel2X 2 10 5" xfId="8742" xr:uid="{00000000-0005-0000-0000-00003C1B0000}"/>
    <cellStyle name="SAPBEXHLevel2X 2 11" xfId="1604" xr:uid="{00000000-0005-0000-0000-00003D1B0000}"/>
    <cellStyle name="SAPBEXHLevel2X 2 11 2" xfId="4433" xr:uid="{00000000-0005-0000-0000-00003E1B0000}"/>
    <cellStyle name="SAPBEXHLevel2X 2 11 3" xfId="6906" xr:uid="{00000000-0005-0000-0000-00003F1B0000}"/>
    <cellStyle name="SAPBEXHLevel2X 2 11 4" xfId="9207" xr:uid="{00000000-0005-0000-0000-0000401B0000}"/>
    <cellStyle name="SAPBEXHLevel2X 2 12" xfId="3907" xr:uid="{00000000-0005-0000-0000-0000411B0000}"/>
    <cellStyle name="SAPBEXHLevel2X 2 13" xfId="6412" xr:uid="{00000000-0005-0000-0000-0000421B0000}"/>
    <cellStyle name="SAPBEXHLevel2X 2 14" xfId="8741" xr:uid="{00000000-0005-0000-0000-0000431B0000}"/>
    <cellStyle name="SAPBEXHLevel2X 2 2" xfId="1055" xr:uid="{00000000-0005-0000-0000-0000441B0000}"/>
    <cellStyle name="SAPBEXHLevel2X 2 2 2" xfId="1826" xr:uid="{00000000-0005-0000-0000-0000451B0000}"/>
    <cellStyle name="SAPBEXHLevel2X 2 2 2 2" xfId="4654" xr:uid="{00000000-0005-0000-0000-0000461B0000}"/>
    <cellStyle name="SAPBEXHLevel2X 2 2 2 3" xfId="7126" xr:uid="{00000000-0005-0000-0000-0000471B0000}"/>
    <cellStyle name="SAPBEXHLevel2X 2 2 2 4" xfId="9419" xr:uid="{00000000-0005-0000-0000-0000481B0000}"/>
    <cellStyle name="SAPBEXHLevel2X 2 2 3" xfId="3909" xr:uid="{00000000-0005-0000-0000-0000491B0000}"/>
    <cellStyle name="SAPBEXHLevel2X 2 2 4" xfId="6414" xr:uid="{00000000-0005-0000-0000-00004A1B0000}"/>
    <cellStyle name="SAPBEXHLevel2X 2 2 5" xfId="8743" xr:uid="{00000000-0005-0000-0000-00004B1B0000}"/>
    <cellStyle name="SAPBEXHLevel2X 2 3" xfId="1056" xr:uid="{00000000-0005-0000-0000-00004C1B0000}"/>
    <cellStyle name="SAPBEXHLevel2X 2 3 2" xfId="2379" xr:uid="{00000000-0005-0000-0000-00004D1B0000}"/>
    <cellStyle name="SAPBEXHLevel2X 2 3 2 2" xfId="5206" xr:uid="{00000000-0005-0000-0000-00004E1B0000}"/>
    <cellStyle name="SAPBEXHLevel2X 2 3 2 3" xfId="7677" xr:uid="{00000000-0005-0000-0000-00004F1B0000}"/>
    <cellStyle name="SAPBEXHLevel2X 2 3 2 4" xfId="9970" xr:uid="{00000000-0005-0000-0000-0000501B0000}"/>
    <cellStyle name="SAPBEXHLevel2X 2 3 3" xfId="3910" xr:uid="{00000000-0005-0000-0000-0000511B0000}"/>
    <cellStyle name="SAPBEXHLevel2X 2 3 4" xfId="6415" xr:uid="{00000000-0005-0000-0000-0000521B0000}"/>
    <cellStyle name="SAPBEXHLevel2X 2 3 5" xfId="8744" xr:uid="{00000000-0005-0000-0000-0000531B0000}"/>
    <cellStyle name="SAPBEXHLevel2X 2 4" xfId="1057" xr:uid="{00000000-0005-0000-0000-0000541B0000}"/>
    <cellStyle name="SAPBEXHLevel2X 2 4 2" xfId="2576" xr:uid="{00000000-0005-0000-0000-0000551B0000}"/>
    <cellStyle name="SAPBEXHLevel2X 2 4 2 2" xfId="5403" xr:uid="{00000000-0005-0000-0000-0000561B0000}"/>
    <cellStyle name="SAPBEXHLevel2X 2 4 2 3" xfId="7873" xr:uid="{00000000-0005-0000-0000-0000571B0000}"/>
    <cellStyle name="SAPBEXHLevel2X 2 4 2 4" xfId="10166" xr:uid="{00000000-0005-0000-0000-0000581B0000}"/>
    <cellStyle name="SAPBEXHLevel2X 2 4 3" xfId="3911" xr:uid="{00000000-0005-0000-0000-0000591B0000}"/>
    <cellStyle name="SAPBEXHLevel2X 2 4 4" xfId="6416" xr:uid="{00000000-0005-0000-0000-00005A1B0000}"/>
    <cellStyle name="SAPBEXHLevel2X 2 4 5" xfId="8745" xr:uid="{00000000-0005-0000-0000-00005B1B0000}"/>
    <cellStyle name="SAPBEXHLevel2X 2 5" xfId="1058" xr:uid="{00000000-0005-0000-0000-00005C1B0000}"/>
    <cellStyle name="SAPBEXHLevel2X 2 5 2" xfId="2540" xr:uid="{00000000-0005-0000-0000-00005D1B0000}"/>
    <cellStyle name="SAPBEXHLevel2X 2 5 2 2" xfId="5367" xr:uid="{00000000-0005-0000-0000-00005E1B0000}"/>
    <cellStyle name="SAPBEXHLevel2X 2 5 2 3" xfId="7837" xr:uid="{00000000-0005-0000-0000-00005F1B0000}"/>
    <cellStyle name="SAPBEXHLevel2X 2 5 2 4" xfId="10130" xr:uid="{00000000-0005-0000-0000-0000601B0000}"/>
    <cellStyle name="SAPBEXHLevel2X 2 5 3" xfId="3912" xr:uid="{00000000-0005-0000-0000-0000611B0000}"/>
    <cellStyle name="SAPBEXHLevel2X 2 5 4" xfId="6417" xr:uid="{00000000-0005-0000-0000-0000621B0000}"/>
    <cellStyle name="SAPBEXHLevel2X 2 5 5" xfId="8746" xr:uid="{00000000-0005-0000-0000-0000631B0000}"/>
    <cellStyle name="SAPBEXHLevel2X 2 6" xfId="1059" xr:uid="{00000000-0005-0000-0000-0000641B0000}"/>
    <cellStyle name="SAPBEXHLevel2X 2 6 2" xfId="2620" xr:uid="{00000000-0005-0000-0000-0000651B0000}"/>
    <cellStyle name="SAPBEXHLevel2X 2 6 2 2" xfId="5446" xr:uid="{00000000-0005-0000-0000-0000661B0000}"/>
    <cellStyle name="SAPBEXHLevel2X 2 6 2 3" xfId="7916" xr:uid="{00000000-0005-0000-0000-0000671B0000}"/>
    <cellStyle name="SAPBEXHLevel2X 2 6 2 4" xfId="10209" xr:uid="{00000000-0005-0000-0000-0000681B0000}"/>
    <cellStyle name="SAPBEXHLevel2X 2 6 3" xfId="3913" xr:uid="{00000000-0005-0000-0000-0000691B0000}"/>
    <cellStyle name="SAPBEXHLevel2X 2 6 4" xfId="6418" xr:uid="{00000000-0005-0000-0000-00006A1B0000}"/>
    <cellStyle name="SAPBEXHLevel2X 2 6 5" xfId="8747" xr:uid="{00000000-0005-0000-0000-00006B1B0000}"/>
    <cellStyle name="SAPBEXHLevel2X 2 7" xfId="1060" xr:uid="{00000000-0005-0000-0000-00006C1B0000}"/>
    <cellStyle name="SAPBEXHLevel2X 2 7 2" xfId="1837" xr:uid="{00000000-0005-0000-0000-00006D1B0000}"/>
    <cellStyle name="SAPBEXHLevel2X 2 7 2 2" xfId="4665" xr:uid="{00000000-0005-0000-0000-00006E1B0000}"/>
    <cellStyle name="SAPBEXHLevel2X 2 7 2 3" xfId="7137" xr:uid="{00000000-0005-0000-0000-00006F1B0000}"/>
    <cellStyle name="SAPBEXHLevel2X 2 7 2 4" xfId="9430" xr:uid="{00000000-0005-0000-0000-0000701B0000}"/>
    <cellStyle name="SAPBEXHLevel2X 2 7 3" xfId="3914" xr:uid="{00000000-0005-0000-0000-0000711B0000}"/>
    <cellStyle name="SAPBEXHLevel2X 2 7 4" xfId="6419" xr:uid="{00000000-0005-0000-0000-0000721B0000}"/>
    <cellStyle name="SAPBEXHLevel2X 2 7 5" xfId="8748" xr:uid="{00000000-0005-0000-0000-0000731B0000}"/>
    <cellStyle name="SAPBEXHLevel2X 2 8" xfId="1061" xr:uid="{00000000-0005-0000-0000-0000741B0000}"/>
    <cellStyle name="SAPBEXHLevel2X 2 8 2" xfId="2694" xr:uid="{00000000-0005-0000-0000-0000751B0000}"/>
    <cellStyle name="SAPBEXHLevel2X 2 8 2 2" xfId="5519" xr:uid="{00000000-0005-0000-0000-0000761B0000}"/>
    <cellStyle name="SAPBEXHLevel2X 2 8 2 3" xfId="7984" xr:uid="{00000000-0005-0000-0000-0000771B0000}"/>
    <cellStyle name="SAPBEXHLevel2X 2 8 2 4" xfId="10264" xr:uid="{00000000-0005-0000-0000-0000781B0000}"/>
    <cellStyle name="SAPBEXHLevel2X 2 8 3" xfId="3915" xr:uid="{00000000-0005-0000-0000-0000791B0000}"/>
    <cellStyle name="SAPBEXHLevel2X 2 8 4" xfId="6420" xr:uid="{00000000-0005-0000-0000-00007A1B0000}"/>
    <cellStyle name="SAPBEXHLevel2X 2 8 5" xfId="8749" xr:uid="{00000000-0005-0000-0000-00007B1B0000}"/>
    <cellStyle name="SAPBEXHLevel2X 2 9" xfId="1062" xr:uid="{00000000-0005-0000-0000-00007C1B0000}"/>
    <cellStyle name="SAPBEXHLevel2X 2 9 2" xfId="1565" xr:uid="{00000000-0005-0000-0000-00007D1B0000}"/>
    <cellStyle name="SAPBEXHLevel2X 2 9 2 2" xfId="4394" xr:uid="{00000000-0005-0000-0000-00007E1B0000}"/>
    <cellStyle name="SAPBEXHLevel2X 2 9 2 3" xfId="6868" xr:uid="{00000000-0005-0000-0000-00007F1B0000}"/>
    <cellStyle name="SAPBEXHLevel2X 2 9 2 4" xfId="9170" xr:uid="{00000000-0005-0000-0000-0000801B0000}"/>
    <cellStyle name="SAPBEXHLevel2X 2 9 3" xfId="3916" xr:uid="{00000000-0005-0000-0000-0000811B0000}"/>
    <cellStyle name="SAPBEXHLevel2X 2 9 4" xfId="6421" xr:uid="{00000000-0005-0000-0000-0000821B0000}"/>
    <cellStyle name="SAPBEXHLevel2X 2 9 5" xfId="8750" xr:uid="{00000000-0005-0000-0000-0000831B0000}"/>
    <cellStyle name="SAPBEXHLevel2X 3" xfId="1063" xr:uid="{00000000-0005-0000-0000-0000841B0000}"/>
    <cellStyle name="SAPBEXHLevel2X 3 2" xfId="2271" xr:uid="{00000000-0005-0000-0000-0000851B0000}"/>
    <cellStyle name="SAPBEXHLevel2X 3 2 2" xfId="5099" xr:uid="{00000000-0005-0000-0000-0000861B0000}"/>
    <cellStyle name="SAPBEXHLevel2X 3 2 3" xfId="7570" xr:uid="{00000000-0005-0000-0000-0000871B0000}"/>
    <cellStyle name="SAPBEXHLevel2X 3 2 4" xfId="9863" xr:uid="{00000000-0005-0000-0000-0000881B0000}"/>
    <cellStyle name="SAPBEXHLevel2X 3 3" xfId="3917" xr:uid="{00000000-0005-0000-0000-0000891B0000}"/>
    <cellStyle name="SAPBEXHLevel2X 3 4" xfId="6422" xr:uid="{00000000-0005-0000-0000-00008A1B0000}"/>
    <cellStyle name="SAPBEXHLevel2X 3 5" xfId="8751" xr:uid="{00000000-0005-0000-0000-00008B1B0000}"/>
    <cellStyle name="SAPBEXHLevel2X 4" xfId="1064" xr:uid="{00000000-0005-0000-0000-00008C1B0000}"/>
    <cellStyle name="SAPBEXHLevel2X 4 2" xfId="2356" xr:uid="{00000000-0005-0000-0000-00008D1B0000}"/>
    <cellStyle name="SAPBEXHLevel2X 4 2 2" xfId="5184" xr:uid="{00000000-0005-0000-0000-00008E1B0000}"/>
    <cellStyle name="SAPBEXHLevel2X 4 2 3" xfId="7655" xr:uid="{00000000-0005-0000-0000-00008F1B0000}"/>
    <cellStyle name="SAPBEXHLevel2X 4 2 4" xfId="9948" xr:uid="{00000000-0005-0000-0000-0000901B0000}"/>
    <cellStyle name="SAPBEXHLevel2X 4 3" xfId="3918" xr:uid="{00000000-0005-0000-0000-0000911B0000}"/>
    <cellStyle name="SAPBEXHLevel2X 4 4" xfId="6423" xr:uid="{00000000-0005-0000-0000-0000921B0000}"/>
    <cellStyle name="SAPBEXHLevel2X 4 5" xfId="8752" xr:uid="{00000000-0005-0000-0000-0000931B0000}"/>
    <cellStyle name="SAPBEXHLevel2X 5" xfId="1065" xr:uid="{00000000-0005-0000-0000-0000941B0000}"/>
    <cellStyle name="SAPBEXHLevel2X 5 2" xfId="2459" xr:uid="{00000000-0005-0000-0000-0000951B0000}"/>
    <cellStyle name="SAPBEXHLevel2X 5 2 2" xfId="5286" xr:uid="{00000000-0005-0000-0000-0000961B0000}"/>
    <cellStyle name="SAPBEXHLevel2X 5 2 3" xfId="7757" xr:uid="{00000000-0005-0000-0000-0000971B0000}"/>
    <cellStyle name="SAPBEXHLevel2X 5 2 4" xfId="10050" xr:uid="{00000000-0005-0000-0000-0000981B0000}"/>
    <cellStyle name="SAPBEXHLevel2X 5 3" xfId="3919" xr:uid="{00000000-0005-0000-0000-0000991B0000}"/>
    <cellStyle name="SAPBEXHLevel2X 5 4" xfId="6424" xr:uid="{00000000-0005-0000-0000-00009A1B0000}"/>
    <cellStyle name="SAPBEXHLevel2X 5 5" xfId="8753" xr:uid="{00000000-0005-0000-0000-00009B1B0000}"/>
    <cellStyle name="SAPBEXHLevel2X 6" xfId="1066" xr:uid="{00000000-0005-0000-0000-00009C1B0000}"/>
    <cellStyle name="SAPBEXHLevel2X 6 2" xfId="2566" xr:uid="{00000000-0005-0000-0000-00009D1B0000}"/>
    <cellStyle name="SAPBEXHLevel2X 6 2 2" xfId="5393" xr:uid="{00000000-0005-0000-0000-00009E1B0000}"/>
    <cellStyle name="SAPBEXHLevel2X 6 2 3" xfId="7863" xr:uid="{00000000-0005-0000-0000-00009F1B0000}"/>
    <cellStyle name="SAPBEXHLevel2X 6 2 4" xfId="10156" xr:uid="{00000000-0005-0000-0000-0000A01B0000}"/>
    <cellStyle name="SAPBEXHLevel2X 6 3" xfId="3920" xr:uid="{00000000-0005-0000-0000-0000A11B0000}"/>
    <cellStyle name="SAPBEXHLevel2X 6 4" xfId="6425" xr:uid="{00000000-0005-0000-0000-0000A21B0000}"/>
    <cellStyle name="SAPBEXHLevel2X 6 5" xfId="8754" xr:uid="{00000000-0005-0000-0000-0000A31B0000}"/>
    <cellStyle name="SAPBEXHLevel2X 7" xfId="1067" xr:uid="{00000000-0005-0000-0000-0000A41B0000}"/>
    <cellStyle name="SAPBEXHLevel2X 7 2" xfId="2716" xr:uid="{00000000-0005-0000-0000-0000A51B0000}"/>
    <cellStyle name="SAPBEXHLevel2X 7 2 2" xfId="5541" xr:uid="{00000000-0005-0000-0000-0000A61B0000}"/>
    <cellStyle name="SAPBEXHLevel2X 7 2 3" xfId="8006" xr:uid="{00000000-0005-0000-0000-0000A71B0000}"/>
    <cellStyle name="SAPBEXHLevel2X 7 2 4" xfId="10286" xr:uid="{00000000-0005-0000-0000-0000A81B0000}"/>
    <cellStyle name="SAPBEXHLevel2X 7 3" xfId="3921" xr:uid="{00000000-0005-0000-0000-0000A91B0000}"/>
    <cellStyle name="SAPBEXHLevel2X 7 4" xfId="6426" xr:uid="{00000000-0005-0000-0000-0000AA1B0000}"/>
    <cellStyle name="SAPBEXHLevel2X 7 5" xfId="8755" xr:uid="{00000000-0005-0000-0000-0000AB1B0000}"/>
    <cellStyle name="SAPBEXHLevel2X 8" xfId="1068" xr:uid="{00000000-0005-0000-0000-0000AC1B0000}"/>
    <cellStyle name="SAPBEXHLevel2X 8 2" xfId="2238" xr:uid="{00000000-0005-0000-0000-0000AD1B0000}"/>
    <cellStyle name="SAPBEXHLevel2X 8 2 2" xfId="5066" xr:uid="{00000000-0005-0000-0000-0000AE1B0000}"/>
    <cellStyle name="SAPBEXHLevel2X 8 2 3" xfId="7537" xr:uid="{00000000-0005-0000-0000-0000AF1B0000}"/>
    <cellStyle name="SAPBEXHLevel2X 8 2 4" xfId="9830" xr:uid="{00000000-0005-0000-0000-0000B01B0000}"/>
    <cellStyle name="SAPBEXHLevel2X 8 3" xfId="3922" xr:uid="{00000000-0005-0000-0000-0000B11B0000}"/>
    <cellStyle name="SAPBEXHLevel2X 8 4" xfId="6427" xr:uid="{00000000-0005-0000-0000-0000B21B0000}"/>
    <cellStyle name="SAPBEXHLevel2X 8 5" xfId="8756" xr:uid="{00000000-0005-0000-0000-0000B31B0000}"/>
    <cellStyle name="SAPBEXHLevel2X 9" xfId="1069" xr:uid="{00000000-0005-0000-0000-0000B41B0000}"/>
    <cellStyle name="SAPBEXHLevel2X 9 2" xfId="1596" xr:uid="{00000000-0005-0000-0000-0000B51B0000}"/>
    <cellStyle name="SAPBEXHLevel2X 9 2 2" xfId="4425" xr:uid="{00000000-0005-0000-0000-0000B61B0000}"/>
    <cellStyle name="SAPBEXHLevel2X 9 2 3" xfId="6899" xr:uid="{00000000-0005-0000-0000-0000B71B0000}"/>
    <cellStyle name="SAPBEXHLevel2X 9 2 4" xfId="9200" xr:uid="{00000000-0005-0000-0000-0000B81B0000}"/>
    <cellStyle name="SAPBEXHLevel2X 9 3" xfId="3923" xr:uid="{00000000-0005-0000-0000-0000B91B0000}"/>
    <cellStyle name="SAPBEXHLevel2X 9 4" xfId="6428" xr:uid="{00000000-0005-0000-0000-0000BA1B0000}"/>
    <cellStyle name="SAPBEXHLevel2X 9 5" xfId="8757" xr:uid="{00000000-0005-0000-0000-0000BB1B0000}"/>
    <cellStyle name="SAPBEXHLevel3" xfId="1070" xr:uid="{00000000-0005-0000-0000-0000BC1B0000}"/>
    <cellStyle name="SAPBEXHLevel3 10" xfId="1071" xr:uid="{00000000-0005-0000-0000-0000BD1B0000}"/>
    <cellStyle name="SAPBEXHLevel3 10 2" xfId="2531" xr:uid="{00000000-0005-0000-0000-0000BE1B0000}"/>
    <cellStyle name="SAPBEXHLevel3 10 2 2" xfId="5358" xr:uid="{00000000-0005-0000-0000-0000BF1B0000}"/>
    <cellStyle name="SAPBEXHLevel3 10 2 3" xfId="7828" xr:uid="{00000000-0005-0000-0000-0000C01B0000}"/>
    <cellStyle name="SAPBEXHLevel3 10 2 4" xfId="10121" xr:uid="{00000000-0005-0000-0000-0000C11B0000}"/>
    <cellStyle name="SAPBEXHLevel3 10 3" xfId="3925" xr:uid="{00000000-0005-0000-0000-0000C21B0000}"/>
    <cellStyle name="SAPBEXHLevel3 10 4" xfId="6430" xr:uid="{00000000-0005-0000-0000-0000C31B0000}"/>
    <cellStyle name="SAPBEXHLevel3 10 5" xfId="8759" xr:uid="{00000000-0005-0000-0000-0000C41B0000}"/>
    <cellStyle name="SAPBEXHLevel3 11" xfId="1072" xr:uid="{00000000-0005-0000-0000-0000C51B0000}"/>
    <cellStyle name="SAPBEXHLevel3 11 2" xfId="2399" xr:uid="{00000000-0005-0000-0000-0000C61B0000}"/>
    <cellStyle name="SAPBEXHLevel3 11 2 2" xfId="5226" xr:uid="{00000000-0005-0000-0000-0000C71B0000}"/>
    <cellStyle name="SAPBEXHLevel3 11 2 3" xfId="7697" xr:uid="{00000000-0005-0000-0000-0000C81B0000}"/>
    <cellStyle name="SAPBEXHLevel3 11 2 4" xfId="9990" xr:uid="{00000000-0005-0000-0000-0000C91B0000}"/>
    <cellStyle name="SAPBEXHLevel3 11 3" xfId="3926" xr:uid="{00000000-0005-0000-0000-0000CA1B0000}"/>
    <cellStyle name="SAPBEXHLevel3 11 4" xfId="6431" xr:uid="{00000000-0005-0000-0000-0000CB1B0000}"/>
    <cellStyle name="SAPBEXHLevel3 11 5" xfId="8760" xr:uid="{00000000-0005-0000-0000-0000CC1B0000}"/>
    <cellStyle name="SAPBEXHLevel3 12" xfId="1527" xr:uid="{00000000-0005-0000-0000-0000CD1B0000}"/>
    <cellStyle name="SAPBEXHLevel3 13" xfId="1761" xr:uid="{00000000-0005-0000-0000-0000CE1B0000}"/>
    <cellStyle name="SAPBEXHLevel3 13 2" xfId="4589" xr:uid="{00000000-0005-0000-0000-0000CF1B0000}"/>
    <cellStyle name="SAPBEXHLevel3 13 3" xfId="7062" xr:uid="{00000000-0005-0000-0000-0000D01B0000}"/>
    <cellStyle name="SAPBEXHLevel3 13 4" xfId="9356" xr:uid="{00000000-0005-0000-0000-0000D11B0000}"/>
    <cellStyle name="SAPBEXHLevel3 14" xfId="3924" xr:uid="{00000000-0005-0000-0000-0000D21B0000}"/>
    <cellStyle name="SAPBEXHLevel3 15" xfId="6429" xr:uid="{00000000-0005-0000-0000-0000D31B0000}"/>
    <cellStyle name="SAPBEXHLevel3 16" xfId="8758" xr:uid="{00000000-0005-0000-0000-0000D41B0000}"/>
    <cellStyle name="SAPBEXHLevel3 2" xfId="1073" xr:uid="{00000000-0005-0000-0000-0000D51B0000}"/>
    <cellStyle name="SAPBEXHLevel3 2 10" xfId="1074" xr:uid="{00000000-0005-0000-0000-0000D61B0000}"/>
    <cellStyle name="SAPBEXHLevel3 2 10 2" xfId="2549" xr:uid="{00000000-0005-0000-0000-0000D71B0000}"/>
    <cellStyle name="SAPBEXHLevel3 2 10 2 2" xfId="5376" xr:uid="{00000000-0005-0000-0000-0000D81B0000}"/>
    <cellStyle name="SAPBEXHLevel3 2 10 2 3" xfId="7846" xr:uid="{00000000-0005-0000-0000-0000D91B0000}"/>
    <cellStyle name="SAPBEXHLevel3 2 10 2 4" xfId="10139" xr:uid="{00000000-0005-0000-0000-0000DA1B0000}"/>
    <cellStyle name="SAPBEXHLevel3 2 10 3" xfId="3928" xr:uid="{00000000-0005-0000-0000-0000DB1B0000}"/>
    <cellStyle name="SAPBEXHLevel3 2 10 4" xfId="6433" xr:uid="{00000000-0005-0000-0000-0000DC1B0000}"/>
    <cellStyle name="SAPBEXHLevel3 2 10 5" xfId="8762" xr:uid="{00000000-0005-0000-0000-0000DD1B0000}"/>
    <cellStyle name="SAPBEXHLevel3 2 11" xfId="2598" xr:uid="{00000000-0005-0000-0000-0000DE1B0000}"/>
    <cellStyle name="SAPBEXHLevel3 2 11 2" xfId="5424" xr:uid="{00000000-0005-0000-0000-0000DF1B0000}"/>
    <cellStyle name="SAPBEXHLevel3 2 11 3" xfId="7894" xr:uid="{00000000-0005-0000-0000-0000E01B0000}"/>
    <cellStyle name="SAPBEXHLevel3 2 11 4" xfId="10187" xr:uid="{00000000-0005-0000-0000-0000E11B0000}"/>
    <cellStyle name="SAPBEXHLevel3 2 12" xfId="3927" xr:uid="{00000000-0005-0000-0000-0000E21B0000}"/>
    <cellStyle name="SAPBEXHLevel3 2 13" xfId="6432" xr:uid="{00000000-0005-0000-0000-0000E31B0000}"/>
    <cellStyle name="SAPBEXHLevel3 2 14" xfId="8761" xr:uid="{00000000-0005-0000-0000-0000E41B0000}"/>
    <cellStyle name="SAPBEXHLevel3 2 2" xfId="1075" xr:uid="{00000000-0005-0000-0000-0000E51B0000}"/>
    <cellStyle name="SAPBEXHLevel3 2 2 2" xfId="2387" xr:uid="{00000000-0005-0000-0000-0000E61B0000}"/>
    <cellStyle name="SAPBEXHLevel3 2 2 2 2" xfId="5214" xr:uid="{00000000-0005-0000-0000-0000E71B0000}"/>
    <cellStyle name="SAPBEXHLevel3 2 2 2 3" xfId="7685" xr:uid="{00000000-0005-0000-0000-0000E81B0000}"/>
    <cellStyle name="SAPBEXHLevel3 2 2 2 4" xfId="9978" xr:uid="{00000000-0005-0000-0000-0000E91B0000}"/>
    <cellStyle name="SAPBEXHLevel3 2 2 3" xfId="3929" xr:uid="{00000000-0005-0000-0000-0000EA1B0000}"/>
    <cellStyle name="SAPBEXHLevel3 2 2 4" xfId="6434" xr:uid="{00000000-0005-0000-0000-0000EB1B0000}"/>
    <cellStyle name="SAPBEXHLevel3 2 2 5" xfId="8763" xr:uid="{00000000-0005-0000-0000-0000EC1B0000}"/>
    <cellStyle name="SAPBEXHLevel3 2 3" xfId="1076" xr:uid="{00000000-0005-0000-0000-0000ED1B0000}"/>
    <cellStyle name="SAPBEXHLevel3 2 3 2" xfId="2224" xr:uid="{00000000-0005-0000-0000-0000EE1B0000}"/>
    <cellStyle name="SAPBEXHLevel3 2 3 2 2" xfId="5052" xr:uid="{00000000-0005-0000-0000-0000EF1B0000}"/>
    <cellStyle name="SAPBEXHLevel3 2 3 2 3" xfId="7523" xr:uid="{00000000-0005-0000-0000-0000F01B0000}"/>
    <cellStyle name="SAPBEXHLevel3 2 3 2 4" xfId="9816" xr:uid="{00000000-0005-0000-0000-0000F11B0000}"/>
    <cellStyle name="SAPBEXHLevel3 2 3 3" xfId="3930" xr:uid="{00000000-0005-0000-0000-0000F21B0000}"/>
    <cellStyle name="SAPBEXHLevel3 2 3 4" xfId="6435" xr:uid="{00000000-0005-0000-0000-0000F31B0000}"/>
    <cellStyle name="SAPBEXHLevel3 2 3 5" xfId="8764" xr:uid="{00000000-0005-0000-0000-0000F41B0000}"/>
    <cellStyle name="SAPBEXHLevel3 2 4" xfId="1077" xr:uid="{00000000-0005-0000-0000-0000F51B0000}"/>
    <cellStyle name="SAPBEXHLevel3 2 4 2" xfId="2384" xr:uid="{00000000-0005-0000-0000-0000F61B0000}"/>
    <cellStyle name="SAPBEXHLevel3 2 4 2 2" xfId="5211" xr:uid="{00000000-0005-0000-0000-0000F71B0000}"/>
    <cellStyle name="SAPBEXHLevel3 2 4 2 3" xfId="7682" xr:uid="{00000000-0005-0000-0000-0000F81B0000}"/>
    <cellStyle name="SAPBEXHLevel3 2 4 2 4" xfId="9975" xr:uid="{00000000-0005-0000-0000-0000F91B0000}"/>
    <cellStyle name="SAPBEXHLevel3 2 4 3" xfId="3931" xr:uid="{00000000-0005-0000-0000-0000FA1B0000}"/>
    <cellStyle name="SAPBEXHLevel3 2 4 4" xfId="6436" xr:uid="{00000000-0005-0000-0000-0000FB1B0000}"/>
    <cellStyle name="SAPBEXHLevel3 2 4 5" xfId="8765" xr:uid="{00000000-0005-0000-0000-0000FC1B0000}"/>
    <cellStyle name="SAPBEXHLevel3 2 5" xfId="1078" xr:uid="{00000000-0005-0000-0000-0000FD1B0000}"/>
    <cellStyle name="SAPBEXHLevel3 2 5 2" xfId="2292" xr:uid="{00000000-0005-0000-0000-0000FE1B0000}"/>
    <cellStyle name="SAPBEXHLevel3 2 5 2 2" xfId="5120" xr:uid="{00000000-0005-0000-0000-0000FF1B0000}"/>
    <cellStyle name="SAPBEXHLevel3 2 5 2 3" xfId="7591" xr:uid="{00000000-0005-0000-0000-0000001C0000}"/>
    <cellStyle name="SAPBEXHLevel3 2 5 2 4" xfId="9884" xr:uid="{00000000-0005-0000-0000-0000011C0000}"/>
    <cellStyle name="SAPBEXHLevel3 2 5 3" xfId="3932" xr:uid="{00000000-0005-0000-0000-0000021C0000}"/>
    <cellStyle name="SAPBEXHLevel3 2 5 4" xfId="6437" xr:uid="{00000000-0005-0000-0000-0000031C0000}"/>
    <cellStyle name="SAPBEXHLevel3 2 5 5" xfId="8766" xr:uid="{00000000-0005-0000-0000-0000041C0000}"/>
    <cellStyle name="SAPBEXHLevel3 2 6" xfId="1079" xr:uid="{00000000-0005-0000-0000-0000051C0000}"/>
    <cellStyle name="SAPBEXHLevel3 2 6 2" xfId="1721" xr:uid="{00000000-0005-0000-0000-0000061C0000}"/>
    <cellStyle name="SAPBEXHLevel3 2 6 2 2" xfId="4549" xr:uid="{00000000-0005-0000-0000-0000071C0000}"/>
    <cellStyle name="SAPBEXHLevel3 2 6 2 3" xfId="7022" xr:uid="{00000000-0005-0000-0000-0000081C0000}"/>
    <cellStyle name="SAPBEXHLevel3 2 6 2 4" xfId="9316" xr:uid="{00000000-0005-0000-0000-0000091C0000}"/>
    <cellStyle name="SAPBEXHLevel3 2 6 3" xfId="3933" xr:uid="{00000000-0005-0000-0000-00000A1C0000}"/>
    <cellStyle name="SAPBEXHLevel3 2 6 4" xfId="6438" xr:uid="{00000000-0005-0000-0000-00000B1C0000}"/>
    <cellStyle name="SAPBEXHLevel3 2 6 5" xfId="8767" xr:uid="{00000000-0005-0000-0000-00000C1C0000}"/>
    <cellStyle name="SAPBEXHLevel3 2 7" xfId="1080" xr:uid="{00000000-0005-0000-0000-00000D1C0000}"/>
    <cellStyle name="SAPBEXHLevel3 2 7 2" xfId="2492" xr:uid="{00000000-0005-0000-0000-00000E1C0000}"/>
    <cellStyle name="SAPBEXHLevel3 2 7 2 2" xfId="5319" xr:uid="{00000000-0005-0000-0000-00000F1C0000}"/>
    <cellStyle name="SAPBEXHLevel3 2 7 2 3" xfId="7789" xr:uid="{00000000-0005-0000-0000-0000101C0000}"/>
    <cellStyle name="SAPBEXHLevel3 2 7 2 4" xfId="10082" xr:uid="{00000000-0005-0000-0000-0000111C0000}"/>
    <cellStyle name="SAPBEXHLevel3 2 7 3" xfId="3934" xr:uid="{00000000-0005-0000-0000-0000121C0000}"/>
    <cellStyle name="SAPBEXHLevel3 2 7 4" xfId="6439" xr:uid="{00000000-0005-0000-0000-0000131C0000}"/>
    <cellStyle name="SAPBEXHLevel3 2 7 5" xfId="8768" xr:uid="{00000000-0005-0000-0000-0000141C0000}"/>
    <cellStyle name="SAPBEXHLevel3 2 8" xfId="1081" xr:uid="{00000000-0005-0000-0000-0000151C0000}"/>
    <cellStyle name="SAPBEXHLevel3 2 8 2" xfId="2299" xr:uid="{00000000-0005-0000-0000-0000161C0000}"/>
    <cellStyle name="SAPBEXHLevel3 2 8 2 2" xfId="5127" xr:uid="{00000000-0005-0000-0000-0000171C0000}"/>
    <cellStyle name="SAPBEXHLevel3 2 8 2 3" xfId="7598" xr:uid="{00000000-0005-0000-0000-0000181C0000}"/>
    <cellStyle name="SAPBEXHLevel3 2 8 2 4" xfId="9891" xr:uid="{00000000-0005-0000-0000-0000191C0000}"/>
    <cellStyle name="SAPBEXHLevel3 2 8 3" xfId="3935" xr:uid="{00000000-0005-0000-0000-00001A1C0000}"/>
    <cellStyle name="SAPBEXHLevel3 2 8 4" xfId="6440" xr:uid="{00000000-0005-0000-0000-00001B1C0000}"/>
    <cellStyle name="SAPBEXHLevel3 2 8 5" xfId="8769" xr:uid="{00000000-0005-0000-0000-00001C1C0000}"/>
    <cellStyle name="SAPBEXHLevel3 2 9" xfId="1082" xr:uid="{00000000-0005-0000-0000-00001D1C0000}"/>
    <cellStyle name="SAPBEXHLevel3 2 9 2" xfId="1760" xr:uid="{00000000-0005-0000-0000-00001E1C0000}"/>
    <cellStyle name="SAPBEXHLevel3 2 9 2 2" xfId="4588" xr:uid="{00000000-0005-0000-0000-00001F1C0000}"/>
    <cellStyle name="SAPBEXHLevel3 2 9 2 3" xfId="7061" xr:uid="{00000000-0005-0000-0000-0000201C0000}"/>
    <cellStyle name="SAPBEXHLevel3 2 9 2 4" xfId="9355" xr:uid="{00000000-0005-0000-0000-0000211C0000}"/>
    <cellStyle name="SAPBEXHLevel3 2 9 3" xfId="3936" xr:uid="{00000000-0005-0000-0000-0000221C0000}"/>
    <cellStyle name="SAPBEXHLevel3 2 9 4" xfId="6441" xr:uid="{00000000-0005-0000-0000-0000231C0000}"/>
    <cellStyle name="SAPBEXHLevel3 2 9 5" xfId="8770" xr:uid="{00000000-0005-0000-0000-0000241C0000}"/>
    <cellStyle name="SAPBEXHLevel3 3" xfId="1083" xr:uid="{00000000-0005-0000-0000-0000251C0000}"/>
    <cellStyle name="SAPBEXHLevel3 3 2" xfId="2468" xr:uid="{00000000-0005-0000-0000-0000261C0000}"/>
    <cellStyle name="SAPBEXHLevel3 3 2 2" xfId="5295" xr:uid="{00000000-0005-0000-0000-0000271C0000}"/>
    <cellStyle name="SAPBEXHLevel3 3 2 3" xfId="7765" xr:uid="{00000000-0005-0000-0000-0000281C0000}"/>
    <cellStyle name="SAPBEXHLevel3 3 2 4" xfId="10058" xr:uid="{00000000-0005-0000-0000-0000291C0000}"/>
    <cellStyle name="SAPBEXHLevel3 3 3" xfId="3937" xr:uid="{00000000-0005-0000-0000-00002A1C0000}"/>
    <cellStyle name="SAPBEXHLevel3 3 4" xfId="6442" xr:uid="{00000000-0005-0000-0000-00002B1C0000}"/>
    <cellStyle name="SAPBEXHLevel3 3 5" xfId="8771" xr:uid="{00000000-0005-0000-0000-00002C1C0000}"/>
    <cellStyle name="SAPBEXHLevel3 4" xfId="1084" xr:uid="{00000000-0005-0000-0000-00002D1C0000}"/>
    <cellStyle name="SAPBEXHLevel3 4 2" xfId="2229" xr:uid="{00000000-0005-0000-0000-00002E1C0000}"/>
    <cellStyle name="SAPBEXHLevel3 4 2 2" xfId="5057" xr:uid="{00000000-0005-0000-0000-00002F1C0000}"/>
    <cellStyle name="SAPBEXHLevel3 4 2 3" xfId="7528" xr:uid="{00000000-0005-0000-0000-0000301C0000}"/>
    <cellStyle name="SAPBEXHLevel3 4 2 4" xfId="9821" xr:uid="{00000000-0005-0000-0000-0000311C0000}"/>
    <cellStyle name="SAPBEXHLevel3 4 3" xfId="3938" xr:uid="{00000000-0005-0000-0000-0000321C0000}"/>
    <cellStyle name="SAPBEXHLevel3 4 4" xfId="6443" xr:uid="{00000000-0005-0000-0000-0000331C0000}"/>
    <cellStyle name="SAPBEXHLevel3 4 5" xfId="8772" xr:uid="{00000000-0005-0000-0000-0000341C0000}"/>
    <cellStyle name="SAPBEXHLevel3 5" xfId="1085" xr:uid="{00000000-0005-0000-0000-0000351C0000}"/>
    <cellStyle name="SAPBEXHLevel3 5 2" xfId="2398" xr:uid="{00000000-0005-0000-0000-0000361C0000}"/>
    <cellStyle name="SAPBEXHLevel3 5 2 2" xfId="5225" xr:uid="{00000000-0005-0000-0000-0000371C0000}"/>
    <cellStyle name="SAPBEXHLevel3 5 2 3" xfId="7696" xr:uid="{00000000-0005-0000-0000-0000381C0000}"/>
    <cellStyle name="SAPBEXHLevel3 5 2 4" xfId="9989" xr:uid="{00000000-0005-0000-0000-0000391C0000}"/>
    <cellStyle name="SAPBEXHLevel3 5 3" xfId="3939" xr:uid="{00000000-0005-0000-0000-00003A1C0000}"/>
    <cellStyle name="SAPBEXHLevel3 5 4" xfId="6444" xr:uid="{00000000-0005-0000-0000-00003B1C0000}"/>
    <cellStyle name="SAPBEXHLevel3 5 5" xfId="8773" xr:uid="{00000000-0005-0000-0000-00003C1C0000}"/>
    <cellStyle name="SAPBEXHLevel3 6" xfId="1086" xr:uid="{00000000-0005-0000-0000-00003D1C0000}"/>
    <cellStyle name="SAPBEXHLevel3 6 2" xfId="2358" xr:uid="{00000000-0005-0000-0000-00003E1C0000}"/>
    <cellStyle name="SAPBEXHLevel3 6 2 2" xfId="5186" xr:uid="{00000000-0005-0000-0000-00003F1C0000}"/>
    <cellStyle name="SAPBEXHLevel3 6 2 3" xfId="7657" xr:uid="{00000000-0005-0000-0000-0000401C0000}"/>
    <cellStyle name="SAPBEXHLevel3 6 2 4" xfId="9950" xr:uid="{00000000-0005-0000-0000-0000411C0000}"/>
    <cellStyle name="SAPBEXHLevel3 6 3" xfId="3940" xr:uid="{00000000-0005-0000-0000-0000421C0000}"/>
    <cellStyle name="SAPBEXHLevel3 6 4" xfId="6445" xr:uid="{00000000-0005-0000-0000-0000431C0000}"/>
    <cellStyle name="SAPBEXHLevel3 6 5" xfId="8774" xr:uid="{00000000-0005-0000-0000-0000441C0000}"/>
    <cellStyle name="SAPBEXHLevel3 7" xfId="1087" xr:uid="{00000000-0005-0000-0000-0000451C0000}"/>
    <cellStyle name="SAPBEXHLevel3 7 2" xfId="2544" xr:uid="{00000000-0005-0000-0000-0000461C0000}"/>
    <cellStyle name="SAPBEXHLevel3 7 2 2" xfId="5371" xr:uid="{00000000-0005-0000-0000-0000471C0000}"/>
    <cellStyle name="SAPBEXHLevel3 7 2 3" xfId="7841" xr:uid="{00000000-0005-0000-0000-0000481C0000}"/>
    <cellStyle name="SAPBEXHLevel3 7 2 4" xfId="10134" xr:uid="{00000000-0005-0000-0000-0000491C0000}"/>
    <cellStyle name="SAPBEXHLevel3 7 3" xfId="3941" xr:uid="{00000000-0005-0000-0000-00004A1C0000}"/>
    <cellStyle name="SAPBEXHLevel3 7 4" xfId="6446" xr:uid="{00000000-0005-0000-0000-00004B1C0000}"/>
    <cellStyle name="SAPBEXHLevel3 7 5" xfId="8775" xr:uid="{00000000-0005-0000-0000-00004C1C0000}"/>
    <cellStyle name="SAPBEXHLevel3 8" xfId="1088" xr:uid="{00000000-0005-0000-0000-00004D1C0000}"/>
    <cellStyle name="SAPBEXHLevel3 8 2" xfId="2179" xr:uid="{00000000-0005-0000-0000-00004E1C0000}"/>
    <cellStyle name="SAPBEXHLevel3 8 2 2" xfId="5007" xr:uid="{00000000-0005-0000-0000-00004F1C0000}"/>
    <cellStyle name="SAPBEXHLevel3 8 2 3" xfId="7478" xr:uid="{00000000-0005-0000-0000-0000501C0000}"/>
    <cellStyle name="SAPBEXHLevel3 8 2 4" xfId="9771" xr:uid="{00000000-0005-0000-0000-0000511C0000}"/>
    <cellStyle name="SAPBEXHLevel3 8 3" xfId="3942" xr:uid="{00000000-0005-0000-0000-0000521C0000}"/>
    <cellStyle name="SAPBEXHLevel3 8 4" xfId="6447" xr:uid="{00000000-0005-0000-0000-0000531C0000}"/>
    <cellStyle name="SAPBEXHLevel3 8 5" xfId="8776" xr:uid="{00000000-0005-0000-0000-0000541C0000}"/>
    <cellStyle name="SAPBEXHLevel3 9" xfId="1089" xr:uid="{00000000-0005-0000-0000-0000551C0000}"/>
    <cellStyle name="SAPBEXHLevel3 9 2" xfId="2339" xr:uid="{00000000-0005-0000-0000-0000561C0000}"/>
    <cellStyle name="SAPBEXHLevel3 9 2 2" xfId="5167" xr:uid="{00000000-0005-0000-0000-0000571C0000}"/>
    <cellStyle name="SAPBEXHLevel3 9 2 3" xfId="7638" xr:uid="{00000000-0005-0000-0000-0000581C0000}"/>
    <cellStyle name="SAPBEXHLevel3 9 2 4" xfId="9931" xr:uid="{00000000-0005-0000-0000-0000591C0000}"/>
    <cellStyle name="SAPBEXHLevel3 9 3" xfId="3943" xr:uid="{00000000-0005-0000-0000-00005A1C0000}"/>
    <cellStyle name="SAPBEXHLevel3 9 4" xfId="6448" xr:uid="{00000000-0005-0000-0000-00005B1C0000}"/>
    <cellStyle name="SAPBEXHLevel3 9 5" xfId="8777" xr:uid="{00000000-0005-0000-0000-00005C1C0000}"/>
    <cellStyle name="SAPBEXHLevel3X" xfId="1090" xr:uid="{00000000-0005-0000-0000-00005D1C0000}"/>
    <cellStyle name="SAPBEXHLevel3X 10" xfId="1091" xr:uid="{00000000-0005-0000-0000-00005E1C0000}"/>
    <cellStyle name="SAPBEXHLevel3X 10 2" xfId="1797" xr:uid="{00000000-0005-0000-0000-00005F1C0000}"/>
    <cellStyle name="SAPBEXHLevel3X 10 2 2" xfId="4625" xr:uid="{00000000-0005-0000-0000-0000601C0000}"/>
    <cellStyle name="SAPBEXHLevel3X 10 2 3" xfId="7098" xr:uid="{00000000-0005-0000-0000-0000611C0000}"/>
    <cellStyle name="SAPBEXHLevel3X 10 2 4" xfId="9392" xr:uid="{00000000-0005-0000-0000-0000621C0000}"/>
    <cellStyle name="SAPBEXHLevel3X 10 3" xfId="3945" xr:uid="{00000000-0005-0000-0000-0000631C0000}"/>
    <cellStyle name="SAPBEXHLevel3X 10 4" xfId="6450" xr:uid="{00000000-0005-0000-0000-0000641C0000}"/>
    <cellStyle name="SAPBEXHLevel3X 10 5" xfId="8779" xr:uid="{00000000-0005-0000-0000-0000651C0000}"/>
    <cellStyle name="SAPBEXHLevel3X 11" xfId="1092" xr:uid="{00000000-0005-0000-0000-0000661C0000}"/>
    <cellStyle name="SAPBEXHLevel3X 11 2" xfId="1941" xr:uid="{00000000-0005-0000-0000-0000671C0000}"/>
    <cellStyle name="SAPBEXHLevel3X 11 2 2" xfId="4769" xr:uid="{00000000-0005-0000-0000-0000681C0000}"/>
    <cellStyle name="SAPBEXHLevel3X 11 2 3" xfId="7240" xr:uid="{00000000-0005-0000-0000-0000691C0000}"/>
    <cellStyle name="SAPBEXHLevel3X 11 2 4" xfId="9533" xr:uid="{00000000-0005-0000-0000-00006A1C0000}"/>
    <cellStyle name="SAPBEXHLevel3X 11 3" xfId="3946" xr:uid="{00000000-0005-0000-0000-00006B1C0000}"/>
    <cellStyle name="SAPBEXHLevel3X 11 4" xfId="6451" xr:uid="{00000000-0005-0000-0000-00006C1C0000}"/>
    <cellStyle name="SAPBEXHLevel3X 11 5" xfId="8780" xr:uid="{00000000-0005-0000-0000-00006D1C0000}"/>
    <cellStyle name="SAPBEXHLevel3X 12" xfId="1528" xr:uid="{00000000-0005-0000-0000-00006E1C0000}"/>
    <cellStyle name="SAPBEXHLevel3X 13" xfId="1756" xr:uid="{00000000-0005-0000-0000-00006F1C0000}"/>
    <cellStyle name="SAPBEXHLevel3X 13 2" xfId="4584" xr:uid="{00000000-0005-0000-0000-0000701C0000}"/>
    <cellStyle name="SAPBEXHLevel3X 13 3" xfId="7057" xr:uid="{00000000-0005-0000-0000-0000711C0000}"/>
    <cellStyle name="SAPBEXHLevel3X 13 4" xfId="9351" xr:uid="{00000000-0005-0000-0000-0000721C0000}"/>
    <cellStyle name="SAPBEXHLevel3X 14" xfId="3944" xr:uid="{00000000-0005-0000-0000-0000731C0000}"/>
    <cellStyle name="SAPBEXHLevel3X 15" xfId="6449" xr:uid="{00000000-0005-0000-0000-0000741C0000}"/>
    <cellStyle name="SAPBEXHLevel3X 16" xfId="8778" xr:uid="{00000000-0005-0000-0000-0000751C0000}"/>
    <cellStyle name="SAPBEXHLevel3X 2" xfId="1093" xr:uid="{00000000-0005-0000-0000-0000761C0000}"/>
    <cellStyle name="SAPBEXHLevel3X 2 10" xfId="1094" xr:uid="{00000000-0005-0000-0000-0000771C0000}"/>
    <cellStyle name="SAPBEXHLevel3X 2 10 2" xfId="2636" xr:uid="{00000000-0005-0000-0000-0000781C0000}"/>
    <cellStyle name="SAPBEXHLevel3X 2 10 2 2" xfId="5461" xr:uid="{00000000-0005-0000-0000-0000791C0000}"/>
    <cellStyle name="SAPBEXHLevel3X 2 10 2 3" xfId="7929" xr:uid="{00000000-0005-0000-0000-00007A1C0000}"/>
    <cellStyle name="SAPBEXHLevel3X 2 10 2 4" xfId="10218" xr:uid="{00000000-0005-0000-0000-00007B1C0000}"/>
    <cellStyle name="SAPBEXHLevel3X 2 10 3" xfId="3948" xr:uid="{00000000-0005-0000-0000-00007C1C0000}"/>
    <cellStyle name="SAPBEXHLevel3X 2 10 4" xfId="6453" xr:uid="{00000000-0005-0000-0000-00007D1C0000}"/>
    <cellStyle name="SAPBEXHLevel3X 2 10 5" xfId="8782" xr:uid="{00000000-0005-0000-0000-00007E1C0000}"/>
    <cellStyle name="SAPBEXHLevel3X 2 11" xfId="2565" xr:uid="{00000000-0005-0000-0000-00007F1C0000}"/>
    <cellStyle name="SAPBEXHLevel3X 2 11 2" xfId="5392" xr:uid="{00000000-0005-0000-0000-0000801C0000}"/>
    <cellStyle name="SAPBEXHLevel3X 2 11 3" xfId="7862" xr:uid="{00000000-0005-0000-0000-0000811C0000}"/>
    <cellStyle name="SAPBEXHLevel3X 2 11 4" xfId="10155" xr:uid="{00000000-0005-0000-0000-0000821C0000}"/>
    <cellStyle name="SAPBEXHLevel3X 2 12" xfId="3947" xr:uid="{00000000-0005-0000-0000-0000831C0000}"/>
    <cellStyle name="SAPBEXHLevel3X 2 13" xfId="6452" xr:uid="{00000000-0005-0000-0000-0000841C0000}"/>
    <cellStyle name="SAPBEXHLevel3X 2 14" xfId="8781" xr:uid="{00000000-0005-0000-0000-0000851C0000}"/>
    <cellStyle name="SAPBEXHLevel3X 2 2" xfId="1095" xr:uid="{00000000-0005-0000-0000-0000861C0000}"/>
    <cellStyle name="SAPBEXHLevel3X 2 2 2" xfId="1563" xr:uid="{00000000-0005-0000-0000-0000871C0000}"/>
    <cellStyle name="SAPBEXHLevel3X 2 2 2 2" xfId="4392" xr:uid="{00000000-0005-0000-0000-0000881C0000}"/>
    <cellStyle name="SAPBEXHLevel3X 2 2 2 3" xfId="6866" xr:uid="{00000000-0005-0000-0000-0000891C0000}"/>
    <cellStyle name="SAPBEXHLevel3X 2 2 2 4" xfId="9168" xr:uid="{00000000-0005-0000-0000-00008A1C0000}"/>
    <cellStyle name="SAPBEXHLevel3X 2 2 3" xfId="3949" xr:uid="{00000000-0005-0000-0000-00008B1C0000}"/>
    <cellStyle name="SAPBEXHLevel3X 2 2 4" xfId="6454" xr:uid="{00000000-0005-0000-0000-00008C1C0000}"/>
    <cellStyle name="SAPBEXHLevel3X 2 2 5" xfId="8783" xr:uid="{00000000-0005-0000-0000-00008D1C0000}"/>
    <cellStyle name="SAPBEXHLevel3X 2 3" xfId="1096" xr:uid="{00000000-0005-0000-0000-00008E1C0000}"/>
    <cellStyle name="SAPBEXHLevel3X 2 3 2" xfId="2240" xr:uid="{00000000-0005-0000-0000-00008F1C0000}"/>
    <cellStyle name="SAPBEXHLevel3X 2 3 2 2" xfId="5068" xr:uid="{00000000-0005-0000-0000-0000901C0000}"/>
    <cellStyle name="SAPBEXHLevel3X 2 3 2 3" xfId="7539" xr:uid="{00000000-0005-0000-0000-0000911C0000}"/>
    <cellStyle name="SAPBEXHLevel3X 2 3 2 4" xfId="9832" xr:uid="{00000000-0005-0000-0000-0000921C0000}"/>
    <cellStyle name="SAPBEXHLevel3X 2 3 3" xfId="3950" xr:uid="{00000000-0005-0000-0000-0000931C0000}"/>
    <cellStyle name="SAPBEXHLevel3X 2 3 4" xfId="6455" xr:uid="{00000000-0005-0000-0000-0000941C0000}"/>
    <cellStyle name="SAPBEXHLevel3X 2 3 5" xfId="8784" xr:uid="{00000000-0005-0000-0000-0000951C0000}"/>
    <cellStyle name="SAPBEXHLevel3X 2 4" xfId="1097" xr:uid="{00000000-0005-0000-0000-0000961C0000}"/>
    <cellStyle name="SAPBEXHLevel3X 2 4 2" xfId="1672" xr:uid="{00000000-0005-0000-0000-0000971C0000}"/>
    <cellStyle name="SAPBEXHLevel3X 2 4 2 2" xfId="4501" xr:uid="{00000000-0005-0000-0000-0000981C0000}"/>
    <cellStyle name="SAPBEXHLevel3X 2 4 2 3" xfId="6974" xr:uid="{00000000-0005-0000-0000-0000991C0000}"/>
    <cellStyle name="SAPBEXHLevel3X 2 4 2 4" xfId="9268" xr:uid="{00000000-0005-0000-0000-00009A1C0000}"/>
    <cellStyle name="SAPBEXHLevel3X 2 4 3" xfId="3951" xr:uid="{00000000-0005-0000-0000-00009B1C0000}"/>
    <cellStyle name="SAPBEXHLevel3X 2 4 4" xfId="6456" xr:uid="{00000000-0005-0000-0000-00009C1C0000}"/>
    <cellStyle name="SAPBEXHLevel3X 2 4 5" xfId="8785" xr:uid="{00000000-0005-0000-0000-00009D1C0000}"/>
    <cellStyle name="SAPBEXHLevel3X 2 5" xfId="1098" xr:uid="{00000000-0005-0000-0000-00009E1C0000}"/>
    <cellStyle name="SAPBEXHLevel3X 2 5 2" xfId="1649" xr:uid="{00000000-0005-0000-0000-00009F1C0000}"/>
    <cellStyle name="SAPBEXHLevel3X 2 5 2 2" xfId="4478" xr:uid="{00000000-0005-0000-0000-0000A01C0000}"/>
    <cellStyle name="SAPBEXHLevel3X 2 5 2 3" xfId="6951" xr:uid="{00000000-0005-0000-0000-0000A11C0000}"/>
    <cellStyle name="SAPBEXHLevel3X 2 5 2 4" xfId="9246" xr:uid="{00000000-0005-0000-0000-0000A21C0000}"/>
    <cellStyle name="SAPBEXHLevel3X 2 5 3" xfId="3952" xr:uid="{00000000-0005-0000-0000-0000A31C0000}"/>
    <cellStyle name="SAPBEXHLevel3X 2 5 4" xfId="6457" xr:uid="{00000000-0005-0000-0000-0000A41C0000}"/>
    <cellStyle name="SAPBEXHLevel3X 2 5 5" xfId="8786" xr:uid="{00000000-0005-0000-0000-0000A51C0000}"/>
    <cellStyle name="SAPBEXHLevel3X 2 6" xfId="1099" xr:uid="{00000000-0005-0000-0000-0000A61C0000}"/>
    <cellStyle name="SAPBEXHLevel3X 2 6 2" xfId="2677" xr:uid="{00000000-0005-0000-0000-0000A71C0000}"/>
    <cellStyle name="SAPBEXHLevel3X 2 6 2 2" xfId="5502" xr:uid="{00000000-0005-0000-0000-0000A81C0000}"/>
    <cellStyle name="SAPBEXHLevel3X 2 6 2 3" xfId="7967" xr:uid="{00000000-0005-0000-0000-0000A91C0000}"/>
    <cellStyle name="SAPBEXHLevel3X 2 6 2 4" xfId="10247" xr:uid="{00000000-0005-0000-0000-0000AA1C0000}"/>
    <cellStyle name="SAPBEXHLevel3X 2 6 3" xfId="3953" xr:uid="{00000000-0005-0000-0000-0000AB1C0000}"/>
    <cellStyle name="SAPBEXHLevel3X 2 6 4" xfId="6458" xr:uid="{00000000-0005-0000-0000-0000AC1C0000}"/>
    <cellStyle name="SAPBEXHLevel3X 2 6 5" xfId="8787" xr:uid="{00000000-0005-0000-0000-0000AD1C0000}"/>
    <cellStyle name="SAPBEXHLevel3X 2 7" xfId="1100" xr:uid="{00000000-0005-0000-0000-0000AE1C0000}"/>
    <cellStyle name="SAPBEXHLevel3X 2 7 2" xfId="2655" xr:uid="{00000000-0005-0000-0000-0000AF1C0000}"/>
    <cellStyle name="SAPBEXHLevel3X 2 7 2 2" xfId="5480" xr:uid="{00000000-0005-0000-0000-0000B01C0000}"/>
    <cellStyle name="SAPBEXHLevel3X 2 7 2 3" xfId="7948" xr:uid="{00000000-0005-0000-0000-0000B11C0000}"/>
    <cellStyle name="SAPBEXHLevel3X 2 7 2 4" xfId="10236" xr:uid="{00000000-0005-0000-0000-0000B21C0000}"/>
    <cellStyle name="SAPBEXHLevel3X 2 7 3" xfId="3954" xr:uid="{00000000-0005-0000-0000-0000B31C0000}"/>
    <cellStyle name="SAPBEXHLevel3X 2 7 4" xfId="6459" xr:uid="{00000000-0005-0000-0000-0000B41C0000}"/>
    <cellStyle name="SAPBEXHLevel3X 2 7 5" xfId="8788" xr:uid="{00000000-0005-0000-0000-0000B51C0000}"/>
    <cellStyle name="SAPBEXHLevel3X 2 8" xfId="1101" xr:uid="{00000000-0005-0000-0000-0000B61C0000}"/>
    <cellStyle name="SAPBEXHLevel3X 2 8 2" xfId="1840" xr:uid="{00000000-0005-0000-0000-0000B71C0000}"/>
    <cellStyle name="SAPBEXHLevel3X 2 8 2 2" xfId="4668" xr:uid="{00000000-0005-0000-0000-0000B81C0000}"/>
    <cellStyle name="SAPBEXHLevel3X 2 8 2 3" xfId="7140" xr:uid="{00000000-0005-0000-0000-0000B91C0000}"/>
    <cellStyle name="SAPBEXHLevel3X 2 8 2 4" xfId="9433" xr:uid="{00000000-0005-0000-0000-0000BA1C0000}"/>
    <cellStyle name="SAPBEXHLevel3X 2 8 3" xfId="3955" xr:uid="{00000000-0005-0000-0000-0000BB1C0000}"/>
    <cellStyle name="SAPBEXHLevel3X 2 8 4" xfId="6460" xr:uid="{00000000-0005-0000-0000-0000BC1C0000}"/>
    <cellStyle name="SAPBEXHLevel3X 2 8 5" xfId="8789" xr:uid="{00000000-0005-0000-0000-0000BD1C0000}"/>
    <cellStyle name="SAPBEXHLevel3X 2 9" xfId="1102" xr:uid="{00000000-0005-0000-0000-0000BE1C0000}"/>
    <cellStyle name="SAPBEXHLevel3X 2 9 2" xfId="2625" xr:uid="{00000000-0005-0000-0000-0000BF1C0000}"/>
    <cellStyle name="SAPBEXHLevel3X 2 9 2 2" xfId="5451" xr:uid="{00000000-0005-0000-0000-0000C01C0000}"/>
    <cellStyle name="SAPBEXHLevel3X 2 9 2 3" xfId="7920" xr:uid="{00000000-0005-0000-0000-0000C11C0000}"/>
    <cellStyle name="SAPBEXHLevel3X 2 9 2 4" xfId="10212" xr:uid="{00000000-0005-0000-0000-0000C21C0000}"/>
    <cellStyle name="SAPBEXHLevel3X 2 9 3" xfId="3956" xr:uid="{00000000-0005-0000-0000-0000C31C0000}"/>
    <cellStyle name="SAPBEXHLevel3X 2 9 4" xfId="6461" xr:uid="{00000000-0005-0000-0000-0000C41C0000}"/>
    <cellStyle name="SAPBEXHLevel3X 2 9 5" xfId="8790" xr:uid="{00000000-0005-0000-0000-0000C51C0000}"/>
    <cellStyle name="SAPBEXHLevel3X 3" xfId="1103" xr:uid="{00000000-0005-0000-0000-0000C61C0000}"/>
    <cellStyle name="SAPBEXHLevel3X 3 2" xfId="1898" xr:uid="{00000000-0005-0000-0000-0000C71C0000}"/>
    <cellStyle name="SAPBEXHLevel3X 3 2 2" xfId="4726" xr:uid="{00000000-0005-0000-0000-0000C81C0000}"/>
    <cellStyle name="SAPBEXHLevel3X 3 2 3" xfId="7198" xr:uid="{00000000-0005-0000-0000-0000C91C0000}"/>
    <cellStyle name="SAPBEXHLevel3X 3 2 4" xfId="9491" xr:uid="{00000000-0005-0000-0000-0000CA1C0000}"/>
    <cellStyle name="SAPBEXHLevel3X 3 3" xfId="3957" xr:uid="{00000000-0005-0000-0000-0000CB1C0000}"/>
    <cellStyle name="SAPBEXHLevel3X 3 4" xfId="6462" xr:uid="{00000000-0005-0000-0000-0000CC1C0000}"/>
    <cellStyle name="SAPBEXHLevel3X 3 5" xfId="8791" xr:uid="{00000000-0005-0000-0000-0000CD1C0000}"/>
    <cellStyle name="SAPBEXHLevel3X 4" xfId="1104" xr:uid="{00000000-0005-0000-0000-0000CE1C0000}"/>
    <cellStyle name="SAPBEXHLevel3X 4 2" xfId="1822" xr:uid="{00000000-0005-0000-0000-0000CF1C0000}"/>
    <cellStyle name="SAPBEXHLevel3X 4 2 2" xfId="4650" xr:uid="{00000000-0005-0000-0000-0000D01C0000}"/>
    <cellStyle name="SAPBEXHLevel3X 4 2 3" xfId="7122" xr:uid="{00000000-0005-0000-0000-0000D11C0000}"/>
    <cellStyle name="SAPBEXHLevel3X 4 2 4" xfId="9415" xr:uid="{00000000-0005-0000-0000-0000D21C0000}"/>
    <cellStyle name="SAPBEXHLevel3X 4 3" xfId="3958" xr:uid="{00000000-0005-0000-0000-0000D31C0000}"/>
    <cellStyle name="SAPBEXHLevel3X 4 4" xfId="6463" xr:uid="{00000000-0005-0000-0000-0000D41C0000}"/>
    <cellStyle name="SAPBEXHLevel3X 4 5" xfId="8792" xr:uid="{00000000-0005-0000-0000-0000D51C0000}"/>
    <cellStyle name="SAPBEXHLevel3X 5" xfId="1105" xr:uid="{00000000-0005-0000-0000-0000D61C0000}"/>
    <cellStyle name="SAPBEXHLevel3X 5 2" xfId="1619" xr:uid="{00000000-0005-0000-0000-0000D71C0000}"/>
    <cellStyle name="SAPBEXHLevel3X 5 2 2" xfId="4448" xr:uid="{00000000-0005-0000-0000-0000D81C0000}"/>
    <cellStyle name="SAPBEXHLevel3X 5 2 3" xfId="6921" xr:uid="{00000000-0005-0000-0000-0000D91C0000}"/>
    <cellStyle name="SAPBEXHLevel3X 5 2 4" xfId="9221" xr:uid="{00000000-0005-0000-0000-0000DA1C0000}"/>
    <cellStyle name="SAPBEXHLevel3X 5 3" xfId="3959" xr:uid="{00000000-0005-0000-0000-0000DB1C0000}"/>
    <cellStyle name="SAPBEXHLevel3X 5 4" xfId="6464" xr:uid="{00000000-0005-0000-0000-0000DC1C0000}"/>
    <cellStyle name="SAPBEXHLevel3X 5 5" xfId="8793" xr:uid="{00000000-0005-0000-0000-0000DD1C0000}"/>
    <cellStyle name="SAPBEXHLevel3X 6" xfId="1106" xr:uid="{00000000-0005-0000-0000-0000DE1C0000}"/>
    <cellStyle name="SAPBEXHLevel3X 6 2" xfId="1856" xr:uid="{00000000-0005-0000-0000-0000DF1C0000}"/>
    <cellStyle name="SAPBEXHLevel3X 6 2 2" xfId="4684" xr:uid="{00000000-0005-0000-0000-0000E01C0000}"/>
    <cellStyle name="SAPBEXHLevel3X 6 2 3" xfId="7156" xr:uid="{00000000-0005-0000-0000-0000E11C0000}"/>
    <cellStyle name="SAPBEXHLevel3X 6 2 4" xfId="9449" xr:uid="{00000000-0005-0000-0000-0000E21C0000}"/>
    <cellStyle name="SAPBEXHLevel3X 6 3" xfId="3960" xr:uid="{00000000-0005-0000-0000-0000E31C0000}"/>
    <cellStyle name="SAPBEXHLevel3X 6 4" xfId="6465" xr:uid="{00000000-0005-0000-0000-0000E41C0000}"/>
    <cellStyle name="SAPBEXHLevel3X 6 5" xfId="8794" xr:uid="{00000000-0005-0000-0000-0000E51C0000}"/>
    <cellStyle name="SAPBEXHLevel3X 7" xfId="1107" xr:uid="{00000000-0005-0000-0000-0000E61C0000}"/>
    <cellStyle name="SAPBEXHLevel3X 7 2" xfId="1877" xr:uid="{00000000-0005-0000-0000-0000E71C0000}"/>
    <cellStyle name="SAPBEXHLevel3X 7 2 2" xfId="4705" xr:uid="{00000000-0005-0000-0000-0000E81C0000}"/>
    <cellStyle name="SAPBEXHLevel3X 7 2 3" xfId="7177" xr:uid="{00000000-0005-0000-0000-0000E91C0000}"/>
    <cellStyle name="SAPBEXHLevel3X 7 2 4" xfId="9470" xr:uid="{00000000-0005-0000-0000-0000EA1C0000}"/>
    <cellStyle name="SAPBEXHLevel3X 7 3" xfId="3961" xr:uid="{00000000-0005-0000-0000-0000EB1C0000}"/>
    <cellStyle name="SAPBEXHLevel3X 7 4" xfId="6466" xr:uid="{00000000-0005-0000-0000-0000EC1C0000}"/>
    <cellStyle name="SAPBEXHLevel3X 7 5" xfId="8795" xr:uid="{00000000-0005-0000-0000-0000ED1C0000}"/>
    <cellStyle name="SAPBEXHLevel3X 8" xfId="1108" xr:uid="{00000000-0005-0000-0000-0000EE1C0000}"/>
    <cellStyle name="SAPBEXHLevel3X 8 2" xfId="1895" xr:uid="{00000000-0005-0000-0000-0000EF1C0000}"/>
    <cellStyle name="SAPBEXHLevel3X 8 2 2" xfId="4723" xr:uid="{00000000-0005-0000-0000-0000F01C0000}"/>
    <cellStyle name="SAPBEXHLevel3X 8 2 3" xfId="7195" xr:uid="{00000000-0005-0000-0000-0000F11C0000}"/>
    <cellStyle name="SAPBEXHLevel3X 8 2 4" xfId="9488" xr:uid="{00000000-0005-0000-0000-0000F21C0000}"/>
    <cellStyle name="SAPBEXHLevel3X 8 3" xfId="3962" xr:uid="{00000000-0005-0000-0000-0000F31C0000}"/>
    <cellStyle name="SAPBEXHLevel3X 8 4" xfId="6467" xr:uid="{00000000-0005-0000-0000-0000F41C0000}"/>
    <cellStyle name="SAPBEXHLevel3X 8 5" xfId="8796" xr:uid="{00000000-0005-0000-0000-0000F51C0000}"/>
    <cellStyle name="SAPBEXHLevel3X 9" xfId="1109" xr:uid="{00000000-0005-0000-0000-0000F61C0000}"/>
    <cellStyle name="SAPBEXHLevel3X 9 2" xfId="2246" xr:uid="{00000000-0005-0000-0000-0000F71C0000}"/>
    <cellStyle name="SAPBEXHLevel3X 9 2 2" xfId="5074" xr:uid="{00000000-0005-0000-0000-0000F81C0000}"/>
    <cellStyle name="SAPBEXHLevel3X 9 2 3" xfId="7545" xr:uid="{00000000-0005-0000-0000-0000F91C0000}"/>
    <cellStyle name="SAPBEXHLevel3X 9 2 4" xfId="9838" xr:uid="{00000000-0005-0000-0000-0000FA1C0000}"/>
    <cellStyle name="SAPBEXHLevel3X 9 3" xfId="3963" xr:uid="{00000000-0005-0000-0000-0000FB1C0000}"/>
    <cellStyle name="SAPBEXHLevel3X 9 4" xfId="6468" xr:uid="{00000000-0005-0000-0000-0000FC1C0000}"/>
    <cellStyle name="SAPBEXHLevel3X 9 5" xfId="8797" xr:uid="{00000000-0005-0000-0000-0000FD1C0000}"/>
    <cellStyle name="SAPBEXchaText" xfId="1110" xr:uid="{00000000-0005-0000-0000-0000FE1C0000}"/>
    <cellStyle name="SAPBEXchaText 10" xfId="1111" xr:uid="{00000000-0005-0000-0000-0000FF1C0000}"/>
    <cellStyle name="SAPBEXchaText 10 2" xfId="2703" xr:uid="{00000000-0005-0000-0000-0000001D0000}"/>
    <cellStyle name="SAPBEXchaText 10 2 2" xfId="5528" xr:uid="{00000000-0005-0000-0000-0000011D0000}"/>
    <cellStyle name="SAPBEXchaText 10 2 3" xfId="7993" xr:uid="{00000000-0005-0000-0000-0000021D0000}"/>
    <cellStyle name="SAPBEXchaText 10 2 4" xfId="10273" xr:uid="{00000000-0005-0000-0000-0000031D0000}"/>
    <cellStyle name="SAPBEXchaText 10 3" xfId="3965" xr:uid="{00000000-0005-0000-0000-0000041D0000}"/>
    <cellStyle name="SAPBEXchaText 10 4" xfId="6470" xr:uid="{00000000-0005-0000-0000-0000051D0000}"/>
    <cellStyle name="SAPBEXchaText 10 5" xfId="8799" xr:uid="{00000000-0005-0000-0000-0000061D0000}"/>
    <cellStyle name="SAPBEXchaText 11" xfId="1112" xr:uid="{00000000-0005-0000-0000-0000071D0000}"/>
    <cellStyle name="SAPBEXchaText 11 2" xfId="1943" xr:uid="{00000000-0005-0000-0000-0000081D0000}"/>
    <cellStyle name="SAPBEXchaText 11 2 2" xfId="4771" xr:uid="{00000000-0005-0000-0000-0000091D0000}"/>
    <cellStyle name="SAPBEXchaText 11 2 3" xfId="7242" xr:uid="{00000000-0005-0000-0000-00000A1D0000}"/>
    <cellStyle name="SAPBEXchaText 11 2 4" xfId="9535" xr:uid="{00000000-0005-0000-0000-00000B1D0000}"/>
    <cellStyle name="SAPBEXchaText 11 3" xfId="3966" xr:uid="{00000000-0005-0000-0000-00000C1D0000}"/>
    <cellStyle name="SAPBEXchaText 11 4" xfId="6471" xr:uid="{00000000-0005-0000-0000-00000D1D0000}"/>
    <cellStyle name="SAPBEXchaText 11 5" xfId="8800" xr:uid="{00000000-0005-0000-0000-00000E1D0000}"/>
    <cellStyle name="SAPBEXchaText 12" xfId="1113" xr:uid="{00000000-0005-0000-0000-00000F1D0000}"/>
    <cellStyle name="SAPBEXchaText 12 2" xfId="2268" xr:uid="{00000000-0005-0000-0000-0000101D0000}"/>
    <cellStyle name="SAPBEXchaText 12 2 2" xfId="5096" xr:uid="{00000000-0005-0000-0000-0000111D0000}"/>
    <cellStyle name="SAPBEXchaText 12 2 3" xfId="7567" xr:uid="{00000000-0005-0000-0000-0000121D0000}"/>
    <cellStyle name="SAPBEXchaText 12 2 4" xfId="9860" xr:uid="{00000000-0005-0000-0000-0000131D0000}"/>
    <cellStyle name="SAPBEXchaText 12 3" xfId="3967" xr:uid="{00000000-0005-0000-0000-0000141D0000}"/>
    <cellStyle name="SAPBEXchaText 12 4" xfId="6472" xr:uid="{00000000-0005-0000-0000-0000151D0000}"/>
    <cellStyle name="SAPBEXchaText 12 5" xfId="8801" xr:uid="{00000000-0005-0000-0000-0000161D0000}"/>
    <cellStyle name="SAPBEXchaText 13" xfId="1694" xr:uid="{00000000-0005-0000-0000-0000171D0000}"/>
    <cellStyle name="SAPBEXchaText 13 2" xfId="4523" xr:uid="{00000000-0005-0000-0000-0000181D0000}"/>
    <cellStyle name="SAPBEXchaText 13 3" xfId="6996" xr:uid="{00000000-0005-0000-0000-0000191D0000}"/>
    <cellStyle name="SAPBEXchaText 13 4" xfId="9290" xr:uid="{00000000-0005-0000-0000-00001A1D0000}"/>
    <cellStyle name="SAPBEXchaText 14" xfId="3964" xr:uid="{00000000-0005-0000-0000-00001B1D0000}"/>
    <cellStyle name="SAPBEXchaText 15" xfId="6469" xr:uid="{00000000-0005-0000-0000-00001C1D0000}"/>
    <cellStyle name="SAPBEXchaText 16" xfId="8798" xr:uid="{00000000-0005-0000-0000-00001D1D0000}"/>
    <cellStyle name="SAPBEXchaText 2" xfId="1114" xr:uid="{00000000-0005-0000-0000-00001E1D0000}"/>
    <cellStyle name="SAPBEXchaText 2 10" xfId="1115" xr:uid="{00000000-0005-0000-0000-00001F1D0000}"/>
    <cellStyle name="SAPBEXchaText 2 10 2" xfId="2265" xr:uid="{00000000-0005-0000-0000-0000201D0000}"/>
    <cellStyle name="SAPBEXchaText 2 10 2 2" xfId="5093" xr:uid="{00000000-0005-0000-0000-0000211D0000}"/>
    <cellStyle name="SAPBEXchaText 2 10 2 3" xfId="7564" xr:uid="{00000000-0005-0000-0000-0000221D0000}"/>
    <cellStyle name="SAPBEXchaText 2 10 2 4" xfId="9857" xr:uid="{00000000-0005-0000-0000-0000231D0000}"/>
    <cellStyle name="SAPBEXchaText 2 10 3" xfId="3969" xr:uid="{00000000-0005-0000-0000-0000241D0000}"/>
    <cellStyle name="SAPBEXchaText 2 10 4" xfId="6474" xr:uid="{00000000-0005-0000-0000-0000251D0000}"/>
    <cellStyle name="SAPBEXchaText 2 10 5" xfId="8803" xr:uid="{00000000-0005-0000-0000-0000261D0000}"/>
    <cellStyle name="SAPBEXchaText 2 11" xfId="1116" xr:uid="{00000000-0005-0000-0000-0000271D0000}"/>
    <cellStyle name="SAPBEXchaText 2 11 2" xfId="2567" xr:uid="{00000000-0005-0000-0000-0000281D0000}"/>
    <cellStyle name="SAPBEXchaText 2 11 2 2" xfId="5394" xr:uid="{00000000-0005-0000-0000-0000291D0000}"/>
    <cellStyle name="SAPBEXchaText 2 11 2 3" xfId="7864" xr:uid="{00000000-0005-0000-0000-00002A1D0000}"/>
    <cellStyle name="SAPBEXchaText 2 11 2 4" xfId="10157" xr:uid="{00000000-0005-0000-0000-00002B1D0000}"/>
    <cellStyle name="SAPBEXchaText 2 11 3" xfId="3970" xr:uid="{00000000-0005-0000-0000-00002C1D0000}"/>
    <cellStyle name="SAPBEXchaText 2 11 4" xfId="6475" xr:uid="{00000000-0005-0000-0000-00002D1D0000}"/>
    <cellStyle name="SAPBEXchaText 2 11 5" xfId="8804" xr:uid="{00000000-0005-0000-0000-00002E1D0000}"/>
    <cellStyle name="SAPBEXchaText 2 12" xfId="1529" xr:uid="{00000000-0005-0000-0000-00002F1D0000}"/>
    <cellStyle name="SAPBEXchaText 2 13" xfId="1808" xr:uid="{00000000-0005-0000-0000-0000301D0000}"/>
    <cellStyle name="SAPBEXchaText 2 13 2" xfId="4636" xr:uid="{00000000-0005-0000-0000-0000311D0000}"/>
    <cellStyle name="SAPBEXchaText 2 13 3" xfId="7109" xr:uid="{00000000-0005-0000-0000-0000321D0000}"/>
    <cellStyle name="SAPBEXchaText 2 13 4" xfId="9402" xr:uid="{00000000-0005-0000-0000-0000331D0000}"/>
    <cellStyle name="SAPBEXchaText 2 14" xfId="3968" xr:uid="{00000000-0005-0000-0000-0000341D0000}"/>
    <cellStyle name="SAPBEXchaText 2 15" xfId="6473" xr:uid="{00000000-0005-0000-0000-0000351D0000}"/>
    <cellStyle name="SAPBEXchaText 2 16" xfId="8802" xr:uid="{00000000-0005-0000-0000-0000361D0000}"/>
    <cellStyle name="SAPBEXchaText 2 2" xfId="1117" xr:uid="{00000000-0005-0000-0000-0000371D0000}"/>
    <cellStyle name="SAPBEXchaText 2 2 10" xfId="1118" xr:uid="{00000000-0005-0000-0000-0000381D0000}"/>
    <cellStyle name="SAPBEXchaText 2 2 10 2" xfId="1836" xr:uid="{00000000-0005-0000-0000-0000391D0000}"/>
    <cellStyle name="SAPBEXchaText 2 2 10 2 2" xfId="4664" xr:uid="{00000000-0005-0000-0000-00003A1D0000}"/>
    <cellStyle name="SAPBEXchaText 2 2 10 2 3" xfId="7136" xr:uid="{00000000-0005-0000-0000-00003B1D0000}"/>
    <cellStyle name="SAPBEXchaText 2 2 10 2 4" xfId="9429" xr:uid="{00000000-0005-0000-0000-00003C1D0000}"/>
    <cellStyle name="SAPBEXchaText 2 2 10 3" xfId="3972" xr:uid="{00000000-0005-0000-0000-00003D1D0000}"/>
    <cellStyle name="SAPBEXchaText 2 2 10 4" xfId="6477" xr:uid="{00000000-0005-0000-0000-00003E1D0000}"/>
    <cellStyle name="SAPBEXchaText 2 2 10 5" xfId="8806" xr:uid="{00000000-0005-0000-0000-00003F1D0000}"/>
    <cellStyle name="SAPBEXchaText 2 2 11" xfId="2316" xr:uid="{00000000-0005-0000-0000-0000401D0000}"/>
    <cellStyle name="SAPBEXchaText 2 2 11 2" xfId="5144" xr:uid="{00000000-0005-0000-0000-0000411D0000}"/>
    <cellStyle name="SAPBEXchaText 2 2 11 3" xfId="7615" xr:uid="{00000000-0005-0000-0000-0000421D0000}"/>
    <cellStyle name="SAPBEXchaText 2 2 11 4" xfId="9908" xr:uid="{00000000-0005-0000-0000-0000431D0000}"/>
    <cellStyle name="SAPBEXchaText 2 2 12" xfId="3971" xr:uid="{00000000-0005-0000-0000-0000441D0000}"/>
    <cellStyle name="SAPBEXchaText 2 2 13" xfId="6476" xr:uid="{00000000-0005-0000-0000-0000451D0000}"/>
    <cellStyle name="SAPBEXchaText 2 2 14" xfId="8805" xr:uid="{00000000-0005-0000-0000-0000461D0000}"/>
    <cellStyle name="SAPBEXchaText 2 2 2" xfId="1119" xr:uid="{00000000-0005-0000-0000-0000471D0000}"/>
    <cellStyle name="SAPBEXchaText 2 2 2 2" xfId="2708" xr:uid="{00000000-0005-0000-0000-0000481D0000}"/>
    <cellStyle name="SAPBEXchaText 2 2 2 2 2" xfId="5533" xr:uid="{00000000-0005-0000-0000-0000491D0000}"/>
    <cellStyle name="SAPBEXchaText 2 2 2 2 3" xfId="7998" xr:uid="{00000000-0005-0000-0000-00004A1D0000}"/>
    <cellStyle name="SAPBEXchaText 2 2 2 2 4" xfId="10278" xr:uid="{00000000-0005-0000-0000-00004B1D0000}"/>
    <cellStyle name="SAPBEXchaText 2 2 2 3" xfId="3973" xr:uid="{00000000-0005-0000-0000-00004C1D0000}"/>
    <cellStyle name="SAPBEXchaText 2 2 2 4" xfId="6478" xr:uid="{00000000-0005-0000-0000-00004D1D0000}"/>
    <cellStyle name="SAPBEXchaText 2 2 2 5" xfId="8807" xr:uid="{00000000-0005-0000-0000-00004E1D0000}"/>
    <cellStyle name="SAPBEXchaText 2 2 3" xfId="1120" xr:uid="{00000000-0005-0000-0000-00004F1D0000}"/>
    <cellStyle name="SAPBEXchaText 2 2 3 2" xfId="1799" xr:uid="{00000000-0005-0000-0000-0000501D0000}"/>
    <cellStyle name="SAPBEXchaText 2 2 3 2 2" xfId="4627" xr:uid="{00000000-0005-0000-0000-0000511D0000}"/>
    <cellStyle name="SAPBEXchaText 2 2 3 2 3" xfId="7100" xr:uid="{00000000-0005-0000-0000-0000521D0000}"/>
    <cellStyle name="SAPBEXchaText 2 2 3 2 4" xfId="9394" xr:uid="{00000000-0005-0000-0000-0000531D0000}"/>
    <cellStyle name="SAPBEXchaText 2 2 3 3" xfId="3974" xr:uid="{00000000-0005-0000-0000-0000541D0000}"/>
    <cellStyle name="SAPBEXchaText 2 2 3 4" xfId="6479" xr:uid="{00000000-0005-0000-0000-0000551D0000}"/>
    <cellStyle name="SAPBEXchaText 2 2 3 5" xfId="8808" xr:uid="{00000000-0005-0000-0000-0000561D0000}"/>
    <cellStyle name="SAPBEXchaText 2 2 4" xfId="1121" xr:uid="{00000000-0005-0000-0000-0000571D0000}"/>
    <cellStyle name="SAPBEXchaText 2 2 4 2" xfId="2680" xr:uid="{00000000-0005-0000-0000-0000581D0000}"/>
    <cellStyle name="SAPBEXchaText 2 2 4 2 2" xfId="5505" xr:uid="{00000000-0005-0000-0000-0000591D0000}"/>
    <cellStyle name="SAPBEXchaText 2 2 4 2 3" xfId="7970" xr:uid="{00000000-0005-0000-0000-00005A1D0000}"/>
    <cellStyle name="SAPBEXchaText 2 2 4 2 4" xfId="10250" xr:uid="{00000000-0005-0000-0000-00005B1D0000}"/>
    <cellStyle name="SAPBEXchaText 2 2 4 3" xfId="3975" xr:uid="{00000000-0005-0000-0000-00005C1D0000}"/>
    <cellStyle name="SAPBEXchaText 2 2 4 4" xfId="6480" xr:uid="{00000000-0005-0000-0000-00005D1D0000}"/>
    <cellStyle name="SAPBEXchaText 2 2 4 5" xfId="8809" xr:uid="{00000000-0005-0000-0000-00005E1D0000}"/>
    <cellStyle name="SAPBEXchaText 2 2 5" xfId="1122" xr:uid="{00000000-0005-0000-0000-00005F1D0000}"/>
    <cellStyle name="SAPBEXchaText 2 2 5 2" xfId="2354" xr:uid="{00000000-0005-0000-0000-0000601D0000}"/>
    <cellStyle name="SAPBEXchaText 2 2 5 2 2" xfId="5182" xr:uid="{00000000-0005-0000-0000-0000611D0000}"/>
    <cellStyle name="SAPBEXchaText 2 2 5 2 3" xfId="7653" xr:uid="{00000000-0005-0000-0000-0000621D0000}"/>
    <cellStyle name="SAPBEXchaText 2 2 5 2 4" xfId="9946" xr:uid="{00000000-0005-0000-0000-0000631D0000}"/>
    <cellStyle name="SAPBEXchaText 2 2 5 3" xfId="3976" xr:uid="{00000000-0005-0000-0000-0000641D0000}"/>
    <cellStyle name="SAPBEXchaText 2 2 5 4" xfId="6481" xr:uid="{00000000-0005-0000-0000-0000651D0000}"/>
    <cellStyle name="SAPBEXchaText 2 2 5 5" xfId="8810" xr:uid="{00000000-0005-0000-0000-0000661D0000}"/>
    <cellStyle name="SAPBEXchaText 2 2 6" xfId="1123" xr:uid="{00000000-0005-0000-0000-0000671D0000}"/>
    <cellStyle name="SAPBEXchaText 2 2 6 2" xfId="2490" xr:uid="{00000000-0005-0000-0000-0000681D0000}"/>
    <cellStyle name="SAPBEXchaText 2 2 6 2 2" xfId="5317" xr:uid="{00000000-0005-0000-0000-0000691D0000}"/>
    <cellStyle name="SAPBEXchaText 2 2 6 2 3" xfId="7787" xr:uid="{00000000-0005-0000-0000-00006A1D0000}"/>
    <cellStyle name="SAPBEXchaText 2 2 6 2 4" xfId="10080" xr:uid="{00000000-0005-0000-0000-00006B1D0000}"/>
    <cellStyle name="SAPBEXchaText 2 2 6 3" xfId="3977" xr:uid="{00000000-0005-0000-0000-00006C1D0000}"/>
    <cellStyle name="SAPBEXchaText 2 2 6 4" xfId="6482" xr:uid="{00000000-0005-0000-0000-00006D1D0000}"/>
    <cellStyle name="SAPBEXchaText 2 2 6 5" xfId="8811" xr:uid="{00000000-0005-0000-0000-00006E1D0000}"/>
    <cellStyle name="SAPBEXchaText 2 2 7" xfId="1124" xr:uid="{00000000-0005-0000-0000-00006F1D0000}"/>
    <cellStyle name="SAPBEXchaText 2 2 7 2" xfId="2552" xr:uid="{00000000-0005-0000-0000-0000701D0000}"/>
    <cellStyle name="SAPBEXchaText 2 2 7 2 2" xfId="5379" xr:uid="{00000000-0005-0000-0000-0000711D0000}"/>
    <cellStyle name="SAPBEXchaText 2 2 7 2 3" xfId="7849" xr:uid="{00000000-0005-0000-0000-0000721D0000}"/>
    <cellStyle name="SAPBEXchaText 2 2 7 2 4" xfId="10142" xr:uid="{00000000-0005-0000-0000-0000731D0000}"/>
    <cellStyle name="SAPBEXchaText 2 2 7 3" xfId="3978" xr:uid="{00000000-0005-0000-0000-0000741D0000}"/>
    <cellStyle name="SAPBEXchaText 2 2 7 4" xfId="6483" xr:uid="{00000000-0005-0000-0000-0000751D0000}"/>
    <cellStyle name="SAPBEXchaText 2 2 7 5" xfId="8812" xr:uid="{00000000-0005-0000-0000-0000761D0000}"/>
    <cellStyle name="SAPBEXchaText 2 2 8" xfId="1125" xr:uid="{00000000-0005-0000-0000-0000771D0000}"/>
    <cellStyle name="SAPBEXchaText 2 2 8 2" xfId="1643" xr:uid="{00000000-0005-0000-0000-0000781D0000}"/>
    <cellStyle name="SAPBEXchaText 2 2 8 2 2" xfId="4472" xr:uid="{00000000-0005-0000-0000-0000791D0000}"/>
    <cellStyle name="SAPBEXchaText 2 2 8 2 3" xfId="6945" xr:uid="{00000000-0005-0000-0000-00007A1D0000}"/>
    <cellStyle name="SAPBEXchaText 2 2 8 2 4" xfId="9240" xr:uid="{00000000-0005-0000-0000-00007B1D0000}"/>
    <cellStyle name="SAPBEXchaText 2 2 8 3" xfId="3979" xr:uid="{00000000-0005-0000-0000-00007C1D0000}"/>
    <cellStyle name="SAPBEXchaText 2 2 8 4" xfId="6484" xr:uid="{00000000-0005-0000-0000-00007D1D0000}"/>
    <cellStyle name="SAPBEXchaText 2 2 8 5" xfId="8813" xr:uid="{00000000-0005-0000-0000-00007E1D0000}"/>
    <cellStyle name="SAPBEXchaText 2 2 9" xfId="1126" xr:uid="{00000000-0005-0000-0000-00007F1D0000}"/>
    <cellStyle name="SAPBEXchaText 2 2 9 2" xfId="2180" xr:uid="{00000000-0005-0000-0000-0000801D0000}"/>
    <cellStyle name="SAPBEXchaText 2 2 9 2 2" xfId="5008" xr:uid="{00000000-0005-0000-0000-0000811D0000}"/>
    <cellStyle name="SAPBEXchaText 2 2 9 2 3" xfId="7479" xr:uid="{00000000-0005-0000-0000-0000821D0000}"/>
    <cellStyle name="SAPBEXchaText 2 2 9 2 4" xfId="9772" xr:uid="{00000000-0005-0000-0000-0000831D0000}"/>
    <cellStyle name="SAPBEXchaText 2 2 9 3" xfId="3980" xr:uid="{00000000-0005-0000-0000-0000841D0000}"/>
    <cellStyle name="SAPBEXchaText 2 2 9 4" xfId="6485" xr:uid="{00000000-0005-0000-0000-0000851D0000}"/>
    <cellStyle name="SAPBEXchaText 2 2 9 5" xfId="8814" xr:uid="{00000000-0005-0000-0000-0000861D0000}"/>
    <cellStyle name="SAPBEXchaText 2 3" xfId="1127" xr:uid="{00000000-0005-0000-0000-0000871D0000}"/>
    <cellStyle name="SAPBEXchaText 2 3 2" xfId="1768" xr:uid="{00000000-0005-0000-0000-0000881D0000}"/>
    <cellStyle name="SAPBEXchaText 2 3 2 2" xfId="4596" xr:uid="{00000000-0005-0000-0000-0000891D0000}"/>
    <cellStyle name="SAPBEXchaText 2 3 2 3" xfId="7069" xr:uid="{00000000-0005-0000-0000-00008A1D0000}"/>
    <cellStyle name="SAPBEXchaText 2 3 2 4" xfId="9363" xr:uid="{00000000-0005-0000-0000-00008B1D0000}"/>
    <cellStyle name="SAPBEXchaText 2 3 3" xfId="3981" xr:uid="{00000000-0005-0000-0000-00008C1D0000}"/>
    <cellStyle name="SAPBEXchaText 2 3 4" xfId="6486" xr:uid="{00000000-0005-0000-0000-00008D1D0000}"/>
    <cellStyle name="SAPBEXchaText 2 3 5" xfId="8815" xr:uid="{00000000-0005-0000-0000-00008E1D0000}"/>
    <cellStyle name="SAPBEXchaText 2 4" xfId="1128" xr:uid="{00000000-0005-0000-0000-00008F1D0000}"/>
    <cellStyle name="SAPBEXchaText 2 4 2" xfId="2181" xr:uid="{00000000-0005-0000-0000-0000901D0000}"/>
    <cellStyle name="SAPBEXchaText 2 4 2 2" xfId="5009" xr:uid="{00000000-0005-0000-0000-0000911D0000}"/>
    <cellStyle name="SAPBEXchaText 2 4 2 3" xfId="7480" xr:uid="{00000000-0005-0000-0000-0000921D0000}"/>
    <cellStyle name="SAPBEXchaText 2 4 2 4" xfId="9773" xr:uid="{00000000-0005-0000-0000-0000931D0000}"/>
    <cellStyle name="SAPBEXchaText 2 4 3" xfId="3982" xr:uid="{00000000-0005-0000-0000-0000941D0000}"/>
    <cellStyle name="SAPBEXchaText 2 4 4" xfId="6487" xr:uid="{00000000-0005-0000-0000-0000951D0000}"/>
    <cellStyle name="SAPBEXchaText 2 4 5" xfId="8816" xr:uid="{00000000-0005-0000-0000-0000961D0000}"/>
    <cellStyle name="SAPBEXchaText 2 5" xfId="1129" xr:uid="{00000000-0005-0000-0000-0000971D0000}"/>
    <cellStyle name="SAPBEXchaText 2 5 2" xfId="2689" xr:uid="{00000000-0005-0000-0000-0000981D0000}"/>
    <cellStyle name="SAPBEXchaText 2 5 2 2" xfId="5514" xr:uid="{00000000-0005-0000-0000-0000991D0000}"/>
    <cellStyle name="SAPBEXchaText 2 5 2 3" xfId="7979" xr:uid="{00000000-0005-0000-0000-00009A1D0000}"/>
    <cellStyle name="SAPBEXchaText 2 5 2 4" xfId="10259" xr:uid="{00000000-0005-0000-0000-00009B1D0000}"/>
    <cellStyle name="SAPBEXchaText 2 5 3" xfId="3983" xr:uid="{00000000-0005-0000-0000-00009C1D0000}"/>
    <cellStyle name="SAPBEXchaText 2 5 4" xfId="6488" xr:uid="{00000000-0005-0000-0000-00009D1D0000}"/>
    <cellStyle name="SAPBEXchaText 2 5 5" xfId="8817" xr:uid="{00000000-0005-0000-0000-00009E1D0000}"/>
    <cellStyle name="SAPBEXchaText 2 6" xfId="1130" xr:uid="{00000000-0005-0000-0000-00009F1D0000}"/>
    <cellStyle name="SAPBEXchaText 2 6 2" xfId="2519" xr:uid="{00000000-0005-0000-0000-0000A01D0000}"/>
    <cellStyle name="SAPBEXchaText 2 6 2 2" xfId="5346" xr:uid="{00000000-0005-0000-0000-0000A11D0000}"/>
    <cellStyle name="SAPBEXchaText 2 6 2 3" xfId="7816" xr:uid="{00000000-0005-0000-0000-0000A21D0000}"/>
    <cellStyle name="SAPBEXchaText 2 6 2 4" xfId="10109" xr:uid="{00000000-0005-0000-0000-0000A31D0000}"/>
    <cellStyle name="SAPBEXchaText 2 6 3" xfId="3984" xr:uid="{00000000-0005-0000-0000-0000A41D0000}"/>
    <cellStyle name="SAPBEXchaText 2 6 4" xfId="6489" xr:uid="{00000000-0005-0000-0000-0000A51D0000}"/>
    <cellStyle name="SAPBEXchaText 2 6 5" xfId="8818" xr:uid="{00000000-0005-0000-0000-0000A61D0000}"/>
    <cellStyle name="SAPBEXchaText 2 7" xfId="1131" xr:uid="{00000000-0005-0000-0000-0000A71D0000}"/>
    <cellStyle name="SAPBEXchaText 2 7 2" xfId="2230" xr:uid="{00000000-0005-0000-0000-0000A81D0000}"/>
    <cellStyle name="SAPBEXchaText 2 7 2 2" xfId="5058" xr:uid="{00000000-0005-0000-0000-0000A91D0000}"/>
    <cellStyle name="SAPBEXchaText 2 7 2 3" xfId="7529" xr:uid="{00000000-0005-0000-0000-0000AA1D0000}"/>
    <cellStyle name="SAPBEXchaText 2 7 2 4" xfId="9822" xr:uid="{00000000-0005-0000-0000-0000AB1D0000}"/>
    <cellStyle name="SAPBEXchaText 2 7 3" xfId="3985" xr:uid="{00000000-0005-0000-0000-0000AC1D0000}"/>
    <cellStyle name="SAPBEXchaText 2 7 4" xfId="6490" xr:uid="{00000000-0005-0000-0000-0000AD1D0000}"/>
    <cellStyle name="SAPBEXchaText 2 7 5" xfId="8819" xr:uid="{00000000-0005-0000-0000-0000AE1D0000}"/>
    <cellStyle name="SAPBEXchaText 2 8" xfId="1132" xr:uid="{00000000-0005-0000-0000-0000AF1D0000}"/>
    <cellStyle name="SAPBEXchaText 2 8 2" xfId="2551" xr:uid="{00000000-0005-0000-0000-0000B01D0000}"/>
    <cellStyle name="SAPBEXchaText 2 8 2 2" xfId="5378" xr:uid="{00000000-0005-0000-0000-0000B11D0000}"/>
    <cellStyle name="SAPBEXchaText 2 8 2 3" xfId="7848" xr:uid="{00000000-0005-0000-0000-0000B21D0000}"/>
    <cellStyle name="SAPBEXchaText 2 8 2 4" xfId="10141" xr:uid="{00000000-0005-0000-0000-0000B31D0000}"/>
    <cellStyle name="SAPBEXchaText 2 8 3" xfId="3986" xr:uid="{00000000-0005-0000-0000-0000B41D0000}"/>
    <cellStyle name="SAPBEXchaText 2 8 4" xfId="6491" xr:uid="{00000000-0005-0000-0000-0000B51D0000}"/>
    <cellStyle name="SAPBEXchaText 2 8 5" xfId="8820" xr:uid="{00000000-0005-0000-0000-0000B61D0000}"/>
    <cellStyle name="SAPBEXchaText 2 9" xfId="1133" xr:uid="{00000000-0005-0000-0000-0000B71D0000}"/>
    <cellStyle name="SAPBEXchaText 2 9 2" xfId="2231" xr:uid="{00000000-0005-0000-0000-0000B81D0000}"/>
    <cellStyle name="SAPBEXchaText 2 9 2 2" xfId="5059" xr:uid="{00000000-0005-0000-0000-0000B91D0000}"/>
    <cellStyle name="SAPBEXchaText 2 9 2 3" xfId="7530" xr:uid="{00000000-0005-0000-0000-0000BA1D0000}"/>
    <cellStyle name="SAPBEXchaText 2 9 2 4" xfId="9823" xr:uid="{00000000-0005-0000-0000-0000BB1D0000}"/>
    <cellStyle name="SAPBEXchaText 2 9 3" xfId="3987" xr:uid="{00000000-0005-0000-0000-0000BC1D0000}"/>
    <cellStyle name="SAPBEXchaText 2 9 4" xfId="6492" xr:uid="{00000000-0005-0000-0000-0000BD1D0000}"/>
    <cellStyle name="SAPBEXchaText 2 9 5" xfId="8821" xr:uid="{00000000-0005-0000-0000-0000BE1D0000}"/>
    <cellStyle name="SAPBEXchaText 3" xfId="1134" xr:uid="{00000000-0005-0000-0000-0000BF1D0000}"/>
    <cellStyle name="SAPBEXchaText 3 10" xfId="1135" xr:uid="{00000000-0005-0000-0000-0000C01D0000}"/>
    <cellStyle name="SAPBEXchaText 3 10 2" xfId="2442" xr:uid="{00000000-0005-0000-0000-0000C11D0000}"/>
    <cellStyle name="SAPBEXchaText 3 10 2 2" xfId="5269" xr:uid="{00000000-0005-0000-0000-0000C21D0000}"/>
    <cellStyle name="SAPBEXchaText 3 10 2 3" xfId="7740" xr:uid="{00000000-0005-0000-0000-0000C31D0000}"/>
    <cellStyle name="SAPBEXchaText 3 10 2 4" xfId="10033" xr:uid="{00000000-0005-0000-0000-0000C41D0000}"/>
    <cellStyle name="SAPBEXchaText 3 10 3" xfId="3989" xr:uid="{00000000-0005-0000-0000-0000C51D0000}"/>
    <cellStyle name="SAPBEXchaText 3 10 4" xfId="6494" xr:uid="{00000000-0005-0000-0000-0000C61D0000}"/>
    <cellStyle name="SAPBEXchaText 3 10 5" xfId="8823" xr:uid="{00000000-0005-0000-0000-0000C71D0000}"/>
    <cellStyle name="SAPBEXchaText 3 11" xfId="1951" xr:uid="{00000000-0005-0000-0000-0000C81D0000}"/>
    <cellStyle name="SAPBEXchaText 3 11 2" xfId="4779" xr:uid="{00000000-0005-0000-0000-0000C91D0000}"/>
    <cellStyle name="SAPBEXchaText 3 11 3" xfId="7250" xr:uid="{00000000-0005-0000-0000-0000CA1D0000}"/>
    <cellStyle name="SAPBEXchaText 3 11 4" xfId="9543" xr:uid="{00000000-0005-0000-0000-0000CB1D0000}"/>
    <cellStyle name="SAPBEXchaText 3 12" xfId="3988" xr:uid="{00000000-0005-0000-0000-0000CC1D0000}"/>
    <cellStyle name="SAPBEXchaText 3 13" xfId="6493" xr:uid="{00000000-0005-0000-0000-0000CD1D0000}"/>
    <cellStyle name="SAPBEXchaText 3 14" xfId="8822" xr:uid="{00000000-0005-0000-0000-0000CE1D0000}"/>
    <cellStyle name="SAPBEXchaText 3 2" xfId="1136" xr:uid="{00000000-0005-0000-0000-0000CF1D0000}"/>
    <cellStyle name="SAPBEXchaText 3 2 2" xfId="2295" xr:uid="{00000000-0005-0000-0000-0000D01D0000}"/>
    <cellStyle name="SAPBEXchaText 3 2 2 2" xfId="5123" xr:uid="{00000000-0005-0000-0000-0000D11D0000}"/>
    <cellStyle name="SAPBEXchaText 3 2 2 3" xfId="7594" xr:uid="{00000000-0005-0000-0000-0000D21D0000}"/>
    <cellStyle name="SAPBEXchaText 3 2 2 4" xfId="9887" xr:uid="{00000000-0005-0000-0000-0000D31D0000}"/>
    <cellStyle name="SAPBEXchaText 3 2 3" xfId="3990" xr:uid="{00000000-0005-0000-0000-0000D41D0000}"/>
    <cellStyle name="SAPBEXchaText 3 2 4" xfId="6495" xr:uid="{00000000-0005-0000-0000-0000D51D0000}"/>
    <cellStyle name="SAPBEXchaText 3 2 5" xfId="8824" xr:uid="{00000000-0005-0000-0000-0000D61D0000}"/>
    <cellStyle name="SAPBEXchaText 3 3" xfId="1137" xr:uid="{00000000-0005-0000-0000-0000D71D0000}"/>
    <cellStyle name="SAPBEXchaText 3 3 2" xfId="1606" xr:uid="{00000000-0005-0000-0000-0000D81D0000}"/>
    <cellStyle name="SAPBEXchaText 3 3 2 2" xfId="4435" xr:uid="{00000000-0005-0000-0000-0000D91D0000}"/>
    <cellStyle name="SAPBEXchaText 3 3 2 3" xfId="6908" xr:uid="{00000000-0005-0000-0000-0000DA1D0000}"/>
    <cellStyle name="SAPBEXchaText 3 3 2 4" xfId="9209" xr:uid="{00000000-0005-0000-0000-0000DB1D0000}"/>
    <cellStyle name="SAPBEXchaText 3 3 3" xfId="3991" xr:uid="{00000000-0005-0000-0000-0000DC1D0000}"/>
    <cellStyle name="SAPBEXchaText 3 3 4" xfId="6496" xr:uid="{00000000-0005-0000-0000-0000DD1D0000}"/>
    <cellStyle name="SAPBEXchaText 3 3 5" xfId="8825" xr:uid="{00000000-0005-0000-0000-0000DE1D0000}"/>
    <cellStyle name="SAPBEXchaText 3 4" xfId="1138" xr:uid="{00000000-0005-0000-0000-0000DF1D0000}"/>
    <cellStyle name="SAPBEXchaText 3 4 2" xfId="2494" xr:uid="{00000000-0005-0000-0000-0000E01D0000}"/>
    <cellStyle name="SAPBEXchaText 3 4 2 2" xfId="5321" xr:uid="{00000000-0005-0000-0000-0000E11D0000}"/>
    <cellStyle name="SAPBEXchaText 3 4 2 3" xfId="7791" xr:uid="{00000000-0005-0000-0000-0000E21D0000}"/>
    <cellStyle name="SAPBEXchaText 3 4 2 4" xfId="10084" xr:uid="{00000000-0005-0000-0000-0000E31D0000}"/>
    <cellStyle name="SAPBEXchaText 3 4 3" xfId="3992" xr:uid="{00000000-0005-0000-0000-0000E41D0000}"/>
    <cellStyle name="SAPBEXchaText 3 4 4" xfId="6497" xr:uid="{00000000-0005-0000-0000-0000E51D0000}"/>
    <cellStyle name="SAPBEXchaText 3 4 5" xfId="8826" xr:uid="{00000000-0005-0000-0000-0000E61D0000}"/>
    <cellStyle name="SAPBEXchaText 3 5" xfId="1139" xr:uid="{00000000-0005-0000-0000-0000E71D0000}"/>
    <cellStyle name="SAPBEXchaText 3 5 2" xfId="1637" xr:uid="{00000000-0005-0000-0000-0000E81D0000}"/>
    <cellStyle name="SAPBEXchaText 3 5 2 2" xfId="4466" xr:uid="{00000000-0005-0000-0000-0000E91D0000}"/>
    <cellStyle name="SAPBEXchaText 3 5 2 3" xfId="6939" xr:uid="{00000000-0005-0000-0000-0000EA1D0000}"/>
    <cellStyle name="SAPBEXchaText 3 5 2 4" xfId="9235" xr:uid="{00000000-0005-0000-0000-0000EB1D0000}"/>
    <cellStyle name="SAPBEXchaText 3 5 3" xfId="3993" xr:uid="{00000000-0005-0000-0000-0000EC1D0000}"/>
    <cellStyle name="SAPBEXchaText 3 5 4" xfId="6498" xr:uid="{00000000-0005-0000-0000-0000ED1D0000}"/>
    <cellStyle name="SAPBEXchaText 3 5 5" xfId="8827" xr:uid="{00000000-0005-0000-0000-0000EE1D0000}"/>
    <cellStyle name="SAPBEXchaText 3 6" xfId="1140" xr:uid="{00000000-0005-0000-0000-0000EF1D0000}"/>
    <cellStyle name="SAPBEXchaText 3 6 2" xfId="1769" xr:uid="{00000000-0005-0000-0000-0000F01D0000}"/>
    <cellStyle name="SAPBEXchaText 3 6 2 2" xfId="4597" xr:uid="{00000000-0005-0000-0000-0000F11D0000}"/>
    <cellStyle name="SAPBEXchaText 3 6 2 3" xfId="7070" xr:uid="{00000000-0005-0000-0000-0000F21D0000}"/>
    <cellStyle name="SAPBEXchaText 3 6 2 4" xfId="9364" xr:uid="{00000000-0005-0000-0000-0000F31D0000}"/>
    <cellStyle name="SAPBEXchaText 3 6 3" xfId="3994" xr:uid="{00000000-0005-0000-0000-0000F41D0000}"/>
    <cellStyle name="SAPBEXchaText 3 6 4" xfId="6499" xr:uid="{00000000-0005-0000-0000-0000F51D0000}"/>
    <cellStyle name="SAPBEXchaText 3 6 5" xfId="8828" xr:uid="{00000000-0005-0000-0000-0000F61D0000}"/>
    <cellStyle name="SAPBEXchaText 3 7" xfId="1141" xr:uid="{00000000-0005-0000-0000-0000F71D0000}"/>
    <cellStyle name="SAPBEXchaText 3 7 2" xfId="2533" xr:uid="{00000000-0005-0000-0000-0000F81D0000}"/>
    <cellStyle name="SAPBEXchaText 3 7 2 2" xfId="5360" xr:uid="{00000000-0005-0000-0000-0000F91D0000}"/>
    <cellStyle name="SAPBEXchaText 3 7 2 3" xfId="7830" xr:uid="{00000000-0005-0000-0000-0000FA1D0000}"/>
    <cellStyle name="SAPBEXchaText 3 7 2 4" xfId="10123" xr:uid="{00000000-0005-0000-0000-0000FB1D0000}"/>
    <cellStyle name="SAPBEXchaText 3 7 3" xfId="3995" xr:uid="{00000000-0005-0000-0000-0000FC1D0000}"/>
    <cellStyle name="SAPBEXchaText 3 7 4" xfId="6500" xr:uid="{00000000-0005-0000-0000-0000FD1D0000}"/>
    <cellStyle name="SAPBEXchaText 3 7 5" xfId="8829" xr:uid="{00000000-0005-0000-0000-0000FE1D0000}"/>
    <cellStyle name="SAPBEXchaText 3 8" xfId="1142" xr:uid="{00000000-0005-0000-0000-0000FF1D0000}"/>
    <cellStyle name="SAPBEXchaText 3 8 2" xfId="2247" xr:uid="{00000000-0005-0000-0000-0000001E0000}"/>
    <cellStyle name="SAPBEXchaText 3 8 2 2" xfId="5075" xr:uid="{00000000-0005-0000-0000-0000011E0000}"/>
    <cellStyle name="SAPBEXchaText 3 8 2 3" xfId="7546" xr:uid="{00000000-0005-0000-0000-0000021E0000}"/>
    <cellStyle name="SAPBEXchaText 3 8 2 4" xfId="9839" xr:uid="{00000000-0005-0000-0000-0000031E0000}"/>
    <cellStyle name="SAPBEXchaText 3 8 3" xfId="3996" xr:uid="{00000000-0005-0000-0000-0000041E0000}"/>
    <cellStyle name="SAPBEXchaText 3 8 4" xfId="6501" xr:uid="{00000000-0005-0000-0000-0000051E0000}"/>
    <cellStyle name="SAPBEXchaText 3 8 5" xfId="8830" xr:uid="{00000000-0005-0000-0000-0000061E0000}"/>
    <cellStyle name="SAPBEXchaText 3 9" xfId="1143" xr:uid="{00000000-0005-0000-0000-0000071E0000}"/>
    <cellStyle name="SAPBEXchaText 3 9 2" xfId="2288" xr:uid="{00000000-0005-0000-0000-0000081E0000}"/>
    <cellStyle name="SAPBEXchaText 3 9 2 2" xfId="5116" xr:uid="{00000000-0005-0000-0000-0000091E0000}"/>
    <cellStyle name="SAPBEXchaText 3 9 2 3" xfId="7587" xr:uid="{00000000-0005-0000-0000-00000A1E0000}"/>
    <cellStyle name="SAPBEXchaText 3 9 2 4" xfId="9880" xr:uid="{00000000-0005-0000-0000-00000B1E0000}"/>
    <cellStyle name="SAPBEXchaText 3 9 3" xfId="3997" xr:uid="{00000000-0005-0000-0000-00000C1E0000}"/>
    <cellStyle name="SAPBEXchaText 3 9 4" xfId="6502" xr:uid="{00000000-0005-0000-0000-00000D1E0000}"/>
    <cellStyle name="SAPBEXchaText 3 9 5" xfId="8831" xr:uid="{00000000-0005-0000-0000-00000E1E0000}"/>
    <cellStyle name="SAPBEXchaText 4" xfId="1144" xr:uid="{00000000-0005-0000-0000-00000F1E0000}"/>
    <cellStyle name="SAPBEXchaText 4 2" xfId="1851" xr:uid="{00000000-0005-0000-0000-0000101E0000}"/>
    <cellStyle name="SAPBEXchaText 4 2 2" xfId="4679" xr:uid="{00000000-0005-0000-0000-0000111E0000}"/>
    <cellStyle name="SAPBEXchaText 4 2 3" xfId="7151" xr:uid="{00000000-0005-0000-0000-0000121E0000}"/>
    <cellStyle name="SAPBEXchaText 4 2 4" xfId="9444" xr:uid="{00000000-0005-0000-0000-0000131E0000}"/>
    <cellStyle name="SAPBEXchaText 4 3" xfId="3998" xr:uid="{00000000-0005-0000-0000-0000141E0000}"/>
    <cellStyle name="SAPBEXchaText 4 4" xfId="6503" xr:uid="{00000000-0005-0000-0000-0000151E0000}"/>
    <cellStyle name="SAPBEXchaText 4 5" xfId="8832" xr:uid="{00000000-0005-0000-0000-0000161E0000}"/>
    <cellStyle name="SAPBEXchaText 5" xfId="1145" xr:uid="{00000000-0005-0000-0000-0000171E0000}"/>
    <cellStyle name="SAPBEXchaText 5 2" xfId="2504" xr:uid="{00000000-0005-0000-0000-0000181E0000}"/>
    <cellStyle name="SAPBEXchaText 5 2 2" xfId="5331" xr:uid="{00000000-0005-0000-0000-0000191E0000}"/>
    <cellStyle name="SAPBEXchaText 5 2 3" xfId="7801" xr:uid="{00000000-0005-0000-0000-00001A1E0000}"/>
    <cellStyle name="SAPBEXchaText 5 2 4" xfId="10094" xr:uid="{00000000-0005-0000-0000-00001B1E0000}"/>
    <cellStyle name="SAPBEXchaText 5 3" xfId="3999" xr:uid="{00000000-0005-0000-0000-00001C1E0000}"/>
    <cellStyle name="SAPBEXchaText 5 4" xfId="6504" xr:uid="{00000000-0005-0000-0000-00001D1E0000}"/>
    <cellStyle name="SAPBEXchaText 5 5" xfId="8833" xr:uid="{00000000-0005-0000-0000-00001E1E0000}"/>
    <cellStyle name="SAPBEXchaText 6" xfId="1146" xr:uid="{00000000-0005-0000-0000-00001F1E0000}"/>
    <cellStyle name="SAPBEXchaText 6 2" xfId="1757" xr:uid="{00000000-0005-0000-0000-0000201E0000}"/>
    <cellStyle name="SAPBEXchaText 6 2 2" xfId="4585" xr:uid="{00000000-0005-0000-0000-0000211E0000}"/>
    <cellStyle name="SAPBEXchaText 6 2 3" xfId="7058" xr:uid="{00000000-0005-0000-0000-0000221E0000}"/>
    <cellStyle name="SAPBEXchaText 6 2 4" xfId="9352" xr:uid="{00000000-0005-0000-0000-0000231E0000}"/>
    <cellStyle name="SAPBEXchaText 6 3" xfId="4000" xr:uid="{00000000-0005-0000-0000-0000241E0000}"/>
    <cellStyle name="SAPBEXchaText 6 4" xfId="6505" xr:uid="{00000000-0005-0000-0000-0000251E0000}"/>
    <cellStyle name="SAPBEXchaText 6 5" xfId="8834" xr:uid="{00000000-0005-0000-0000-0000261E0000}"/>
    <cellStyle name="SAPBEXchaText 7" xfId="1147" xr:uid="{00000000-0005-0000-0000-0000271E0000}"/>
    <cellStyle name="SAPBEXchaText 7 2" xfId="2361" xr:uid="{00000000-0005-0000-0000-0000281E0000}"/>
    <cellStyle name="SAPBEXchaText 7 2 2" xfId="5189" xr:uid="{00000000-0005-0000-0000-0000291E0000}"/>
    <cellStyle name="SAPBEXchaText 7 2 3" xfId="7660" xr:uid="{00000000-0005-0000-0000-00002A1E0000}"/>
    <cellStyle name="SAPBEXchaText 7 2 4" xfId="9953" xr:uid="{00000000-0005-0000-0000-00002B1E0000}"/>
    <cellStyle name="SAPBEXchaText 7 3" xfId="4001" xr:uid="{00000000-0005-0000-0000-00002C1E0000}"/>
    <cellStyle name="SAPBEXchaText 7 4" xfId="6506" xr:uid="{00000000-0005-0000-0000-00002D1E0000}"/>
    <cellStyle name="SAPBEXchaText 7 5" xfId="8835" xr:uid="{00000000-0005-0000-0000-00002E1E0000}"/>
    <cellStyle name="SAPBEXchaText 8" xfId="1148" xr:uid="{00000000-0005-0000-0000-00002F1E0000}"/>
    <cellStyle name="SAPBEXchaText 8 2" xfId="2182" xr:uid="{00000000-0005-0000-0000-0000301E0000}"/>
    <cellStyle name="SAPBEXchaText 8 2 2" xfId="5010" xr:uid="{00000000-0005-0000-0000-0000311E0000}"/>
    <cellStyle name="SAPBEXchaText 8 2 3" xfId="7481" xr:uid="{00000000-0005-0000-0000-0000321E0000}"/>
    <cellStyle name="SAPBEXchaText 8 2 4" xfId="9774" xr:uid="{00000000-0005-0000-0000-0000331E0000}"/>
    <cellStyle name="SAPBEXchaText 8 3" xfId="4002" xr:uid="{00000000-0005-0000-0000-0000341E0000}"/>
    <cellStyle name="SAPBEXchaText 8 4" xfId="6507" xr:uid="{00000000-0005-0000-0000-0000351E0000}"/>
    <cellStyle name="SAPBEXchaText 8 5" xfId="8836" xr:uid="{00000000-0005-0000-0000-0000361E0000}"/>
    <cellStyle name="SAPBEXchaText 9" xfId="1149" xr:uid="{00000000-0005-0000-0000-0000371E0000}"/>
    <cellStyle name="SAPBEXchaText 9 2" xfId="2704" xr:uid="{00000000-0005-0000-0000-0000381E0000}"/>
    <cellStyle name="SAPBEXchaText 9 2 2" xfId="5529" xr:uid="{00000000-0005-0000-0000-0000391E0000}"/>
    <cellStyle name="SAPBEXchaText 9 2 3" xfId="7994" xr:uid="{00000000-0005-0000-0000-00003A1E0000}"/>
    <cellStyle name="SAPBEXchaText 9 2 4" xfId="10274" xr:uid="{00000000-0005-0000-0000-00003B1E0000}"/>
    <cellStyle name="SAPBEXchaText 9 3" xfId="4003" xr:uid="{00000000-0005-0000-0000-00003C1E0000}"/>
    <cellStyle name="SAPBEXchaText 9 4" xfId="6508" xr:uid="{00000000-0005-0000-0000-00003D1E0000}"/>
    <cellStyle name="SAPBEXchaText 9 5" xfId="8837" xr:uid="{00000000-0005-0000-0000-00003E1E0000}"/>
    <cellStyle name="SAPBEXchaText_Výkaz 13-D3a _2011_jk" xfId="1150" xr:uid="{00000000-0005-0000-0000-00003F1E0000}"/>
    <cellStyle name="SAPBEXinputData" xfId="1151" xr:uid="{00000000-0005-0000-0000-0000401E0000}"/>
    <cellStyle name="SAPBEXinputData 2" xfId="1530" xr:uid="{00000000-0005-0000-0000-0000411E0000}"/>
    <cellStyle name="SAPBEXItemHeader" xfId="1152" xr:uid="{00000000-0005-0000-0000-0000421E0000}"/>
    <cellStyle name="SAPBEXItemHeader 10" xfId="1153" xr:uid="{00000000-0005-0000-0000-0000431E0000}"/>
    <cellStyle name="SAPBEXItemHeader 10 2" xfId="2481" xr:uid="{00000000-0005-0000-0000-0000441E0000}"/>
    <cellStyle name="SAPBEXItemHeader 10 2 2" xfId="5308" xr:uid="{00000000-0005-0000-0000-0000451E0000}"/>
    <cellStyle name="SAPBEXItemHeader 10 2 3" xfId="7778" xr:uid="{00000000-0005-0000-0000-0000461E0000}"/>
    <cellStyle name="SAPBEXItemHeader 10 2 4" xfId="10071" xr:uid="{00000000-0005-0000-0000-0000471E0000}"/>
    <cellStyle name="SAPBEXItemHeader 10 3" xfId="4006" xr:uid="{00000000-0005-0000-0000-0000481E0000}"/>
    <cellStyle name="SAPBEXItemHeader 10 4" xfId="6510" xr:uid="{00000000-0005-0000-0000-0000491E0000}"/>
    <cellStyle name="SAPBEXItemHeader 10 5" xfId="8839" xr:uid="{00000000-0005-0000-0000-00004A1E0000}"/>
    <cellStyle name="SAPBEXItemHeader 11" xfId="1154" xr:uid="{00000000-0005-0000-0000-00004B1E0000}"/>
    <cellStyle name="SAPBEXItemHeader 11 2" xfId="2183" xr:uid="{00000000-0005-0000-0000-00004C1E0000}"/>
    <cellStyle name="SAPBEXItemHeader 11 2 2" xfId="5011" xr:uid="{00000000-0005-0000-0000-00004D1E0000}"/>
    <cellStyle name="SAPBEXItemHeader 11 2 3" xfId="7482" xr:uid="{00000000-0005-0000-0000-00004E1E0000}"/>
    <cellStyle name="SAPBEXItemHeader 11 2 4" xfId="9775" xr:uid="{00000000-0005-0000-0000-00004F1E0000}"/>
    <cellStyle name="SAPBEXItemHeader 11 3" xfId="4007" xr:uid="{00000000-0005-0000-0000-0000501E0000}"/>
    <cellStyle name="SAPBEXItemHeader 11 4" xfId="6511" xr:uid="{00000000-0005-0000-0000-0000511E0000}"/>
    <cellStyle name="SAPBEXItemHeader 11 5" xfId="8840" xr:uid="{00000000-0005-0000-0000-0000521E0000}"/>
    <cellStyle name="SAPBEXItemHeader 12" xfId="2478" xr:uid="{00000000-0005-0000-0000-0000531E0000}"/>
    <cellStyle name="SAPBEXItemHeader 12 2" xfId="5305" xr:uid="{00000000-0005-0000-0000-0000541E0000}"/>
    <cellStyle name="SAPBEXItemHeader 12 3" xfId="7775" xr:uid="{00000000-0005-0000-0000-0000551E0000}"/>
    <cellStyle name="SAPBEXItemHeader 12 4" xfId="10068" xr:uid="{00000000-0005-0000-0000-0000561E0000}"/>
    <cellStyle name="SAPBEXItemHeader 13" xfId="4005" xr:uid="{00000000-0005-0000-0000-0000571E0000}"/>
    <cellStyle name="SAPBEXItemHeader 14" xfId="6509" xr:uid="{00000000-0005-0000-0000-0000581E0000}"/>
    <cellStyle name="SAPBEXItemHeader 15" xfId="8838" xr:uid="{00000000-0005-0000-0000-0000591E0000}"/>
    <cellStyle name="SAPBEXItemHeader 2" xfId="1155" xr:uid="{00000000-0005-0000-0000-00005A1E0000}"/>
    <cellStyle name="SAPBEXItemHeader 2 10" xfId="1156" xr:uid="{00000000-0005-0000-0000-00005B1E0000}"/>
    <cellStyle name="SAPBEXItemHeader 2 10 2" xfId="1635" xr:uid="{00000000-0005-0000-0000-00005C1E0000}"/>
    <cellStyle name="SAPBEXItemHeader 2 10 2 2" xfId="4464" xr:uid="{00000000-0005-0000-0000-00005D1E0000}"/>
    <cellStyle name="SAPBEXItemHeader 2 10 2 3" xfId="6937" xr:uid="{00000000-0005-0000-0000-00005E1E0000}"/>
    <cellStyle name="SAPBEXItemHeader 2 10 2 4" xfId="9233" xr:uid="{00000000-0005-0000-0000-00005F1E0000}"/>
    <cellStyle name="SAPBEXItemHeader 2 10 3" xfId="4009" xr:uid="{00000000-0005-0000-0000-0000601E0000}"/>
    <cellStyle name="SAPBEXItemHeader 2 10 4" xfId="6513" xr:uid="{00000000-0005-0000-0000-0000611E0000}"/>
    <cellStyle name="SAPBEXItemHeader 2 10 5" xfId="8842" xr:uid="{00000000-0005-0000-0000-0000621E0000}"/>
    <cellStyle name="SAPBEXItemHeader 2 11" xfId="1669" xr:uid="{00000000-0005-0000-0000-0000631E0000}"/>
    <cellStyle name="SAPBEXItemHeader 2 11 2" xfId="4498" xr:uid="{00000000-0005-0000-0000-0000641E0000}"/>
    <cellStyle name="SAPBEXItemHeader 2 11 3" xfId="6971" xr:uid="{00000000-0005-0000-0000-0000651E0000}"/>
    <cellStyle name="SAPBEXItemHeader 2 11 4" xfId="9265" xr:uid="{00000000-0005-0000-0000-0000661E0000}"/>
    <cellStyle name="SAPBEXItemHeader 2 12" xfId="4008" xr:uid="{00000000-0005-0000-0000-0000671E0000}"/>
    <cellStyle name="SAPBEXItemHeader 2 13" xfId="6512" xr:uid="{00000000-0005-0000-0000-0000681E0000}"/>
    <cellStyle name="SAPBEXItemHeader 2 14" xfId="8841" xr:uid="{00000000-0005-0000-0000-0000691E0000}"/>
    <cellStyle name="SAPBEXItemHeader 2 2" xfId="1157" xr:uid="{00000000-0005-0000-0000-00006A1E0000}"/>
    <cellStyle name="SAPBEXItemHeader 2 2 2" xfId="1752" xr:uid="{00000000-0005-0000-0000-00006B1E0000}"/>
    <cellStyle name="SAPBEXItemHeader 2 2 2 2" xfId="4580" xr:uid="{00000000-0005-0000-0000-00006C1E0000}"/>
    <cellStyle name="SAPBEXItemHeader 2 2 2 3" xfId="7053" xr:uid="{00000000-0005-0000-0000-00006D1E0000}"/>
    <cellStyle name="SAPBEXItemHeader 2 2 2 4" xfId="9347" xr:uid="{00000000-0005-0000-0000-00006E1E0000}"/>
    <cellStyle name="SAPBEXItemHeader 2 2 3" xfId="4010" xr:uid="{00000000-0005-0000-0000-00006F1E0000}"/>
    <cellStyle name="SAPBEXItemHeader 2 2 4" xfId="6514" xr:uid="{00000000-0005-0000-0000-0000701E0000}"/>
    <cellStyle name="SAPBEXItemHeader 2 2 5" xfId="8843" xr:uid="{00000000-0005-0000-0000-0000711E0000}"/>
    <cellStyle name="SAPBEXItemHeader 2 3" xfId="1158" xr:uid="{00000000-0005-0000-0000-0000721E0000}"/>
    <cellStyle name="SAPBEXItemHeader 2 3 2" xfId="2412" xr:uid="{00000000-0005-0000-0000-0000731E0000}"/>
    <cellStyle name="SAPBEXItemHeader 2 3 2 2" xfId="5239" xr:uid="{00000000-0005-0000-0000-0000741E0000}"/>
    <cellStyle name="SAPBEXItemHeader 2 3 2 3" xfId="7710" xr:uid="{00000000-0005-0000-0000-0000751E0000}"/>
    <cellStyle name="SAPBEXItemHeader 2 3 2 4" xfId="10003" xr:uid="{00000000-0005-0000-0000-0000761E0000}"/>
    <cellStyle name="SAPBEXItemHeader 2 3 3" xfId="4011" xr:uid="{00000000-0005-0000-0000-0000771E0000}"/>
    <cellStyle name="SAPBEXItemHeader 2 3 4" xfId="6515" xr:uid="{00000000-0005-0000-0000-0000781E0000}"/>
    <cellStyle name="SAPBEXItemHeader 2 3 5" xfId="8844" xr:uid="{00000000-0005-0000-0000-0000791E0000}"/>
    <cellStyle name="SAPBEXItemHeader 2 4" xfId="1159" xr:uid="{00000000-0005-0000-0000-00007A1E0000}"/>
    <cellStyle name="SAPBEXItemHeader 2 4 2" xfId="2337" xr:uid="{00000000-0005-0000-0000-00007B1E0000}"/>
    <cellStyle name="SAPBEXItemHeader 2 4 2 2" xfId="5165" xr:uid="{00000000-0005-0000-0000-00007C1E0000}"/>
    <cellStyle name="SAPBEXItemHeader 2 4 2 3" xfId="7636" xr:uid="{00000000-0005-0000-0000-00007D1E0000}"/>
    <cellStyle name="SAPBEXItemHeader 2 4 2 4" xfId="9929" xr:uid="{00000000-0005-0000-0000-00007E1E0000}"/>
    <cellStyle name="SAPBEXItemHeader 2 4 3" xfId="4012" xr:uid="{00000000-0005-0000-0000-00007F1E0000}"/>
    <cellStyle name="SAPBEXItemHeader 2 4 4" xfId="6516" xr:uid="{00000000-0005-0000-0000-0000801E0000}"/>
    <cellStyle name="SAPBEXItemHeader 2 4 5" xfId="8845" xr:uid="{00000000-0005-0000-0000-0000811E0000}"/>
    <cellStyle name="SAPBEXItemHeader 2 5" xfId="1160" xr:uid="{00000000-0005-0000-0000-0000821E0000}"/>
    <cellStyle name="SAPBEXItemHeader 2 5 2" xfId="2285" xr:uid="{00000000-0005-0000-0000-0000831E0000}"/>
    <cellStyle name="SAPBEXItemHeader 2 5 2 2" xfId="5113" xr:uid="{00000000-0005-0000-0000-0000841E0000}"/>
    <cellStyle name="SAPBEXItemHeader 2 5 2 3" xfId="7584" xr:uid="{00000000-0005-0000-0000-0000851E0000}"/>
    <cellStyle name="SAPBEXItemHeader 2 5 2 4" xfId="9877" xr:uid="{00000000-0005-0000-0000-0000861E0000}"/>
    <cellStyle name="SAPBEXItemHeader 2 5 3" xfId="4013" xr:uid="{00000000-0005-0000-0000-0000871E0000}"/>
    <cellStyle name="SAPBEXItemHeader 2 5 4" xfId="6517" xr:uid="{00000000-0005-0000-0000-0000881E0000}"/>
    <cellStyle name="SAPBEXItemHeader 2 5 5" xfId="8846" xr:uid="{00000000-0005-0000-0000-0000891E0000}"/>
    <cellStyle name="SAPBEXItemHeader 2 6" xfId="1161" xr:uid="{00000000-0005-0000-0000-00008A1E0000}"/>
    <cellStyle name="SAPBEXItemHeader 2 6 2" xfId="1828" xr:uid="{00000000-0005-0000-0000-00008B1E0000}"/>
    <cellStyle name="SAPBEXItemHeader 2 6 2 2" xfId="4656" xr:uid="{00000000-0005-0000-0000-00008C1E0000}"/>
    <cellStyle name="SAPBEXItemHeader 2 6 2 3" xfId="7128" xr:uid="{00000000-0005-0000-0000-00008D1E0000}"/>
    <cellStyle name="SAPBEXItemHeader 2 6 2 4" xfId="9421" xr:uid="{00000000-0005-0000-0000-00008E1E0000}"/>
    <cellStyle name="SAPBEXItemHeader 2 6 3" xfId="4014" xr:uid="{00000000-0005-0000-0000-00008F1E0000}"/>
    <cellStyle name="SAPBEXItemHeader 2 6 4" xfId="6518" xr:uid="{00000000-0005-0000-0000-0000901E0000}"/>
    <cellStyle name="SAPBEXItemHeader 2 6 5" xfId="8847" xr:uid="{00000000-0005-0000-0000-0000911E0000}"/>
    <cellStyle name="SAPBEXItemHeader 2 7" xfId="1162" xr:uid="{00000000-0005-0000-0000-0000921E0000}"/>
    <cellStyle name="SAPBEXItemHeader 2 7 2" xfId="2440" xr:uid="{00000000-0005-0000-0000-0000931E0000}"/>
    <cellStyle name="SAPBEXItemHeader 2 7 2 2" xfId="5267" xr:uid="{00000000-0005-0000-0000-0000941E0000}"/>
    <cellStyle name="SAPBEXItemHeader 2 7 2 3" xfId="7738" xr:uid="{00000000-0005-0000-0000-0000951E0000}"/>
    <cellStyle name="SAPBEXItemHeader 2 7 2 4" xfId="10031" xr:uid="{00000000-0005-0000-0000-0000961E0000}"/>
    <cellStyle name="SAPBEXItemHeader 2 7 3" xfId="4015" xr:uid="{00000000-0005-0000-0000-0000971E0000}"/>
    <cellStyle name="SAPBEXItemHeader 2 7 4" xfId="6519" xr:uid="{00000000-0005-0000-0000-0000981E0000}"/>
    <cellStyle name="SAPBEXItemHeader 2 7 5" xfId="8848" xr:uid="{00000000-0005-0000-0000-0000991E0000}"/>
    <cellStyle name="SAPBEXItemHeader 2 8" xfId="1163" xr:uid="{00000000-0005-0000-0000-00009A1E0000}"/>
    <cellStyle name="SAPBEXItemHeader 2 8 2" xfId="2608" xr:uid="{00000000-0005-0000-0000-00009B1E0000}"/>
    <cellStyle name="SAPBEXItemHeader 2 8 2 2" xfId="5434" xr:uid="{00000000-0005-0000-0000-00009C1E0000}"/>
    <cellStyle name="SAPBEXItemHeader 2 8 2 3" xfId="7904" xr:uid="{00000000-0005-0000-0000-00009D1E0000}"/>
    <cellStyle name="SAPBEXItemHeader 2 8 2 4" xfId="10197" xr:uid="{00000000-0005-0000-0000-00009E1E0000}"/>
    <cellStyle name="SAPBEXItemHeader 2 8 3" xfId="4016" xr:uid="{00000000-0005-0000-0000-00009F1E0000}"/>
    <cellStyle name="SAPBEXItemHeader 2 8 4" xfId="6520" xr:uid="{00000000-0005-0000-0000-0000A01E0000}"/>
    <cellStyle name="SAPBEXItemHeader 2 8 5" xfId="8849" xr:uid="{00000000-0005-0000-0000-0000A11E0000}"/>
    <cellStyle name="SAPBEXItemHeader 2 9" xfId="1164" xr:uid="{00000000-0005-0000-0000-0000A21E0000}"/>
    <cellStyle name="SAPBEXItemHeader 2 9 2" xfId="2184" xr:uid="{00000000-0005-0000-0000-0000A31E0000}"/>
    <cellStyle name="SAPBEXItemHeader 2 9 2 2" xfId="5012" xr:uid="{00000000-0005-0000-0000-0000A41E0000}"/>
    <cellStyle name="SAPBEXItemHeader 2 9 2 3" xfId="7483" xr:uid="{00000000-0005-0000-0000-0000A51E0000}"/>
    <cellStyle name="SAPBEXItemHeader 2 9 2 4" xfId="9776" xr:uid="{00000000-0005-0000-0000-0000A61E0000}"/>
    <cellStyle name="SAPBEXItemHeader 2 9 3" xfId="4017" xr:uid="{00000000-0005-0000-0000-0000A71E0000}"/>
    <cellStyle name="SAPBEXItemHeader 2 9 4" xfId="6521" xr:uid="{00000000-0005-0000-0000-0000A81E0000}"/>
    <cellStyle name="SAPBEXItemHeader 2 9 5" xfId="8850" xr:uid="{00000000-0005-0000-0000-0000A91E0000}"/>
    <cellStyle name="SAPBEXItemHeader 3" xfId="1165" xr:uid="{00000000-0005-0000-0000-0000AA1E0000}"/>
    <cellStyle name="SAPBEXItemHeader 3 2" xfId="1621" xr:uid="{00000000-0005-0000-0000-0000AB1E0000}"/>
    <cellStyle name="SAPBEXItemHeader 3 2 2" xfId="4450" xr:uid="{00000000-0005-0000-0000-0000AC1E0000}"/>
    <cellStyle name="SAPBEXItemHeader 3 2 3" xfId="6923" xr:uid="{00000000-0005-0000-0000-0000AD1E0000}"/>
    <cellStyle name="SAPBEXItemHeader 3 2 4" xfId="9222" xr:uid="{00000000-0005-0000-0000-0000AE1E0000}"/>
    <cellStyle name="SAPBEXItemHeader 3 3" xfId="4018" xr:uid="{00000000-0005-0000-0000-0000AF1E0000}"/>
    <cellStyle name="SAPBEXItemHeader 3 4" xfId="6522" xr:uid="{00000000-0005-0000-0000-0000B01E0000}"/>
    <cellStyle name="SAPBEXItemHeader 3 5" xfId="8851" xr:uid="{00000000-0005-0000-0000-0000B11E0000}"/>
    <cellStyle name="SAPBEXItemHeader 4" xfId="1166" xr:uid="{00000000-0005-0000-0000-0000B21E0000}"/>
    <cellStyle name="SAPBEXItemHeader 4 2" xfId="1692" xr:uid="{00000000-0005-0000-0000-0000B31E0000}"/>
    <cellStyle name="SAPBEXItemHeader 4 2 2" xfId="4521" xr:uid="{00000000-0005-0000-0000-0000B41E0000}"/>
    <cellStyle name="SAPBEXItemHeader 4 2 3" xfId="6994" xr:uid="{00000000-0005-0000-0000-0000B51E0000}"/>
    <cellStyle name="SAPBEXItemHeader 4 2 4" xfId="9288" xr:uid="{00000000-0005-0000-0000-0000B61E0000}"/>
    <cellStyle name="SAPBEXItemHeader 4 3" xfId="4019" xr:uid="{00000000-0005-0000-0000-0000B71E0000}"/>
    <cellStyle name="SAPBEXItemHeader 4 4" xfId="6523" xr:uid="{00000000-0005-0000-0000-0000B81E0000}"/>
    <cellStyle name="SAPBEXItemHeader 4 5" xfId="8852" xr:uid="{00000000-0005-0000-0000-0000B91E0000}"/>
    <cellStyle name="SAPBEXItemHeader 5" xfId="1167" xr:uid="{00000000-0005-0000-0000-0000BA1E0000}"/>
    <cellStyle name="SAPBEXItemHeader 5 2" xfId="2226" xr:uid="{00000000-0005-0000-0000-0000BB1E0000}"/>
    <cellStyle name="SAPBEXItemHeader 5 2 2" xfId="5054" xr:uid="{00000000-0005-0000-0000-0000BC1E0000}"/>
    <cellStyle name="SAPBEXItemHeader 5 2 3" xfId="7525" xr:uid="{00000000-0005-0000-0000-0000BD1E0000}"/>
    <cellStyle name="SAPBEXItemHeader 5 2 4" xfId="9818" xr:uid="{00000000-0005-0000-0000-0000BE1E0000}"/>
    <cellStyle name="SAPBEXItemHeader 5 3" xfId="4020" xr:uid="{00000000-0005-0000-0000-0000BF1E0000}"/>
    <cellStyle name="SAPBEXItemHeader 5 4" xfId="6524" xr:uid="{00000000-0005-0000-0000-0000C01E0000}"/>
    <cellStyle name="SAPBEXItemHeader 5 5" xfId="8853" xr:uid="{00000000-0005-0000-0000-0000C11E0000}"/>
    <cellStyle name="SAPBEXItemHeader 6" xfId="1168" xr:uid="{00000000-0005-0000-0000-0000C21E0000}"/>
    <cellStyle name="SAPBEXItemHeader 6 2" xfId="1896" xr:uid="{00000000-0005-0000-0000-0000C31E0000}"/>
    <cellStyle name="SAPBEXItemHeader 6 2 2" xfId="4724" xr:uid="{00000000-0005-0000-0000-0000C41E0000}"/>
    <cellStyle name="SAPBEXItemHeader 6 2 3" xfId="7196" xr:uid="{00000000-0005-0000-0000-0000C51E0000}"/>
    <cellStyle name="SAPBEXItemHeader 6 2 4" xfId="9489" xr:uid="{00000000-0005-0000-0000-0000C61E0000}"/>
    <cellStyle name="SAPBEXItemHeader 6 3" xfId="4021" xr:uid="{00000000-0005-0000-0000-0000C71E0000}"/>
    <cellStyle name="SAPBEXItemHeader 6 4" xfId="6525" xr:uid="{00000000-0005-0000-0000-0000C81E0000}"/>
    <cellStyle name="SAPBEXItemHeader 6 5" xfId="8854" xr:uid="{00000000-0005-0000-0000-0000C91E0000}"/>
    <cellStyle name="SAPBEXItemHeader 7" xfId="1169" xr:uid="{00000000-0005-0000-0000-0000CA1E0000}"/>
    <cellStyle name="SAPBEXItemHeader 7 2" xfId="1683" xr:uid="{00000000-0005-0000-0000-0000CB1E0000}"/>
    <cellStyle name="SAPBEXItemHeader 7 2 2" xfId="4512" xr:uid="{00000000-0005-0000-0000-0000CC1E0000}"/>
    <cellStyle name="SAPBEXItemHeader 7 2 3" xfId="6985" xr:uid="{00000000-0005-0000-0000-0000CD1E0000}"/>
    <cellStyle name="SAPBEXItemHeader 7 2 4" xfId="9279" xr:uid="{00000000-0005-0000-0000-0000CE1E0000}"/>
    <cellStyle name="SAPBEXItemHeader 7 3" xfId="4022" xr:uid="{00000000-0005-0000-0000-0000CF1E0000}"/>
    <cellStyle name="SAPBEXItemHeader 7 4" xfId="6526" xr:uid="{00000000-0005-0000-0000-0000D01E0000}"/>
    <cellStyle name="SAPBEXItemHeader 7 5" xfId="8855" xr:uid="{00000000-0005-0000-0000-0000D11E0000}"/>
    <cellStyle name="SAPBEXItemHeader 8" xfId="1170" xr:uid="{00000000-0005-0000-0000-0000D21E0000}"/>
    <cellStyle name="SAPBEXItemHeader 8 2" xfId="2600" xr:uid="{00000000-0005-0000-0000-0000D31E0000}"/>
    <cellStyle name="SAPBEXItemHeader 8 2 2" xfId="5426" xr:uid="{00000000-0005-0000-0000-0000D41E0000}"/>
    <cellStyle name="SAPBEXItemHeader 8 2 3" xfId="7896" xr:uid="{00000000-0005-0000-0000-0000D51E0000}"/>
    <cellStyle name="SAPBEXItemHeader 8 2 4" xfId="10189" xr:uid="{00000000-0005-0000-0000-0000D61E0000}"/>
    <cellStyle name="SAPBEXItemHeader 8 3" xfId="4023" xr:uid="{00000000-0005-0000-0000-0000D71E0000}"/>
    <cellStyle name="SAPBEXItemHeader 8 4" xfId="6527" xr:uid="{00000000-0005-0000-0000-0000D81E0000}"/>
    <cellStyle name="SAPBEXItemHeader 8 5" xfId="8856" xr:uid="{00000000-0005-0000-0000-0000D91E0000}"/>
    <cellStyle name="SAPBEXItemHeader 9" xfId="1171" xr:uid="{00000000-0005-0000-0000-0000DA1E0000}"/>
    <cellStyle name="SAPBEXItemHeader 9 2" xfId="1688" xr:uid="{00000000-0005-0000-0000-0000DB1E0000}"/>
    <cellStyle name="SAPBEXItemHeader 9 2 2" xfId="4517" xr:uid="{00000000-0005-0000-0000-0000DC1E0000}"/>
    <cellStyle name="SAPBEXItemHeader 9 2 3" xfId="6990" xr:uid="{00000000-0005-0000-0000-0000DD1E0000}"/>
    <cellStyle name="SAPBEXItemHeader 9 2 4" xfId="9284" xr:uid="{00000000-0005-0000-0000-0000DE1E0000}"/>
    <cellStyle name="SAPBEXItemHeader 9 3" xfId="4024" xr:uid="{00000000-0005-0000-0000-0000DF1E0000}"/>
    <cellStyle name="SAPBEXItemHeader 9 4" xfId="6528" xr:uid="{00000000-0005-0000-0000-0000E01E0000}"/>
    <cellStyle name="SAPBEXItemHeader 9 5" xfId="8857" xr:uid="{00000000-0005-0000-0000-0000E11E0000}"/>
    <cellStyle name="SAPBEXresData" xfId="1172" xr:uid="{00000000-0005-0000-0000-0000E21E0000}"/>
    <cellStyle name="SAPBEXresData 10" xfId="1173" xr:uid="{00000000-0005-0000-0000-0000E31E0000}"/>
    <cellStyle name="SAPBEXresData 10 2" xfId="2287" xr:uid="{00000000-0005-0000-0000-0000E41E0000}"/>
    <cellStyle name="SAPBEXresData 10 2 2" xfId="5115" xr:uid="{00000000-0005-0000-0000-0000E51E0000}"/>
    <cellStyle name="SAPBEXresData 10 2 3" xfId="7586" xr:uid="{00000000-0005-0000-0000-0000E61E0000}"/>
    <cellStyle name="SAPBEXresData 10 2 4" xfId="9879" xr:uid="{00000000-0005-0000-0000-0000E71E0000}"/>
    <cellStyle name="SAPBEXresData 10 3" xfId="4026" xr:uid="{00000000-0005-0000-0000-0000E81E0000}"/>
    <cellStyle name="SAPBEXresData 10 4" xfId="6530" xr:uid="{00000000-0005-0000-0000-0000E91E0000}"/>
    <cellStyle name="SAPBEXresData 10 5" xfId="8859" xr:uid="{00000000-0005-0000-0000-0000EA1E0000}"/>
    <cellStyle name="SAPBEXresData 11" xfId="1174" xr:uid="{00000000-0005-0000-0000-0000EB1E0000}"/>
    <cellStyle name="SAPBEXresData 11 2" xfId="2293" xr:uid="{00000000-0005-0000-0000-0000EC1E0000}"/>
    <cellStyle name="SAPBEXresData 11 2 2" xfId="5121" xr:uid="{00000000-0005-0000-0000-0000ED1E0000}"/>
    <cellStyle name="SAPBEXresData 11 2 3" xfId="7592" xr:uid="{00000000-0005-0000-0000-0000EE1E0000}"/>
    <cellStyle name="SAPBEXresData 11 2 4" xfId="9885" xr:uid="{00000000-0005-0000-0000-0000EF1E0000}"/>
    <cellStyle name="SAPBEXresData 11 3" xfId="4027" xr:uid="{00000000-0005-0000-0000-0000F01E0000}"/>
    <cellStyle name="SAPBEXresData 11 4" xfId="6531" xr:uid="{00000000-0005-0000-0000-0000F11E0000}"/>
    <cellStyle name="SAPBEXresData 11 5" xfId="8860" xr:uid="{00000000-0005-0000-0000-0000F21E0000}"/>
    <cellStyle name="SAPBEXresData 12" xfId="1531" xr:uid="{00000000-0005-0000-0000-0000F31E0000}"/>
    <cellStyle name="SAPBEXresData 13" xfId="1646" xr:uid="{00000000-0005-0000-0000-0000F41E0000}"/>
    <cellStyle name="SAPBEXresData 13 2" xfId="4475" xr:uid="{00000000-0005-0000-0000-0000F51E0000}"/>
    <cellStyle name="SAPBEXresData 13 3" xfId="6948" xr:uid="{00000000-0005-0000-0000-0000F61E0000}"/>
    <cellStyle name="SAPBEXresData 13 4" xfId="9243" xr:uid="{00000000-0005-0000-0000-0000F71E0000}"/>
    <cellStyle name="SAPBEXresData 14" xfId="4025" xr:uid="{00000000-0005-0000-0000-0000F81E0000}"/>
    <cellStyle name="SAPBEXresData 15" xfId="6529" xr:uid="{00000000-0005-0000-0000-0000F91E0000}"/>
    <cellStyle name="SAPBEXresData 16" xfId="8858" xr:uid="{00000000-0005-0000-0000-0000FA1E0000}"/>
    <cellStyle name="SAPBEXresData 2" xfId="1175" xr:uid="{00000000-0005-0000-0000-0000FB1E0000}"/>
    <cellStyle name="SAPBEXresData 2 10" xfId="1176" xr:uid="{00000000-0005-0000-0000-0000FC1E0000}"/>
    <cellStyle name="SAPBEXresData 2 10 2" xfId="1697" xr:uid="{00000000-0005-0000-0000-0000FD1E0000}"/>
    <cellStyle name="SAPBEXresData 2 10 2 2" xfId="4526" xr:uid="{00000000-0005-0000-0000-0000FE1E0000}"/>
    <cellStyle name="SAPBEXresData 2 10 2 3" xfId="6999" xr:uid="{00000000-0005-0000-0000-0000FF1E0000}"/>
    <cellStyle name="SAPBEXresData 2 10 2 4" xfId="9293" xr:uid="{00000000-0005-0000-0000-0000001F0000}"/>
    <cellStyle name="SAPBEXresData 2 10 3" xfId="4029" xr:uid="{00000000-0005-0000-0000-0000011F0000}"/>
    <cellStyle name="SAPBEXresData 2 10 4" xfId="6533" xr:uid="{00000000-0005-0000-0000-0000021F0000}"/>
    <cellStyle name="SAPBEXresData 2 10 5" xfId="8862" xr:uid="{00000000-0005-0000-0000-0000031F0000}"/>
    <cellStyle name="SAPBEXresData 2 11" xfId="2619" xr:uid="{00000000-0005-0000-0000-0000041F0000}"/>
    <cellStyle name="SAPBEXresData 2 11 2" xfId="5445" xr:uid="{00000000-0005-0000-0000-0000051F0000}"/>
    <cellStyle name="SAPBEXresData 2 11 3" xfId="7915" xr:uid="{00000000-0005-0000-0000-0000061F0000}"/>
    <cellStyle name="SAPBEXresData 2 11 4" xfId="10208" xr:uid="{00000000-0005-0000-0000-0000071F0000}"/>
    <cellStyle name="SAPBEXresData 2 12" xfId="4028" xr:uid="{00000000-0005-0000-0000-0000081F0000}"/>
    <cellStyle name="SAPBEXresData 2 13" xfId="6532" xr:uid="{00000000-0005-0000-0000-0000091F0000}"/>
    <cellStyle name="SAPBEXresData 2 14" xfId="8861" xr:uid="{00000000-0005-0000-0000-00000A1F0000}"/>
    <cellStyle name="SAPBEXresData 2 2" xfId="1177" xr:uid="{00000000-0005-0000-0000-00000B1F0000}"/>
    <cellStyle name="SAPBEXresData 2 2 2" xfId="2185" xr:uid="{00000000-0005-0000-0000-00000C1F0000}"/>
    <cellStyle name="SAPBEXresData 2 2 2 2" xfId="5013" xr:uid="{00000000-0005-0000-0000-00000D1F0000}"/>
    <cellStyle name="SAPBEXresData 2 2 2 3" xfId="7484" xr:uid="{00000000-0005-0000-0000-00000E1F0000}"/>
    <cellStyle name="SAPBEXresData 2 2 2 4" xfId="9777" xr:uid="{00000000-0005-0000-0000-00000F1F0000}"/>
    <cellStyle name="SAPBEXresData 2 2 3" xfId="4030" xr:uid="{00000000-0005-0000-0000-0000101F0000}"/>
    <cellStyle name="SAPBEXresData 2 2 4" xfId="6534" xr:uid="{00000000-0005-0000-0000-0000111F0000}"/>
    <cellStyle name="SAPBEXresData 2 2 5" xfId="8863" xr:uid="{00000000-0005-0000-0000-0000121F0000}"/>
    <cellStyle name="SAPBEXresData 2 3" xfId="1178" xr:uid="{00000000-0005-0000-0000-0000131F0000}"/>
    <cellStyle name="SAPBEXresData 2 3 2" xfId="1776" xr:uid="{00000000-0005-0000-0000-0000141F0000}"/>
    <cellStyle name="SAPBEXresData 2 3 2 2" xfId="4604" xr:uid="{00000000-0005-0000-0000-0000151F0000}"/>
    <cellStyle name="SAPBEXresData 2 3 2 3" xfId="7077" xr:uid="{00000000-0005-0000-0000-0000161F0000}"/>
    <cellStyle name="SAPBEXresData 2 3 2 4" xfId="9371" xr:uid="{00000000-0005-0000-0000-0000171F0000}"/>
    <cellStyle name="SAPBEXresData 2 3 3" xfId="4031" xr:uid="{00000000-0005-0000-0000-0000181F0000}"/>
    <cellStyle name="SAPBEXresData 2 3 4" xfId="6535" xr:uid="{00000000-0005-0000-0000-0000191F0000}"/>
    <cellStyle name="SAPBEXresData 2 3 5" xfId="8864" xr:uid="{00000000-0005-0000-0000-00001A1F0000}"/>
    <cellStyle name="SAPBEXresData 2 4" xfId="1179" xr:uid="{00000000-0005-0000-0000-00001B1F0000}"/>
    <cellStyle name="SAPBEXresData 2 4 2" xfId="2607" xr:uid="{00000000-0005-0000-0000-00001C1F0000}"/>
    <cellStyle name="SAPBEXresData 2 4 2 2" xfId="5433" xr:uid="{00000000-0005-0000-0000-00001D1F0000}"/>
    <cellStyle name="SAPBEXresData 2 4 2 3" xfId="7903" xr:uid="{00000000-0005-0000-0000-00001E1F0000}"/>
    <cellStyle name="SAPBEXresData 2 4 2 4" xfId="10196" xr:uid="{00000000-0005-0000-0000-00001F1F0000}"/>
    <cellStyle name="SAPBEXresData 2 4 3" xfId="4032" xr:uid="{00000000-0005-0000-0000-0000201F0000}"/>
    <cellStyle name="SAPBEXresData 2 4 4" xfId="6536" xr:uid="{00000000-0005-0000-0000-0000211F0000}"/>
    <cellStyle name="SAPBEXresData 2 4 5" xfId="8865" xr:uid="{00000000-0005-0000-0000-0000221F0000}"/>
    <cellStyle name="SAPBEXresData 2 5" xfId="1180" xr:uid="{00000000-0005-0000-0000-0000231F0000}"/>
    <cellStyle name="SAPBEXresData 2 5 2" xfId="1654" xr:uid="{00000000-0005-0000-0000-0000241F0000}"/>
    <cellStyle name="SAPBEXresData 2 5 2 2" xfId="4483" xr:uid="{00000000-0005-0000-0000-0000251F0000}"/>
    <cellStyle name="SAPBEXresData 2 5 2 3" xfId="6956" xr:uid="{00000000-0005-0000-0000-0000261F0000}"/>
    <cellStyle name="SAPBEXresData 2 5 2 4" xfId="9250" xr:uid="{00000000-0005-0000-0000-0000271F0000}"/>
    <cellStyle name="SAPBEXresData 2 5 3" xfId="4033" xr:uid="{00000000-0005-0000-0000-0000281F0000}"/>
    <cellStyle name="SAPBEXresData 2 5 4" xfId="6537" xr:uid="{00000000-0005-0000-0000-0000291F0000}"/>
    <cellStyle name="SAPBEXresData 2 5 5" xfId="8866" xr:uid="{00000000-0005-0000-0000-00002A1F0000}"/>
    <cellStyle name="SAPBEXresData 2 6" xfId="1181" xr:uid="{00000000-0005-0000-0000-00002B1F0000}"/>
    <cellStyle name="SAPBEXresData 2 6 2" xfId="2323" xr:uid="{00000000-0005-0000-0000-00002C1F0000}"/>
    <cellStyle name="SAPBEXresData 2 6 2 2" xfId="5151" xr:uid="{00000000-0005-0000-0000-00002D1F0000}"/>
    <cellStyle name="SAPBEXresData 2 6 2 3" xfId="7622" xr:uid="{00000000-0005-0000-0000-00002E1F0000}"/>
    <cellStyle name="SAPBEXresData 2 6 2 4" xfId="9915" xr:uid="{00000000-0005-0000-0000-00002F1F0000}"/>
    <cellStyle name="SAPBEXresData 2 6 3" xfId="4034" xr:uid="{00000000-0005-0000-0000-0000301F0000}"/>
    <cellStyle name="SAPBEXresData 2 6 4" xfId="6538" xr:uid="{00000000-0005-0000-0000-0000311F0000}"/>
    <cellStyle name="SAPBEXresData 2 6 5" xfId="8867" xr:uid="{00000000-0005-0000-0000-0000321F0000}"/>
    <cellStyle name="SAPBEXresData 2 7" xfId="1182" xr:uid="{00000000-0005-0000-0000-0000331F0000}"/>
    <cellStyle name="SAPBEXresData 2 7 2" xfId="1912" xr:uid="{00000000-0005-0000-0000-0000341F0000}"/>
    <cellStyle name="SAPBEXresData 2 7 2 2" xfId="4740" xr:uid="{00000000-0005-0000-0000-0000351F0000}"/>
    <cellStyle name="SAPBEXresData 2 7 2 3" xfId="7211" xr:uid="{00000000-0005-0000-0000-0000361F0000}"/>
    <cellStyle name="SAPBEXresData 2 7 2 4" xfId="9504" xr:uid="{00000000-0005-0000-0000-0000371F0000}"/>
    <cellStyle name="SAPBEXresData 2 7 3" xfId="4035" xr:uid="{00000000-0005-0000-0000-0000381F0000}"/>
    <cellStyle name="SAPBEXresData 2 7 4" xfId="6539" xr:uid="{00000000-0005-0000-0000-0000391F0000}"/>
    <cellStyle name="SAPBEXresData 2 7 5" xfId="8868" xr:uid="{00000000-0005-0000-0000-00003A1F0000}"/>
    <cellStyle name="SAPBEXresData 2 8" xfId="1183" xr:uid="{00000000-0005-0000-0000-00003B1F0000}"/>
    <cellStyle name="SAPBEXresData 2 8 2" xfId="2546" xr:uid="{00000000-0005-0000-0000-00003C1F0000}"/>
    <cellStyle name="SAPBEXresData 2 8 2 2" xfId="5373" xr:uid="{00000000-0005-0000-0000-00003D1F0000}"/>
    <cellStyle name="SAPBEXresData 2 8 2 3" xfId="7843" xr:uid="{00000000-0005-0000-0000-00003E1F0000}"/>
    <cellStyle name="SAPBEXresData 2 8 2 4" xfId="10136" xr:uid="{00000000-0005-0000-0000-00003F1F0000}"/>
    <cellStyle name="SAPBEXresData 2 8 3" xfId="4036" xr:uid="{00000000-0005-0000-0000-0000401F0000}"/>
    <cellStyle name="SAPBEXresData 2 8 4" xfId="6540" xr:uid="{00000000-0005-0000-0000-0000411F0000}"/>
    <cellStyle name="SAPBEXresData 2 8 5" xfId="8869" xr:uid="{00000000-0005-0000-0000-0000421F0000}"/>
    <cellStyle name="SAPBEXresData 2 9" xfId="1184" xr:uid="{00000000-0005-0000-0000-0000431F0000}"/>
    <cellStyle name="SAPBEXresData 2 9 2" xfId="2575" xr:uid="{00000000-0005-0000-0000-0000441F0000}"/>
    <cellStyle name="SAPBEXresData 2 9 2 2" xfId="5402" xr:uid="{00000000-0005-0000-0000-0000451F0000}"/>
    <cellStyle name="SAPBEXresData 2 9 2 3" xfId="7872" xr:uid="{00000000-0005-0000-0000-0000461F0000}"/>
    <cellStyle name="SAPBEXresData 2 9 2 4" xfId="10165" xr:uid="{00000000-0005-0000-0000-0000471F0000}"/>
    <cellStyle name="SAPBEXresData 2 9 3" xfId="4037" xr:uid="{00000000-0005-0000-0000-0000481F0000}"/>
    <cellStyle name="SAPBEXresData 2 9 4" xfId="6541" xr:uid="{00000000-0005-0000-0000-0000491F0000}"/>
    <cellStyle name="SAPBEXresData 2 9 5" xfId="8870" xr:uid="{00000000-0005-0000-0000-00004A1F0000}"/>
    <cellStyle name="SAPBEXresData 3" xfId="1185" xr:uid="{00000000-0005-0000-0000-00004B1F0000}"/>
    <cellStyle name="SAPBEXresData 3 2" xfId="1687" xr:uid="{00000000-0005-0000-0000-00004C1F0000}"/>
    <cellStyle name="SAPBEXresData 3 2 2" xfId="4516" xr:uid="{00000000-0005-0000-0000-00004D1F0000}"/>
    <cellStyle name="SAPBEXresData 3 2 3" xfId="6989" xr:uid="{00000000-0005-0000-0000-00004E1F0000}"/>
    <cellStyle name="SAPBEXresData 3 2 4" xfId="9283" xr:uid="{00000000-0005-0000-0000-00004F1F0000}"/>
    <cellStyle name="SAPBEXresData 3 3" xfId="4038" xr:uid="{00000000-0005-0000-0000-0000501F0000}"/>
    <cellStyle name="SAPBEXresData 3 4" xfId="6542" xr:uid="{00000000-0005-0000-0000-0000511F0000}"/>
    <cellStyle name="SAPBEXresData 3 5" xfId="8871" xr:uid="{00000000-0005-0000-0000-0000521F0000}"/>
    <cellStyle name="SAPBEXresData 4" xfId="1186" xr:uid="{00000000-0005-0000-0000-0000531F0000}"/>
    <cellStyle name="SAPBEXresData 4 2" xfId="2294" xr:uid="{00000000-0005-0000-0000-0000541F0000}"/>
    <cellStyle name="SAPBEXresData 4 2 2" xfId="5122" xr:uid="{00000000-0005-0000-0000-0000551F0000}"/>
    <cellStyle name="SAPBEXresData 4 2 3" xfId="7593" xr:uid="{00000000-0005-0000-0000-0000561F0000}"/>
    <cellStyle name="SAPBEXresData 4 2 4" xfId="9886" xr:uid="{00000000-0005-0000-0000-0000571F0000}"/>
    <cellStyle name="SAPBEXresData 4 3" xfId="4039" xr:uid="{00000000-0005-0000-0000-0000581F0000}"/>
    <cellStyle name="SAPBEXresData 4 4" xfId="6543" xr:uid="{00000000-0005-0000-0000-0000591F0000}"/>
    <cellStyle name="SAPBEXresData 4 5" xfId="8872" xr:uid="{00000000-0005-0000-0000-00005A1F0000}"/>
    <cellStyle name="SAPBEXresData 5" xfId="1187" xr:uid="{00000000-0005-0000-0000-00005B1F0000}"/>
    <cellStyle name="SAPBEXresData 5 2" xfId="1932" xr:uid="{00000000-0005-0000-0000-00005C1F0000}"/>
    <cellStyle name="SAPBEXresData 5 2 2" xfId="4760" xr:uid="{00000000-0005-0000-0000-00005D1F0000}"/>
    <cellStyle name="SAPBEXresData 5 2 3" xfId="7231" xr:uid="{00000000-0005-0000-0000-00005E1F0000}"/>
    <cellStyle name="SAPBEXresData 5 2 4" xfId="9524" xr:uid="{00000000-0005-0000-0000-00005F1F0000}"/>
    <cellStyle name="SAPBEXresData 5 3" xfId="4040" xr:uid="{00000000-0005-0000-0000-0000601F0000}"/>
    <cellStyle name="SAPBEXresData 5 4" xfId="6544" xr:uid="{00000000-0005-0000-0000-0000611F0000}"/>
    <cellStyle name="SAPBEXresData 5 5" xfId="8873" xr:uid="{00000000-0005-0000-0000-0000621F0000}"/>
    <cellStyle name="SAPBEXresData 6" xfId="1188" xr:uid="{00000000-0005-0000-0000-0000631F0000}"/>
    <cellStyle name="SAPBEXresData 6 2" xfId="1772" xr:uid="{00000000-0005-0000-0000-0000641F0000}"/>
    <cellStyle name="SAPBEXresData 6 2 2" xfId="4600" xr:uid="{00000000-0005-0000-0000-0000651F0000}"/>
    <cellStyle name="SAPBEXresData 6 2 3" xfId="7073" xr:uid="{00000000-0005-0000-0000-0000661F0000}"/>
    <cellStyle name="SAPBEXresData 6 2 4" xfId="9367" xr:uid="{00000000-0005-0000-0000-0000671F0000}"/>
    <cellStyle name="SAPBEXresData 6 3" xfId="4041" xr:uid="{00000000-0005-0000-0000-0000681F0000}"/>
    <cellStyle name="SAPBEXresData 6 4" xfId="6545" xr:uid="{00000000-0005-0000-0000-0000691F0000}"/>
    <cellStyle name="SAPBEXresData 6 5" xfId="8874" xr:uid="{00000000-0005-0000-0000-00006A1F0000}"/>
    <cellStyle name="SAPBEXresData 7" xfId="1189" xr:uid="{00000000-0005-0000-0000-00006B1F0000}"/>
    <cellStyle name="SAPBEXresData 7 2" xfId="1751" xr:uid="{00000000-0005-0000-0000-00006C1F0000}"/>
    <cellStyle name="SAPBEXresData 7 2 2" xfId="4579" xr:uid="{00000000-0005-0000-0000-00006D1F0000}"/>
    <cellStyle name="SAPBEXresData 7 2 3" xfId="7052" xr:uid="{00000000-0005-0000-0000-00006E1F0000}"/>
    <cellStyle name="SAPBEXresData 7 2 4" xfId="9346" xr:uid="{00000000-0005-0000-0000-00006F1F0000}"/>
    <cellStyle name="SAPBEXresData 7 3" xfId="4042" xr:uid="{00000000-0005-0000-0000-0000701F0000}"/>
    <cellStyle name="SAPBEXresData 7 4" xfId="6546" xr:uid="{00000000-0005-0000-0000-0000711F0000}"/>
    <cellStyle name="SAPBEXresData 7 5" xfId="8875" xr:uid="{00000000-0005-0000-0000-0000721F0000}"/>
    <cellStyle name="SAPBEXresData 8" xfId="1190" xr:uid="{00000000-0005-0000-0000-0000731F0000}"/>
    <cellStyle name="SAPBEXresData 8 2" xfId="2441" xr:uid="{00000000-0005-0000-0000-0000741F0000}"/>
    <cellStyle name="SAPBEXresData 8 2 2" xfId="5268" xr:uid="{00000000-0005-0000-0000-0000751F0000}"/>
    <cellStyle name="SAPBEXresData 8 2 3" xfId="7739" xr:uid="{00000000-0005-0000-0000-0000761F0000}"/>
    <cellStyle name="SAPBEXresData 8 2 4" xfId="10032" xr:uid="{00000000-0005-0000-0000-0000771F0000}"/>
    <cellStyle name="SAPBEXresData 8 3" xfId="4043" xr:uid="{00000000-0005-0000-0000-0000781F0000}"/>
    <cellStyle name="SAPBEXresData 8 4" xfId="6547" xr:uid="{00000000-0005-0000-0000-0000791F0000}"/>
    <cellStyle name="SAPBEXresData 8 5" xfId="8876" xr:uid="{00000000-0005-0000-0000-00007A1F0000}"/>
    <cellStyle name="SAPBEXresData 9" xfId="1191" xr:uid="{00000000-0005-0000-0000-00007B1F0000}"/>
    <cellStyle name="SAPBEXresData 9 2" xfId="2614" xr:uid="{00000000-0005-0000-0000-00007C1F0000}"/>
    <cellStyle name="SAPBEXresData 9 2 2" xfId="5440" xr:uid="{00000000-0005-0000-0000-00007D1F0000}"/>
    <cellStyle name="SAPBEXresData 9 2 3" xfId="7910" xr:uid="{00000000-0005-0000-0000-00007E1F0000}"/>
    <cellStyle name="SAPBEXresData 9 2 4" xfId="10203" xr:uid="{00000000-0005-0000-0000-00007F1F0000}"/>
    <cellStyle name="SAPBEXresData 9 3" xfId="4044" xr:uid="{00000000-0005-0000-0000-0000801F0000}"/>
    <cellStyle name="SAPBEXresData 9 4" xfId="6548" xr:uid="{00000000-0005-0000-0000-0000811F0000}"/>
    <cellStyle name="SAPBEXresData 9 5" xfId="8877" xr:uid="{00000000-0005-0000-0000-0000821F0000}"/>
    <cellStyle name="SAPBEXresDataEmph" xfId="1192" xr:uid="{00000000-0005-0000-0000-0000831F0000}"/>
    <cellStyle name="SAPBEXresDataEmph 10" xfId="1893" xr:uid="{00000000-0005-0000-0000-0000841F0000}"/>
    <cellStyle name="SAPBEXresDataEmph 10 2" xfId="4721" xr:uid="{00000000-0005-0000-0000-0000851F0000}"/>
    <cellStyle name="SAPBEXresDataEmph 10 3" xfId="7193" xr:uid="{00000000-0005-0000-0000-0000861F0000}"/>
    <cellStyle name="SAPBEXresDataEmph 10 4" xfId="9486" xr:uid="{00000000-0005-0000-0000-0000871F0000}"/>
    <cellStyle name="SAPBEXresDataEmph 11" xfId="4045" xr:uid="{00000000-0005-0000-0000-0000881F0000}"/>
    <cellStyle name="SAPBEXresDataEmph 12" xfId="6549" xr:uid="{00000000-0005-0000-0000-0000891F0000}"/>
    <cellStyle name="SAPBEXresDataEmph 13" xfId="8878" xr:uid="{00000000-0005-0000-0000-00008A1F0000}"/>
    <cellStyle name="SAPBEXresDataEmph 2" xfId="1193" xr:uid="{00000000-0005-0000-0000-00008B1F0000}"/>
    <cellStyle name="SAPBEXresDataEmph 2 10" xfId="6550" xr:uid="{00000000-0005-0000-0000-00008C1F0000}"/>
    <cellStyle name="SAPBEXresDataEmph 2 11" xfId="8879" xr:uid="{00000000-0005-0000-0000-00008D1F0000}"/>
    <cellStyle name="SAPBEXresDataEmph 2 2" xfId="1194" xr:uid="{00000000-0005-0000-0000-00008E1F0000}"/>
    <cellStyle name="SAPBEXresDataEmph 2 2 2" xfId="2556" xr:uid="{00000000-0005-0000-0000-00008F1F0000}"/>
    <cellStyle name="SAPBEXresDataEmph 2 2 2 2" xfId="5383" xr:uid="{00000000-0005-0000-0000-0000901F0000}"/>
    <cellStyle name="SAPBEXresDataEmph 2 2 2 3" xfId="7853" xr:uid="{00000000-0005-0000-0000-0000911F0000}"/>
    <cellStyle name="SAPBEXresDataEmph 2 2 2 4" xfId="10146" xr:uid="{00000000-0005-0000-0000-0000921F0000}"/>
    <cellStyle name="SAPBEXresDataEmph 2 2 3" xfId="4047" xr:uid="{00000000-0005-0000-0000-0000931F0000}"/>
    <cellStyle name="SAPBEXresDataEmph 2 2 4" xfId="6551" xr:uid="{00000000-0005-0000-0000-0000941F0000}"/>
    <cellStyle name="SAPBEXresDataEmph 2 2 5" xfId="8880" xr:uid="{00000000-0005-0000-0000-0000951F0000}"/>
    <cellStyle name="SAPBEXresDataEmph 2 3" xfId="1195" xr:uid="{00000000-0005-0000-0000-0000961F0000}"/>
    <cellStyle name="SAPBEXresDataEmph 2 3 2" xfId="1659" xr:uid="{00000000-0005-0000-0000-0000971F0000}"/>
    <cellStyle name="SAPBEXresDataEmph 2 3 2 2" xfId="4488" xr:uid="{00000000-0005-0000-0000-0000981F0000}"/>
    <cellStyle name="SAPBEXresDataEmph 2 3 2 3" xfId="6961" xr:uid="{00000000-0005-0000-0000-0000991F0000}"/>
    <cellStyle name="SAPBEXresDataEmph 2 3 2 4" xfId="9255" xr:uid="{00000000-0005-0000-0000-00009A1F0000}"/>
    <cellStyle name="SAPBEXresDataEmph 2 3 3" xfId="4048" xr:uid="{00000000-0005-0000-0000-00009B1F0000}"/>
    <cellStyle name="SAPBEXresDataEmph 2 3 4" xfId="6552" xr:uid="{00000000-0005-0000-0000-00009C1F0000}"/>
    <cellStyle name="SAPBEXresDataEmph 2 3 5" xfId="8881" xr:uid="{00000000-0005-0000-0000-00009D1F0000}"/>
    <cellStyle name="SAPBEXresDataEmph 2 4" xfId="1196" xr:uid="{00000000-0005-0000-0000-00009E1F0000}"/>
    <cellStyle name="SAPBEXresDataEmph 2 4 2" xfId="2605" xr:uid="{00000000-0005-0000-0000-00009F1F0000}"/>
    <cellStyle name="SAPBEXresDataEmph 2 4 2 2" xfId="5431" xr:uid="{00000000-0005-0000-0000-0000A01F0000}"/>
    <cellStyle name="SAPBEXresDataEmph 2 4 2 3" xfId="7901" xr:uid="{00000000-0005-0000-0000-0000A11F0000}"/>
    <cellStyle name="SAPBEXresDataEmph 2 4 2 4" xfId="10194" xr:uid="{00000000-0005-0000-0000-0000A21F0000}"/>
    <cellStyle name="SAPBEXresDataEmph 2 4 3" xfId="4049" xr:uid="{00000000-0005-0000-0000-0000A31F0000}"/>
    <cellStyle name="SAPBEXresDataEmph 2 4 4" xfId="6553" xr:uid="{00000000-0005-0000-0000-0000A41F0000}"/>
    <cellStyle name="SAPBEXresDataEmph 2 4 5" xfId="8882" xr:uid="{00000000-0005-0000-0000-0000A51F0000}"/>
    <cellStyle name="SAPBEXresDataEmph 2 5" xfId="1197" xr:uid="{00000000-0005-0000-0000-0000A61F0000}"/>
    <cellStyle name="SAPBEXresDataEmph 2 5 2" xfId="2548" xr:uid="{00000000-0005-0000-0000-0000A71F0000}"/>
    <cellStyle name="SAPBEXresDataEmph 2 5 2 2" xfId="5375" xr:uid="{00000000-0005-0000-0000-0000A81F0000}"/>
    <cellStyle name="SAPBEXresDataEmph 2 5 2 3" xfId="7845" xr:uid="{00000000-0005-0000-0000-0000A91F0000}"/>
    <cellStyle name="SAPBEXresDataEmph 2 5 2 4" xfId="10138" xr:uid="{00000000-0005-0000-0000-0000AA1F0000}"/>
    <cellStyle name="SAPBEXresDataEmph 2 5 3" xfId="4050" xr:uid="{00000000-0005-0000-0000-0000AB1F0000}"/>
    <cellStyle name="SAPBEXresDataEmph 2 5 4" xfId="6554" xr:uid="{00000000-0005-0000-0000-0000AC1F0000}"/>
    <cellStyle name="SAPBEXresDataEmph 2 5 5" xfId="8883" xr:uid="{00000000-0005-0000-0000-0000AD1F0000}"/>
    <cellStyle name="SAPBEXresDataEmph 2 6" xfId="1198" xr:uid="{00000000-0005-0000-0000-0000AE1F0000}"/>
    <cellStyle name="SAPBEXresDataEmph 2 6 2" xfId="2595" xr:uid="{00000000-0005-0000-0000-0000AF1F0000}"/>
    <cellStyle name="SAPBEXresDataEmph 2 6 2 2" xfId="5421" xr:uid="{00000000-0005-0000-0000-0000B01F0000}"/>
    <cellStyle name="SAPBEXresDataEmph 2 6 2 3" xfId="7891" xr:uid="{00000000-0005-0000-0000-0000B11F0000}"/>
    <cellStyle name="SAPBEXresDataEmph 2 6 2 4" xfId="10184" xr:uid="{00000000-0005-0000-0000-0000B21F0000}"/>
    <cellStyle name="SAPBEXresDataEmph 2 6 3" xfId="4051" xr:uid="{00000000-0005-0000-0000-0000B31F0000}"/>
    <cellStyle name="SAPBEXresDataEmph 2 6 4" xfId="6555" xr:uid="{00000000-0005-0000-0000-0000B41F0000}"/>
    <cellStyle name="SAPBEXresDataEmph 2 6 5" xfId="8884" xr:uid="{00000000-0005-0000-0000-0000B51F0000}"/>
    <cellStyle name="SAPBEXresDataEmph 2 7" xfId="1199" xr:uid="{00000000-0005-0000-0000-0000B61F0000}"/>
    <cellStyle name="SAPBEXresDataEmph 2 7 2" xfId="2296" xr:uid="{00000000-0005-0000-0000-0000B71F0000}"/>
    <cellStyle name="SAPBEXresDataEmph 2 7 2 2" xfId="5124" xr:uid="{00000000-0005-0000-0000-0000B81F0000}"/>
    <cellStyle name="SAPBEXresDataEmph 2 7 2 3" xfId="7595" xr:uid="{00000000-0005-0000-0000-0000B91F0000}"/>
    <cellStyle name="SAPBEXresDataEmph 2 7 2 4" xfId="9888" xr:uid="{00000000-0005-0000-0000-0000BA1F0000}"/>
    <cellStyle name="SAPBEXresDataEmph 2 7 3" xfId="4052" xr:uid="{00000000-0005-0000-0000-0000BB1F0000}"/>
    <cellStyle name="SAPBEXresDataEmph 2 7 4" xfId="6556" xr:uid="{00000000-0005-0000-0000-0000BC1F0000}"/>
    <cellStyle name="SAPBEXresDataEmph 2 7 5" xfId="8885" xr:uid="{00000000-0005-0000-0000-0000BD1F0000}"/>
    <cellStyle name="SAPBEXresDataEmph 2 8" xfId="2461" xr:uid="{00000000-0005-0000-0000-0000BE1F0000}"/>
    <cellStyle name="SAPBEXresDataEmph 2 8 2" xfId="5288" xr:uid="{00000000-0005-0000-0000-0000BF1F0000}"/>
    <cellStyle name="SAPBEXresDataEmph 2 8 3" xfId="7759" xr:uid="{00000000-0005-0000-0000-0000C01F0000}"/>
    <cellStyle name="SAPBEXresDataEmph 2 8 4" xfId="10052" xr:uid="{00000000-0005-0000-0000-0000C11F0000}"/>
    <cellStyle name="SAPBEXresDataEmph 2 9" xfId="4046" xr:uid="{00000000-0005-0000-0000-0000C21F0000}"/>
    <cellStyle name="SAPBEXresDataEmph 3" xfId="1200" xr:uid="{00000000-0005-0000-0000-0000C31F0000}"/>
    <cellStyle name="SAPBEXresDataEmph 3 2" xfId="1577" xr:uid="{00000000-0005-0000-0000-0000C41F0000}"/>
    <cellStyle name="SAPBEXresDataEmph 3 2 2" xfId="4406" xr:uid="{00000000-0005-0000-0000-0000C51F0000}"/>
    <cellStyle name="SAPBEXresDataEmph 3 2 3" xfId="6880" xr:uid="{00000000-0005-0000-0000-0000C61F0000}"/>
    <cellStyle name="SAPBEXresDataEmph 3 2 4" xfId="9182" xr:uid="{00000000-0005-0000-0000-0000C71F0000}"/>
    <cellStyle name="SAPBEXresDataEmph 3 3" xfId="4053" xr:uid="{00000000-0005-0000-0000-0000C81F0000}"/>
    <cellStyle name="SAPBEXresDataEmph 3 4" xfId="6557" xr:uid="{00000000-0005-0000-0000-0000C91F0000}"/>
    <cellStyle name="SAPBEXresDataEmph 3 5" xfId="8886" xr:uid="{00000000-0005-0000-0000-0000CA1F0000}"/>
    <cellStyle name="SAPBEXresDataEmph 4" xfId="1201" xr:uid="{00000000-0005-0000-0000-0000CB1F0000}"/>
    <cellStyle name="SAPBEXresDataEmph 4 2" xfId="1868" xr:uid="{00000000-0005-0000-0000-0000CC1F0000}"/>
    <cellStyle name="SAPBEXresDataEmph 4 2 2" xfId="4696" xr:uid="{00000000-0005-0000-0000-0000CD1F0000}"/>
    <cellStyle name="SAPBEXresDataEmph 4 2 3" xfId="7168" xr:uid="{00000000-0005-0000-0000-0000CE1F0000}"/>
    <cellStyle name="SAPBEXresDataEmph 4 2 4" xfId="9461" xr:uid="{00000000-0005-0000-0000-0000CF1F0000}"/>
    <cellStyle name="SAPBEXresDataEmph 4 3" xfId="4054" xr:uid="{00000000-0005-0000-0000-0000D01F0000}"/>
    <cellStyle name="SAPBEXresDataEmph 4 4" xfId="6558" xr:uid="{00000000-0005-0000-0000-0000D11F0000}"/>
    <cellStyle name="SAPBEXresDataEmph 4 5" xfId="8887" xr:uid="{00000000-0005-0000-0000-0000D21F0000}"/>
    <cellStyle name="SAPBEXresDataEmph 5" xfId="1202" xr:uid="{00000000-0005-0000-0000-0000D31F0000}"/>
    <cellStyle name="SAPBEXresDataEmph 5 2" xfId="2302" xr:uid="{00000000-0005-0000-0000-0000D41F0000}"/>
    <cellStyle name="SAPBEXresDataEmph 5 2 2" xfId="5130" xr:uid="{00000000-0005-0000-0000-0000D51F0000}"/>
    <cellStyle name="SAPBEXresDataEmph 5 2 3" xfId="7601" xr:uid="{00000000-0005-0000-0000-0000D61F0000}"/>
    <cellStyle name="SAPBEXresDataEmph 5 2 4" xfId="9894" xr:uid="{00000000-0005-0000-0000-0000D71F0000}"/>
    <cellStyle name="SAPBEXresDataEmph 5 3" xfId="4055" xr:uid="{00000000-0005-0000-0000-0000D81F0000}"/>
    <cellStyle name="SAPBEXresDataEmph 5 4" xfId="6559" xr:uid="{00000000-0005-0000-0000-0000D91F0000}"/>
    <cellStyle name="SAPBEXresDataEmph 5 5" xfId="8888" xr:uid="{00000000-0005-0000-0000-0000DA1F0000}"/>
    <cellStyle name="SAPBEXresDataEmph 6" xfId="1203" xr:uid="{00000000-0005-0000-0000-0000DB1F0000}"/>
    <cellStyle name="SAPBEXresDataEmph 6 2" xfId="1615" xr:uid="{00000000-0005-0000-0000-0000DC1F0000}"/>
    <cellStyle name="SAPBEXresDataEmph 6 2 2" xfId="4444" xr:uid="{00000000-0005-0000-0000-0000DD1F0000}"/>
    <cellStyle name="SAPBEXresDataEmph 6 2 3" xfId="6917" xr:uid="{00000000-0005-0000-0000-0000DE1F0000}"/>
    <cellStyle name="SAPBEXresDataEmph 6 2 4" xfId="9217" xr:uid="{00000000-0005-0000-0000-0000DF1F0000}"/>
    <cellStyle name="SAPBEXresDataEmph 6 3" xfId="4056" xr:uid="{00000000-0005-0000-0000-0000E01F0000}"/>
    <cellStyle name="SAPBEXresDataEmph 6 4" xfId="6560" xr:uid="{00000000-0005-0000-0000-0000E11F0000}"/>
    <cellStyle name="SAPBEXresDataEmph 6 5" xfId="8889" xr:uid="{00000000-0005-0000-0000-0000E21F0000}"/>
    <cellStyle name="SAPBEXresDataEmph 7" xfId="1204" xr:uid="{00000000-0005-0000-0000-0000E31F0000}"/>
    <cellStyle name="SAPBEXresDataEmph 7 2" xfId="2479" xr:uid="{00000000-0005-0000-0000-0000E41F0000}"/>
    <cellStyle name="SAPBEXresDataEmph 7 2 2" xfId="5306" xr:uid="{00000000-0005-0000-0000-0000E51F0000}"/>
    <cellStyle name="SAPBEXresDataEmph 7 2 3" xfId="7776" xr:uid="{00000000-0005-0000-0000-0000E61F0000}"/>
    <cellStyle name="SAPBEXresDataEmph 7 2 4" xfId="10069" xr:uid="{00000000-0005-0000-0000-0000E71F0000}"/>
    <cellStyle name="SAPBEXresDataEmph 7 3" xfId="4057" xr:uid="{00000000-0005-0000-0000-0000E81F0000}"/>
    <cellStyle name="SAPBEXresDataEmph 7 4" xfId="6561" xr:uid="{00000000-0005-0000-0000-0000E91F0000}"/>
    <cellStyle name="SAPBEXresDataEmph 7 5" xfId="8890" xr:uid="{00000000-0005-0000-0000-0000EA1F0000}"/>
    <cellStyle name="SAPBEXresDataEmph 8" xfId="1205" xr:uid="{00000000-0005-0000-0000-0000EB1F0000}"/>
    <cellStyle name="SAPBEXresDataEmph 8 2" xfId="1602" xr:uid="{00000000-0005-0000-0000-0000EC1F0000}"/>
    <cellStyle name="SAPBEXresDataEmph 8 2 2" xfId="4431" xr:uid="{00000000-0005-0000-0000-0000ED1F0000}"/>
    <cellStyle name="SAPBEXresDataEmph 8 2 3" xfId="6904" xr:uid="{00000000-0005-0000-0000-0000EE1F0000}"/>
    <cellStyle name="SAPBEXresDataEmph 8 2 4" xfId="9205" xr:uid="{00000000-0005-0000-0000-0000EF1F0000}"/>
    <cellStyle name="SAPBEXresDataEmph 8 3" xfId="4058" xr:uid="{00000000-0005-0000-0000-0000F01F0000}"/>
    <cellStyle name="SAPBEXresDataEmph 8 4" xfId="6562" xr:uid="{00000000-0005-0000-0000-0000F11F0000}"/>
    <cellStyle name="SAPBEXresDataEmph 8 5" xfId="8891" xr:uid="{00000000-0005-0000-0000-0000F21F0000}"/>
    <cellStyle name="SAPBEXresDataEmph 9" xfId="1532" xr:uid="{00000000-0005-0000-0000-0000F31F0000}"/>
    <cellStyle name="SAPBEXresItem" xfId="1206" xr:uid="{00000000-0005-0000-0000-0000F41F0000}"/>
    <cellStyle name="SAPBEXresItem 10" xfId="1207" xr:uid="{00000000-0005-0000-0000-0000F51F0000}"/>
    <cellStyle name="SAPBEXresItem 10 2" xfId="1952" xr:uid="{00000000-0005-0000-0000-0000F61F0000}"/>
    <cellStyle name="SAPBEXresItem 10 2 2" xfId="4780" xr:uid="{00000000-0005-0000-0000-0000F71F0000}"/>
    <cellStyle name="SAPBEXresItem 10 2 3" xfId="7251" xr:uid="{00000000-0005-0000-0000-0000F81F0000}"/>
    <cellStyle name="SAPBEXresItem 10 2 4" xfId="9544" xr:uid="{00000000-0005-0000-0000-0000F91F0000}"/>
    <cellStyle name="SAPBEXresItem 10 3" xfId="4060" xr:uid="{00000000-0005-0000-0000-0000FA1F0000}"/>
    <cellStyle name="SAPBEXresItem 10 4" xfId="6564" xr:uid="{00000000-0005-0000-0000-0000FB1F0000}"/>
    <cellStyle name="SAPBEXresItem 10 5" xfId="8893" xr:uid="{00000000-0005-0000-0000-0000FC1F0000}"/>
    <cellStyle name="SAPBEXresItem 11" xfId="1208" xr:uid="{00000000-0005-0000-0000-0000FD1F0000}"/>
    <cellStyle name="SAPBEXresItem 11 2" xfId="2476" xr:uid="{00000000-0005-0000-0000-0000FE1F0000}"/>
    <cellStyle name="SAPBEXresItem 11 2 2" xfId="5303" xr:uid="{00000000-0005-0000-0000-0000FF1F0000}"/>
    <cellStyle name="SAPBEXresItem 11 2 3" xfId="7773" xr:uid="{00000000-0005-0000-0000-000000200000}"/>
    <cellStyle name="SAPBEXresItem 11 2 4" xfId="10066" xr:uid="{00000000-0005-0000-0000-000001200000}"/>
    <cellStyle name="SAPBEXresItem 11 3" xfId="4061" xr:uid="{00000000-0005-0000-0000-000002200000}"/>
    <cellStyle name="SAPBEXresItem 11 4" xfId="6565" xr:uid="{00000000-0005-0000-0000-000003200000}"/>
    <cellStyle name="SAPBEXresItem 11 5" xfId="8894" xr:uid="{00000000-0005-0000-0000-000004200000}"/>
    <cellStyle name="SAPBEXresItem 12" xfId="1533" xr:uid="{00000000-0005-0000-0000-000005200000}"/>
    <cellStyle name="SAPBEXresItem 13" xfId="1759" xr:uid="{00000000-0005-0000-0000-000006200000}"/>
    <cellStyle name="SAPBEXresItem 13 2" xfId="4587" xr:uid="{00000000-0005-0000-0000-000007200000}"/>
    <cellStyle name="SAPBEXresItem 13 3" xfId="7060" xr:uid="{00000000-0005-0000-0000-000008200000}"/>
    <cellStyle name="SAPBEXresItem 13 4" xfId="9354" xr:uid="{00000000-0005-0000-0000-000009200000}"/>
    <cellStyle name="SAPBEXresItem 14" xfId="4059" xr:uid="{00000000-0005-0000-0000-00000A200000}"/>
    <cellStyle name="SAPBEXresItem 15" xfId="6563" xr:uid="{00000000-0005-0000-0000-00000B200000}"/>
    <cellStyle name="SAPBEXresItem 16" xfId="8892" xr:uid="{00000000-0005-0000-0000-00000C200000}"/>
    <cellStyle name="SAPBEXresItem 2" xfId="1209" xr:uid="{00000000-0005-0000-0000-00000D200000}"/>
    <cellStyle name="SAPBEXresItem 2 10" xfId="1210" xr:uid="{00000000-0005-0000-0000-00000E200000}"/>
    <cellStyle name="SAPBEXresItem 2 10 2" xfId="2329" xr:uid="{00000000-0005-0000-0000-00000F200000}"/>
    <cellStyle name="SAPBEXresItem 2 10 2 2" xfId="5157" xr:uid="{00000000-0005-0000-0000-000010200000}"/>
    <cellStyle name="SAPBEXresItem 2 10 2 3" xfId="7628" xr:uid="{00000000-0005-0000-0000-000011200000}"/>
    <cellStyle name="SAPBEXresItem 2 10 2 4" xfId="9921" xr:uid="{00000000-0005-0000-0000-000012200000}"/>
    <cellStyle name="SAPBEXresItem 2 10 3" xfId="4063" xr:uid="{00000000-0005-0000-0000-000013200000}"/>
    <cellStyle name="SAPBEXresItem 2 10 4" xfId="6567" xr:uid="{00000000-0005-0000-0000-000014200000}"/>
    <cellStyle name="SAPBEXresItem 2 10 5" xfId="8896" xr:uid="{00000000-0005-0000-0000-000015200000}"/>
    <cellStyle name="SAPBEXresItem 2 11" xfId="2601" xr:uid="{00000000-0005-0000-0000-000016200000}"/>
    <cellStyle name="SAPBEXresItem 2 11 2" xfId="5427" xr:uid="{00000000-0005-0000-0000-000017200000}"/>
    <cellStyle name="SAPBEXresItem 2 11 3" xfId="7897" xr:uid="{00000000-0005-0000-0000-000018200000}"/>
    <cellStyle name="SAPBEXresItem 2 11 4" xfId="10190" xr:uid="{00000000-0005-0000-0000-000019200000}"/>
    <cellStyle name="SAPBEXresItem 2 12" xfId="4062" xr:uid="{00000000-0005-0000-0000-00001A200000}"/>
    <cellStyle name="SAPBEXresItem 2 13" xfId="6566" xr:uid="{00000000-0005-0000-0000-00001B200000}"/>
    <cellStyle name="SAPBEXresItem 2 14" xfId="8895" xr:uid="{00000000-0005-0000-0000-00001C200000}"/>
    <cellStyle name="SAPBEXresItem 2 2" xfId="1211" xr:uid="{00000000-0005-0000-0000-00001D200000}"/>
    <cellStyle name="SAPBEXresItem 2 2 2" xfId="2186" xr:uid="{00000000-0005-0000-0000-00001E200000}"/>
    <cellStyle name="SAPBEXresItem 2 2 2 2" xfId="5014" xr:uid="{00000000-0005-0000-0000-00001F200000}"/>
    <cellStyle name="SAPBEXresItem 2 2 2 3" xfId="7485" xr:uid="{00000000-0005-0000-0000-000020200000}"/>
    <cellStyle name="SAPBEXresItem 2 2 2 4" xfId="9778" xr:uid="{00000000-0005-0000-0000-000021200000}"/>
    <cellStyle name="SAPBEXresItem 2 2 3" xfId="4064" xr:uid="{00000000-0005-0000-0000-000022200000}"/>
    <cellStyle name="SAPBEXresItem 2 2 4" xfId="6568" xr:uid="{00000000-0005-0000-0000-000023200000}"/>
    <cellStyle name="SAPBEXresItem 2 2 5" xfId="8897" xr:uid="{00000000-0005-0000-0000-000024200000}"/>
    <cellStyle name="SAPBEXresItem 2 3" xfId="1212" xr:uid="{00000000-0005-0000-0000-000025200000}"/>
    <cellStyle name="SAPBEXresItem 2 3 2" xfId="1796" xr:uid="{00000000-0005-0000-0000-000026200000}"/>
    <cellStyle name="SAPBEXresItem 2 3 2 2" xfId="4624" xr:uid="{00000000-0005-0000-0000-000027200000}"/>
    <cellStyle name="SAPBEXresItem 2 3 2 3" xfId="7097" xr:uid="{00000000-0005-0000-0000-000028200000}"/>
    <cellStyle name="SAPBEXresItem 2 3 2 4" xfId="9391" xr:uid="{00000000-0005-0000-0000-000029200000}"/>
    <cellStyle name="SAPBEXresItem 2 3 3" xfId="4065" xr:uid="{00000000-0005-0000-0000-00002A200000}"/>
    <cellStyle name="SAPBEXresItem 2 3 4" xfId="6569" xr:uid="{00000000-0005-0000-0000-00002B200000}"/>
    <cellStyle name="SAPBEXresItem 2 3 5" xfId="8898" xr:uid="{00000000-0005-0000-0000-00002C200000}"/>
    <cellStyle name="SAPBEXresItem 2 4" xfId="1213" xr:uid="{00000000-0005-0000-0000-00002D200000}"/>
    <cellStyle name="SAPBEXresItem 2 4 2" xfId="2187" xr:uid="{00000000-0005-0000-0000-00002E200000}"/>
    <cellStyle name="SAPBEXresItem 2 4 2 2" xfId="5015" xr:uid="{00000000-0005-0000-0000-00002F200000}"/>
    <cellStyle name="SAPBEXresItem 2 4 2 3" xfId="7486" xr:uid="{00000000-0005-0000-0000-000030200000}"/>
    <cellStyle name="SAPBEXresItem 2 4 2 4" xfId="9779" xr:uid="{00000000-0005-0000-0000-000031200000}"/>
    <cellStyle name="SAPBEXresItem 2 4 3" xfId="4066" xr:uid="{00000000-0005-0000-0000-000032200000}"/>
    <cellStyle name="SAPBEXresItem 2 4 4" xfId="6570" xr:uid="{00000000-0005-0000-0000-000033200000}"/>
    <cellStyle name="SAPBEXresItem 2 4 5" xfId="8899" xr:uid="{00000000-0005-0000-0000-000034200000}"/>
    <cellStyle name="SAPBEXresItem 2 5" xfId="1214" xr:uid="{00000000-0005-0000-0000-000035200000}"/>
    <cellStyle name="SAPBEXresItem 2 5 2" xfId="2188" xr:uid="{00000000-0005-0000-0000-000036200000}"/>
    <cellStyle name="SAPBEXresItem 2 5 2 2" xfId="5016" xr:uid="{00000000-0005-0000-0000-000037200000}"/>
    <cellStyle name="SAPBEXresItem 2 5 2 3" xfId="7487" xr:uid="{00000000-0005-0000-0000-000038200000}"/>
    <cellStyle name="SAPBEXresItem 2 5 2 4" xfId="9780" xr:uid="{00000000-0005-0000-0000-000039200000}"/>
    <cellStyle name="SAPBEXresItem 2 5 3" xfId="4067" xr:uid="{00000000-0005-0000-0000-00003A200000}"/>
    <cellStyle name="SAPBEXresItem 2 5 4" xfId="6571" xr:uid="{00000000-0005-0000-0000-00003B200000}"/>
    <cellStyle name="SAPBEXresItem 2 5 5" xfId="8900" xr:uid="{00000000-0005-0000-0000-00003C200000}"/>
    <cellStyle name="SAPBEXresItem 2 6" xfId="1215" xr:uid="{00000000-0005-0000-0000-00003D200000}"/>
    <cellStyle name="SAPBEXresItem 2 6 2" xfId="2189" xr:uid="{00000000-0005-0000-0000-00003E200000}"/>
    <cellStyle name="SAPBEXresItem 2 6 2 2" xfId="5017" xr:uid="{00000000-0005-0000-0000-00003F200000}"/>
    <cellStyle name="SAPBEXresItem 2 6 2 3" xfId="7488" xr:uid="{00000000-0005-0000-0000-000040200000}"/>
    <cellStyle name="SAPBEXresItem 2 6 2 4" xfId="9781" xr:uid="{00000000-0005-0000-0000-000041200000}"/>
    <cellStyle name="SAPBEXresItem 2 6 3" xfId="4068" xr:uid="{00000000-0005-0000-0000-000042200000}"/>
    <cellStyle name="SAPBEXresItem 2 6 4" xfId="6572" xr:uid="{00000000-0005-0000-0000-000043200000}"/>
    <cellStyle name="SAPBEXresItem 2 6 5" xfId="8901" xr:uid="{00000000-0005-0000-0000-000044200000}"/>
    <cellStyle name="SAPBEXresItem 2 7" xfId="1216" xr:uid="{00000000-0005-0000-0000-000045200000}"/>
    <cellStyle name="SAPBEXresItem 2 7 2" xfId="2395" xr:uid="{00000000-0005-0000-0000-000046200000}"/>
    <cellStyle name="SAPBEXresItem 2 7 2 2" xfId="5222" xr:uid="{00000000-0005-0000-0000-000047200000}"/>
    <cellStyle name="SAPBEXresItem 2 7 2 3" xfId="7693" xr:uid="{00000000-0005-0000-0000-000048200000}"/>
    <cellStyle name="SAPBEXresItem 2 7 2 4" xfId="9986" xr:uid="{00000000-0005-0000-0000-000049200000}"/>
    <cellStyle name="SAPBEXresItem 2 7 3" xfId="4069" xr:uid="{00000000-0005-0000-0000-00004A200000}"/>
    <cellStyle name="SAPBEXresItem 2 7 4" xfId="6573" xr:uid="{00000000-0005-0000-0000-00004B200000}"/>
    <cellStyle name="SAPBEXresItem 2 7 5" xfId="8902" xr:uid="{00000000-0005-0000-0000-00004C200000}"/>
    <cellStyle name="SAPBEXresItem 2 8" xfId="1217" xr:uid="{00000000-0005-0000-0000-00004D200000}"/>
    <cellStyle name="SAPBEXresItem 2 8 2" xfId="2660" xr:uid="{00000000-0005-0000-0000-00004E200000}"/>
    <cellStyle name="SAPBEXresItem 2 8 2 2" xfId="5485" xr:uid="{00000000-0005-0000-0000-00004F200000}"/>
    <cellStyle name="SAPBEXresItem 2 8 2 3" xfId="7953" xr:uid="{00000000-0005-0000-0000-000050200000}"/>
    <cellStyle name="SAPBEXresItem 2 8 2 4" xfId="10241" xr:uid="{00000000-0005-0000-0000-000051200000}"/>
    <cellStyle name="SAPBEXresItem 2 8 3" xfId="4070" xr:uid="{00000000-0005-0000-0000-000052200000}"/>
    <cellStyle name="SAPBEXresItem 2 8 4" xfId="6574" xr:uid="{00000000-0005-0000-0000-000053200000}"/>
    <cellStyle name="SAPBEXresItem 2 8 5" xfId="8903" xr:uid="{00000000-0005-0000-0000-000054200000}"/>
    <cellStyle name="SAPBEXresItem 2 9" xfId="1218" xr:uid="{00000000-0005-0000-0000-000055200000}"/>
    <cellStyle name="SAPBEXresItem 2 9 2" xfId="2190" xr:uid="{00000000-0005-0000-0000-000056200000}"/>
    <cellStyle name="SAPBEXresItem 2 9 2 2" xfId="5018" xr:uid="{00000000-0005-0000-0000-000057200000}"/>
    <cellStyle name="SAPBEXresItem 2 9 2 3" xfId="7489" xr:uid="{00000000-0005-0000-0000-000058200000}"/>
    <cellStyle name="SAPBEXresItem 2 9 2 4" xfId="9782" xr:uid="{00000000-0005-0000-0000-000059200000}"/>
    <cellStyle name="SAPBEXresItem 2 9 3" xfId="4071" xr:uid="{00000000-0005-0000-0000-00005A200000}"/>
    <cellStyle name="SAPBEXresItem 2 9 4" xfId="6575" xr:uid="{00000000-0005-0000-0000-00005B200000}"/>
    <cellStyle name="SAPBEXresItem 2 9 5" xfId="8904" xr:uid="{00000000-0005-0000-0000-00005C200000}"/>
    <cellStyle name="SAPBEXresItem 3" xfId="1219" xr:uid="{00000000-0005-0000-0000-00005D200000}"/>
    <cellStyle name="SAPBEXresItem 3 2" xfId="2220" xr:uid="{00000000-0005-0000-0000-00005E200000}"/>
    <cellStyle name="SAPBEXresItem 3 2 2" xfId="5048" xr:uid="{00000000-0005-0000-0000-00005F200000}"/>
    <cellStyle name="SAPBEXresItem 3 2 3" xfId="7519" xr:uid="{00000000-0005-0000-0000-000060200000}"/>
    <cellStyle name="SAPBEXresItem 3 2 4" xfId="9812" xr:uid="{00000000-0005-0000-0000-000061200000}"/>
    <cellStyle name="SAPBEXresItem 3 3" xfId="4072" xr:uid="{00000000-0005-0000-0000-000062200000}"/>
    <cellStyle name="SAPBEXresItem 3 4" xfId="6576" xr:uid="{00000000-0005-0000-0000-000063200000}"/>
    <cellStyle name="SAPBEXresItem 3 5" xfId="8905" xr:uid="{00000000-0005-0000-0000-000064200000}"/>
    <cellStyle name="SAPBEXresItem 4" xfId="1220" xr:uid="{00000000-0005-0000-0000-000065200000}"/>
    <cellStyle name="SAPBEXresItem 4 2" xfId="2416" xr:uid="{00000000-0005-0000-0000-000066200000}"/>
    <cellStyle name="SAPBEXresItem 4 2 2" xfId="5243" xr:uid="{00000000-0005-0000-0000-000067200000}"/>
    <cellStyle name="SAPBEXresItem 4 2 3" xfId="7714" xr:uid="{00000000-0005-0000-0000-000068200000}"/>
    <cellStyle name="SAPBEXresItem 4 2 4" xfId="10007" xr:uid="{00000000-0005-0000-0000-000069200000}"/>
    <cellStyle name="SAPBEXresItem 4 3" xfId="4073" xr:uid="{00000000-0005-0000-0000-00006A200000}"/>
    <cellStyle name="SAPBEXresItem 4 4" xfId="6577" xr:uid="{00000000-0005-0000-0000-00006B200000}"/>
    <cellStyle name="SAPBEXresItem 4 5" xfId="8906" xr:uid="{00000000-0005-0000-0000-00006C200000}"/>
    <cellStyle name="SAPBEXresItem 5" xfId="1221" xr:uid="{00000000-0005-0000-0000-00006D200000}"/>
    <cellStyle name="SAPBEXresItem 5 2" xfId="2457" xr:uid="{00000000-0005-0000-0000-00006E200000}"/>
    <cellStyle name="SAPBEXresItem 5 2 2" xfId="5284" xr:uid="{00000000-0005-0000-0000-00006F200000}"/>
    <cellStyle name="SAPBEXresItem 5 2 3" xfId="7755" xr:uid="{00000000-0005-0000-0000-000070200000}"/>
    <cellStyle name="SAPBEXresItem 5 2 4" xfId="10048" xr:uid="{00000000-0005-0000-0000-000071200000}"/>
    <cellStyle name="SAPBEXresItem 5 3" xfId="4074" xr:uid="{00000000-0005-0000-0000-000072200000}"/>
    <cellStyle name="SAPBEXresItem 5 4" xfId="6578" xr:uid="{00000000-0005-0000-0000-000073200000}"/>
    <cellStyle name="SAPBEXresItem 5 5" xfId="8907" xr:uid="{00000000-0005-0000-0000-000074200000}"/>
    <cellStyle name="SAPBEXresItem 6" xfId="1222" xr:uid="{00000000-0005-0000-0000-000075200000}"/>
    <cellStyle name="SAPBEXresItem 6 2" xfId="2446" xr:uid="{00000000-0005-0000-0000-000076200000}"/>
    <cellStyle name="SAPBEXresItem 6 2 2" xfId="5273" xr:uid="{00000000-0005-0000-0000-000077200000}"/>
    <cellStyle name="SAPBEXresItem 6 2 3" xfId="7744" xr:uid="{00000000-0005-0000-0000-000078200000}"/>
    <cellStyle name="SAPBEXresItem 6 2 4" xfId="10037" xr:uid="{00000000-0005-0000-0000-000079200000}"/>
    <cellStyle name="SAPBEXresItem 6 3" xfId="4075" xr:uid="{00000000-0005-0000-0000-00007A200000}"/>
    <cellStyle name="SAPBEXresItem 6 4" xfId="6579" xr:uid="{00000000-0005-0000-0000-00007B200000}"/>
    <cellStyle name="SAPBEXresItem 6 5" xfId="8908" xr:uid="{00000000-0005-0000-0000-00007C200000}"/>
    <cellStyle name="SAPBEXresItem 7" xfId="1223" xr:uid="{00000000-0005-0000-0000-00007D200000}"/>
    <cellStyle name="SAPBEXresItem 7 2" xfId="2501" xr:uid="{00000000-0005-0000-0000-00007E200000}"/>
    <cellStyle name="SAPBEXresItem 7 2 2" xfId="5328" xr:uid="{00000000-0005-0000-0000-00007F200000}"/>
    <cellStyle name="SAPBEXresItem 7 2 3" xfId="7798" xr:uid="{00000000-0005-0000-0000-000080200000}"/>
    <cellStyle name="SAPBEXresItem 7 2 4" xfId="10091" xr:uid="{00000000-0005-0000-0000-000081200000}"/>
    <cellStyle name="SAPBEXresItem 7 3" xfId="4076" xr:uid="{00000000-0005-0000-0000-000082200000}"/>
    <cellStyle name="SAPBEXresItem 7 4" xfId="6580" xr:uid="{00000000-0005-0000-0000-000083200000}"/>
    <cellStyle name="SAPBEXresItem 7 5" xfId="8909" xr:uid="{00000000-0005-0000-0000-000084200000}"/>
    <cellStyle name="SAPBEXresItem 8" xfId="1224" xr:uid="{00000000-0005-0000-0000-000085200000}"/>
    <cellStyle name="SAPBEXresItem 8 2" xfId="1674" xr:uid="{00000000-0005-0000-0000-000086200000}"/>
    <cellStyle name="SAPBEXresItem 8 2 2" xfId="4503" xr:uid="{00000000-0005-0000-0000-000087200000}"/>
    <cellStyle name="SAPBEXresItem 8 2 3" xfId="6976" xr:uid="{00000000-0005-0000-0000-000088200000}"/>
    <cellStyle name="SAPBEXresItem 8 2 4" xfId="9270" xr:uid="{00000000-0005-0000-0000-000089200000}"/>
    <cellStyle name="SAPBEXresItem 8 3" xfId="4077" xr:uid="{00000000-0005-0000-0000-00008A200000}"/>
    <cellStyle name="SAPBEXresItem 8 4" xfId="6581" xr:uid="{00000000-0005-0000-0000-00008B200000}"/>
    <cellStyle name="SAPBEXresItem 8 5" xfId="8910" xr:uid="{00000000-0005-0000-0000-00008C200000}"/>
    <cellStyle name="SAPBEXresItem 9" xfId="1225" xr:uid="{00000000-0005-0000-0000-00008D200000}"/>
    <cellStyle name="SAPBEXresItem 9 2" xfId="2676" xr:uid="{00000000-0005-0000-0000-00008E200000}"/>
    <cellStyle name="SAPBEXresItem 9 2 2" xfId="5501" xr:uid="{00000000-0005-0000-0000-00008F200000}"/>
    <cellStyle name="SAPBEXresItem 9 2 3" xfId="7966" xr:uid="{00000000-0005-0000-0000-000090200000}"/>
    <cellStyle name="SAPBEXresItem 9 2 4" xfId="10246" xr:uid="{00000000-0005-0000-0000-000091200000}"/>
    <cellStyle name="SAPBEXresItem 9 3" xfId="4078" xr:uid="{00000000-0005-0000-0000-000092200000}"/>
    <cellStyle name="SAPBEXresItem 9 4" xfId="6582" xr:uid="{00000000-0005-0000-0000-000093200000}"/>
    <cellStyle name="SAPBEXresItem 9 5" xfId="8911" xr:uid="{00000000-0005-0000-0000-000094200000}"/>
    <cellStyle name="SAPBEXresItemX" xfId="1226" xr:uid="{00000000-0005-0000-0000-000095200000}"/>
    <cellStyle name="SAPBEXresItemX 10" xfId="1227" xr:uid="{00000000-0005-0000-0000-000096200000}"/>
    <cellStyle name="SAPBEXresItemX 10 2" xfId="2300" xr:uid="{00000000-0005-0000-0000-000097200000}"/>
    <cellStyle name="SAPBEXresItemX 10 2 2" xfId="5128" xr:uid="{00000000-0005-0000-0000-000098200000}"/>
    <cellStyle name="SAPBEXresItemX 10 2 3" xfId="7599" xr:uid="{00000000-0005-0000-0000-000099200000}"/>
    <cellStyle name="SAPBEXresItemX 10 2 4" xfId="9892" xr:uid="{00000000-0005-0000-0000-00009A200000}"/>
    <cellStyle name="SAPBEXresItemX 10 3" xfId="4080" xr:uid="{00000000-0005-0000-0000-00009B200000}"/>
    <cellStyle name="SAPBEXresItemX 10 4" xfId="6584" xr:uid="{00000000-0005-0000-0000-00009C200000}"/>
    <cellStyle name="SAPBEXresItemX 10 5" xfId="8913" xr:uid="{00000000-0005-0000-0000-00009D200000}"/>
    <cellStyle name="SAPBEXresItemX 11" xfId="1228" xr:uid="{00000000-0005-0000-0000-00009E200000}"/>
    <cellStyle name="SAPBEXresItemX 11 2" xfId="1894" xr:uid="{00000000-0005-0000-0000-00009F200000}"/>
    <cellStyle name="SAPBEXresItemX 11 2 2" xfId="4722" xr:uid="{00000000-0005-0000-0000-0000A0200000}"/>
    <cellStyle name="SAPBEXresItemX 11 2 3" xfId="7194" xr:uid="{00000000-0005-0000-0000-0000A1200000}"/>
    <cellStyle name="SAPBEXresItemX 11 2 4" xfId="9487" xr:uid="{00000000-0005-0000-0000-0000A2200000}"/>
    <cellStyle name="SAPBEXresItemX 11 3" xfId="4081" xr:uid="{00000000-0005-0000-0000-0000A3200000}"/>
    <cellStyle name="SAPBEXresItemX 11 4" xfId="6585" xr:uid="{00000000-0005-0000-0000-0000A4200000}"/>
    <cellStyle name="SAPBEXresItemX 11 5" xfId="8914" xr:uid="{00000000-0005-0000-0000-0000A5200000}"/>
    <cellStyle name="SAPBEXresItemX 12" xfId="1534" xr:uid="{00000000-0005-0000-0000-0000A6200000}"/>
    <cellStyle name="SAPBEXresItemX 13" xfId="2652" xr:uid="{00000000-0005-0000-0000-0000A7200000}"/>
    <cellStyle name="SAPBEXresItemX 13 2" xfId="5477" xr:uid="{00000000-0005-0000-0000-0000A8200000}"/>
    <cellStyle name="SAPBEXresItemX 13 3" xfId="7945" xr:uid="{00000000-0005-0000-0000-0000A9200000}"/>
    <cellStyle name="SAPBEXresItemX 13 4" xfId="10234" xr:uid="{00000000-0005-0000-0000-0000AA200000}"/>
    <cellStyle name="SAPBEXresItemX 14" xfId="4079" xr:uid="{00000000-0005-0000-0000-0000AB200000}"/>
    <cellStyle name="SAPBEXresItemX 15" xfId="6583" xr:uid="{00000000-0005-0000-0000-0000AC200000}"/>
    <cellStyle name="SAPBEXresItemX 16" xfId="8912" xr:uid="{00000000-0005-0000-0000-0000AD200000}"/>
    <cellStyle name="SAPBEXresItemX 2" xfId="1229" xr:uid="{00000000-0005-0000-0000-0000AE200000}"/>
    <cellStyle name="SAPBEXresItemX 2 10" xfId="1230" xr:uid="{00000000-0005-0000-0000-0000AF200000}"/>
    <cellStyle name="SAPBEXresItemX 2 10 2" xfId="2447" xr:uid="{00000000-0005-0000-0000-0000B0200000}"/>
    <cellStyle name="SAPBEXresItemX 2 10 2 2" xfId="5274" xr:uid="{00000000-0005-0000-0000-0000B1200000}"/>
    <cellStyle name="SAPBEXresItemX 2 10 2 3" xfId="7745" xr:uid="{00000000-0005-0000-0000-0000B2200000}"/>
    <cellStyle name="SAPBEXresItemX 2 10 2 4" xfId="10038" xr:uid="{00000000-0005-0000-0000-0000B3200000}"/>
    <cellStyle name="SAPBEXresItemX 2 10 3" xfId="4083" xr:uid="{00000000-0005-0000-0000-0000B4200000}"/>
    <cellStyle name="SAPBEXresItemX 2 10 4" xfId="6587" xr:uid="{00000000-0005-0000-0000-0000B5200000}"/>
    <cellStyle name="SAPBEXresItemX 2 10 5" xfId="8916" xr:uid="{00000000-0005-0000-0000-0000B6200000}"/>
    <cellStyle name="SAPBEXresItemX 2 11" xfId="2628" xr:uid="{00000000-0005-0000-0000-0000B7200000}"/>
    <cellStyle name="SAPBEXresItemX 2 11 2" xfId="5454" xr:uid="{00000000-0005-0000-0000-0000B8200000}"/>
    <cellStyle name="SAPBEXresItemX 2 11 3" xfId="7923" xr:uid="{00000000-0005-0000-0000-0000B9200000}"/>
    <cellStyle name="SAPBEXresItemX 2 11 4" xfId="10215" xr:uid="{00000000-0005-0000-0000-0000BA200000}"/>
    <cellStyle name="SAPBEXresItemX 2 12" xfId="4082" xr:uid="{00000000-0005-0000-0000-0000BB200000}"/>
    <cellStyle name="SAPBEXresItemX 2 13" xfId="6586" xr:uid="{00000000-0005-0000-0000-0000BC200000}"/>
    <cellStyle name="SAPBEXresItemX 2 14" xfId="8915" xr:uid="{00000000-0005-0000-0000-0000BD200000}"/>
    <cellStyle name="SAPBEXresItemX 2 2" xfId="1231" xr:uid="{00000000-0005-0000-0000-0000BE200000}"/>
    <cellStyle name="SAPBEXresItemX 2 2 2" xfId="2448" xr:uid="{00000000-0005-0000-0000-0000BF200000}"/>
    <cellStyle name="SAPBEXresItemX 2 2 2 2" xfId="5275" xr:uid="{00000000-0005-0000-0000-0000C0200000}"/>
    <cellStyle name="SAPBEXresItemX 2 2 2 3" xfId="7746" xr:uid="{00000000-0005-0000-0000-0000C1200000}"/>
    <cellStyle name="SAPBEXresItemX 2 2 2 4" xfId="10039" xr:uid="{00000000-0005-0000-0000-0000C2200000}"/>
    <cellStyle name="SAPBEXresItemX 2 2 3" xfId="4084" xr:uid="{00000000-0005-0000-0000-0000C3200000}"/>
    <cellStyle name="SAPBEXresItemX 2 2 4" xfId="6588" xr:uid="{00000000-0005-0000-0000-0000C4200000}"/>
    <cellStyle name="SAPBEXresItemX 2 2 5" xfId="8917" xr:uid="{00000000-0005-0000-0000-0000C5200000}"/>
    <cellStyle name="SAPBEXresItemX 2 3" xfId="1232" xr:uid="{00000000-0005-0000-0000-0000C6200000}"/>
    <cellStyle name="SAPBEXresItemX 2 3 2" xfId="2522" xr:uid="{00000000-0005-0000-0000-0000C7200000}"/>
    <cellStyle name="SAPBEXresItemX 2 3 2 2" xfId="5349" xr:uid="{00000000-0005-0000-0000-0000C8200000}"/>
    <cellStyle name="SAPBEXresItemX 2 3 2 3" xfId="7819" xr:uid="{00000000-0005-0000-0000-0000C9200000}"/>
    <cellStyle name="SAPBEXresItemX 2 3 2 4" xfId="10112" xr:uid="{00000000-0005-0000-0000-0000CA200000}"/>
    <cellStyle name="SAPBEXresItemX 2 3 3" xfId="4085" xr:uid="{00000000-0005-0000-0000-0000CB200000}"/>
    <cellStyle name="SAPBEXresItemX 2 3 4" xfId="6589" xr:uid="{00000000-0005-0000-0000-0000CC200000}"/>
    <cellStyle name="SAPBEXresItemX 2 3 5" xfId="8918" xr:uid="{00000000-0005-0000-0000-0000CD200000}"/>
    <cellStyle name="SAPBEXresItemX 2 4" xfId="1233" xr:uid="{00000000-0005-0000-0000-0000CE200000}"/>
    <cellStyle name="SAPBEXresItemX 2 4 2" xfId="1897" xr:uid="{00000000-0005-0000-0000-0000CF200000}"/>
    <cellStyle name="SAPBEXresItemX 2 4 2 2" xfId="4725" xr:uid="{00000000-0005-0000-0000-0000D0200000}"/>
    <cellStyle name="SAPBEXresItemX 2 4 2 3" xfId="7197" xr:uid="{00000000-0005-0000-0000-0000D1200000}"/>
    <cellStyle name="SAPBEXresItemX 2 4 2 4" xfId="9490" xr:uid="{00000000-0005-0000-0000-0000D2200000}"/>
    <cellStyle name="SAPBEXresItemX 2 4 3" xfId="4086" xr:uid="{00000000-0005-0000-0000-0000D3200000}"/>
    <cellStyle name="SAPBEXresItemX 2 4 4" xfId="6590" xr:uid="{00000000-0005-0000-0000-0000D4200000}"/>
    <cellStyle name="SAPBEXresItemX 2 4 5" xfId="8919" xr:uid="{00000000-0005-0000-0000-0000D5200000}"/>
    <cellStyle name="SAPBEXresItemX 2 5" xfId="1234" xr:uid="{00000000-0005-0000-0000-0000D6200000}"/>
    <cellStyle name="SAPBEXresItemX 2 5 2" xfId="1648" xr:uid="{00000000-0005-0000-0000-0000D7200000}"/>
    <cellStyle name="SAPBEXresItemX 2 5 2 2" xfId="4477" xr:uid="{00000000-0005-0000-0000-0000D8200000}"/>
    <cellStyle name="SAPBEXresItemX 2 5 2 3" xfId="6950" xr:uid="{00000000-0005-0000-0000-0000D9200000}"/>
    <cellStyle name="SAPBEXresItemX 2 5 2 4" xfId="9245" xr:uid="{00000000-0005-0000-0000-0000DA200000}"/>
    <cellStyle name="SAPBEXresItemX 2 5 3" xfId="4087" xr:uid="{00000000-0005-0000-0000-0000DB200000}"/>
    <cellStyle name="SAPBEXresItemX 2 5 4" xfId="6591" xr:uid="{00000000-0005-0000-0000-0000DC200000}"/>
    <cellStyle name="SAPBEXresItemX 2 5 5" xfId="8920" xr:uid="{00000000-0005-0000-0000-0000DD200000}"/>
    <cellStyle name="SAPBEXresItemX 2 6" xfId="1235" xr:uid="{00000000-0005-0000-0000-0000DE200000}"/>
    <cellStyle name="SAPBEXresItemX 2 6 2" xfId="1673" xr:uid="{00000000-0005-0000-0000-0000DF200000}"/>
    <cellStyle name="SAPBEXresItemX 2 6 2 2" xfId="4502" xr:uid="{00000000-0005-0000-0000-0000E0200000}"/>
    <cellStyle name="SAPBEXresItemX 2 6 2 3" xfId="6975" xr:uid="{00000000-0005-0000-0000-0000E1200000}"/>
    <cellStyle name="SAPBEXresItemX 2 6 2 4" xfId="9269" xr:uid="{00000000-0005-0000-0000-0000E2200000}"/>
    <cellStyle name="SAPBEXresItemX 2 6 3" xfId="4088" xr:uid="{00000000-0005-0000-0000-0000E3200000}"/>
    <cellStyle name="SAPBEXresItemX 2 6 4" xfId="6592" xr:uid="{00000000-0005-0000-0000-0000E4200000}"/>
    <cellStyle name="SAPBEXresItemX 2 6 5" xfId="8921" xr:uid="{00000000-0005-0000-0000-0000E5200000}"/>
    <cellStyle name="SAPBEXresItemX 2 7" xfId="1236" xr:uid="{00000000-0005-0000-0000-0000E6200000}"/>
    <cellStyle name="SAPBEXresItemX 2 7 2" xfId="2537" xr:uid="{00000000-0005-0000-0000-0000E7200000}"/>
    <cellStyle name="SAPBEXresItemX 2 7 2 2" xfId="5364" xr:uid="{00000000-0005-0000-0000-0000E8200000}"/>
    <cellStyle name="SAPBEXresItemX 2 7 2 3" xfId="7834" xr:uid="{00000000-0005-0000-0000-0000E9200000}"/>
    <cellStyle name="SAPBEXresItemX 2 7 2 4" xfId="10127" xr:uid="{00000000-0005-0000-0000-0000EA200000}"/>
    <cellStyle name="SAPBEXresItemX 2 7 3" xfId="4089" xr:uid="{00000000-0005-0000-0000-0000EB200000}"/>
    <cellStyle name="SAPBEXresItemX 2 7 4" xfId="6593" xr:uid="{00000000-0005-0000-0000-0000EC200000}"/>
    <cellStyle name="SAPBEXresItemX 2 7 5" xfId="8922" xr:uid="{00000000-0005-0000-0000-0000ED200000}"/>
    <cellStyle name="SAPBEXresItemX 2 8" xfId="1237" xr:uid="{00000000-0005-0000-0000-0000EE200000}"/>
    <cellStyle name="SAPBEXresItemX 2 8 2" xfId="2616" xr:uid="{00000000-0005-0000-0000-0000EF200000}"/>
    <cellStyle name="SAPBEXresItemX 2 8 2 2" xfId="5442" xr:uid="{00000000-0005-0000-0000-0000F0200000}"/>
    <cellStyle name="SAPBEXresItemX 2 8 2 3" xfId="7912" xr:uid="{00000000-0005-0000-0000-0000F1200000}"/>
    <cellStyle name="SAPBEXresItemX 2 8 2 4" xfId="10205" xr:uid="{00000000-0005-0000-0000-0000F2200000}"/>
    <cellStyle name="SAPBEXresItemX 2 8 3" xfId="4090" xr:uid="{00000000-0005-0000-0000-0000F3200000}"/>
    <cellStyle name="SAPBEXresItemX 2 8 4" xfId="6594" xr:uid="{00000000-0005-0000-0000-0000F4200000}"/>
    <cellStyle name="SAPBEXresItemX 2 8 5" xfId="8923" xr:uid="{00000000-0005-0000-0000-0000F5200000}"/>
    <cellStyle name="SAPBEXresItemX 2 9" xfId="1238" xr:uid="{00000000-0005-0000-0000-0000F6200000}"/>
    <cellStyle name="SAPBEXresItemX 2 9 2" xfId="2313" xr:uid="{00000000-0005-0000-0000-0000F7200000}"/>
    <cellStyle name="SAPBEXresItemX 2 9 2 2" xfId="5141" xr:uid="{00000000-0005-0000-0000-0000F8200000}"/>
    <cellStyle name="SAPBEXresItemX 2 9 2 3" xfId="7612" xr:uid="{00000000-0005-0000-0000-0000F9200000}"/>
    <cellStyle name="SAPBEXresItemX 2 9 2 4" xfId="9905" xr:uid="{00000000-0005-0000-0000-0000FA200000}"/>
    <cellStyle name="SAPBEXresItemX 2 9 3" xfId="4091" xr:uid="{00000000-0005-0000-0000-0000FB200000}"/>
    <cellStyle name="SAPBEXresItemX 2 9 4" xfId="6595" xr:uid="{00000000-0005-0000-0000-0000FC200000}"/>
    <cellStyle name="SAPBEXresItemX 2 9 5" xfId="8924" xr:uid="{00000000-0005-0000-0000-0000FD200000}"/>
    <cellStyle name="SAPBEXresItemX 3" xfId="1239" xr:uid="{00000000-0005-0000-0000-0000FE200000}"/>
    <cellStyle name="SAPBEXresItemX 3 2" xfId="1640" xr:uid="{00000000-0005-0000-0000-0000FF200000}"/>
    <cellStyle name="SAPBEXresItemX 3 2 2" xfId="4469" xr:uid="{00000000-0005-0000-0000-000000210000}"/>
    <cellStyle name="SAPBEXresItemX 3 2 3" xfId="6942" xr:uid="{00000000-0005-0000-0000-000001210000}"/>
    <cellStyle name="SAPBEXresItemX 3 2 4" xfId="9238" xr:uid="{00000000-0005-0000-0000-000002210000}"/>
    <cellStyle name="SAPBEXresItemX 3 3" xfId="4092" xr:uid="{00000000-0005-0000-0000-000003210000}"/>
    <cellStyle name="SAPBEXresItemX 3 4" xfId="6596" xr:uid="{00000000-0005-0000-0000-000004210000}"/>
    <cellStyle name="SAPBEXresItemX 3 5" xfId="8925" xr:uid="{00000000-0005-0000-0000-000005210000}"/>
    <cellStyle name="SAPBEXresItemX 4" xfId="1240" xr:uid="{00000000-0005-0000-0000-000006210000}"/>
    <cellStyle name="SAPBEXresItemX 4 2" xfId="2570" xr:uid="{00000000-0005-0000-0000-000007210000}"/>
    <cellStyle name="SAPBEXresItemX 4 2 2" xfId="5397" xr:uid="{00000000-0005-0000-0000-000008210000}"/>
    <cellStyle name="SAPBEXresItemX 4 2 3" xfId="7867" xr:uid="{00000000-0005-0000-0000-000009210000}"/>
    <cellStyle name="SAPBEXresItemX 4 2 4" xfId="10160" xr:uid="{00000000-0005-0000-0000-00000A210000}"/>
    <cellStyle name="SAPBEXresItemX 4 3" xfId="4093" xr:uid="{00000000-0005-0000-0000-00000B210000}"/>
    <cellStyle name="SAPBEXresItemX 4 4" xfId="6597" xr:uid="{00000000-0005-0000-0000-00000C210000}"/>
    <cellStyle name="SAPBEXresItemX 4 5" xfId="8926" xr:uid="{00000000-0005-0000-0000-00000D210000}"/>
    <cellStyle name="SAPBEXresItemX 5" xfId="1241" xr:uid="{00000000-0005-0000-0000-00000E210000}"/>
    <cellStyle name="SAPBEXresItemX 5 2" xfId="1866" xr:uid="{00000000-0005-0000-0000-00000F210000}"/>
    <cellStyle name="SAPBEXresItemX 5 2 2" xfId="4694" xr:uid="{00000000-0005-0000-0000-000010210000}"/>
    <cellStyle name="SAPBEXresItemX 5 2 3" xfId="7166" xr:uid="{00000000-0005-0000-0000-000011210000}"/>
    <cellStyle name="SAPBEXresItemX 5 2 4" xfId="9459" xr:uid="{00000000-0005-0000-0000-000012210000}"/>
    <cellStyle name="SAPBEXresItemX 5 3" xfId="4094" xr:uid="{00000000-0005-0000-0000-000013210000}"/>
    <cellStyle name="SAPBEXresItemX 5 4" xfId="6598" xr:uid="{00000000-0005-0000-0000-000014210000}"/>
    <cellStyle name="SAPBEXresItemX 5 5" xfId="8927" xr:uid="{00000000-0005-0000-0000-000015210000}"/>
    <cellStyle name="SAPBEXresItemX 6" xfId="1242" xr:uid="{00000000-0005-0000-0000-000016210000}"/>
    <cellStyle name="SAPBEXresItemX 6 2" xfId="2315" xr:uid="{00000000-0005-0000-0000-000017210000}"/>
    <cellStyle name="SAPBEXresItemX 6 2 2" xfId="5143" xr:uid="{00000000-0005-0000-0000-000018210000}"/>
    <cellStyle name="SAPBEXresItemX 6 2 3" xfId="7614" xr:uid="{00000000-0005-0000-0000-000019210000}"/>
    <cellStyle name="SAPBEXresItemX 6 2 4" xfId="9907" xr:uid="{00000000-0005-0000-0000-00001A210000}"/>
    <cellStyle name="SAPBEXresItemX 6 3" xfId="4095" xr:uid="{00000000-0005-0000-0000-00001B210000}"/>
    <cellStyle name="SAPBEXresItemX 6 4" xfId="6599" xr:uid="{00000000-0005-0000-0000-00001C210000}"/>
    <cellStyle name="SAPBEXresItemX 6 5" xfId="8928" xr:uid="{00000000-0005-0000-0000-00001D210000}"/>
    <cellStyle name="SAPBEXresItemX 7" xfId="1243" xr:uid="{00000000-0005-0000-0000-00001E210000}"/>
    <cellStyle name="SAPBEXresItemX 7 2" xfId="1867" xr:uid="{00000000-0005-0000-0000-00001F210000}"/>
    <cellStyle name="SAPBEXresItemX 7 2 2" xfId="4695" xr:uid="{00000000-0005-0000-0000-000020210000}"/>
    <cellStyle name="SAPBEXresItemX 7 2 3" xfId="7167" xr:uid="{00000000-0005-0000-0000-000021210000}"/>
    <cellStyle name="SAPBEXresItemX 7 2 4" xfId="9460" xr:uid="{00000000-0005-0000-0000-000022210000}"/>
    <cellStyle name="SAPBEXresItemX 7 3" xfId="4096" xr:uid="{00000000-0005-0000-0000-000023210000}"/>
    <cellStyle name="SAPBEXresItemX 7 4" xfId="6600" xr:uid="{00000000-0005-0000-0000-000024210000}"/>
    <cellStyle name="SAPBEXresItemX 7 5" xfId="8929" xr:uid="{00000000-0005-0000-0000-000025210000}"/>
    <cellStyle name="SAPBEXresItemX 8" xfId="1244" xr:uid="{00000000-0005-0000-0000-000026210000}"/>
    <cellStyle name="SAPBEXresItemX 8 2" xfId="2301" xr:uid="{00000000-0005-0000-0000-000027210000}"/>
    <cellStyle name="SAPBEXresItemX 8 2 2" xfId="5129" xr:uid="{00000000-0005-0000-0000-000028210000}"/>
    <cellStyle name="SAPBEXresItemX 8 2 3" xfId="7600" xr:uid="{00000000-0005-0000-0000-000029210000}"/>
    <cellStyle name="SAPBEXresItemX 8 2 4" xfId="9893" xr:uid="{00000000-0005-0000-0000-00002A210000}"/>
    <cellStyle name="SAPBEXresItemX 8 3" xfId="4097" xr:uid="{00000000-0005-0000-0000-00002B210000}"/>
    <cellStyle name="SAPBEXresItemX 8 4" xfId="6601" xr:uid="{00000000-0005-0000-0000-00002C210000}"/>
    <cellStyle name="SAPBEXresItemX 8 5" xfId="8930" xr:uid="{00000000-0005-0000-0000-00002D210000}"/>
    <cellStyle name="SAPBEXresItemX 9" xfId="1245" xr:uid="{00000000-0005-0000-0000-00002E210000}"/>
    <cellStyle name="SAPBEXresItemX 9 2" xfId="1750" xr:uid="{00000000-0005-0000-0000-00002F210000}"/>
    <cellStyle name="SAPBEXresItemX 9 2 2" xfId="4578" xr:uid="{00000000-0005-0000-0000-000030210000}"/>
    <cellStyle name="SAPBEXresItemX 9 2 3" xfId="7051" xr:uid="{00000000-0005-0000-0000-000031210000}"/>
    <cellStyle name="SAPBEXresItemX 9 2 4" xfId="9345" xr:uid="{00000000-0005-0000-0000-000032210000}"/>
    <cellStyle name="SAPBEXresItemX 9 3" xfId="4098" xr:uid="{00000000-0005-0000-0000-000033210000}"/>
    <cellStyle name="SAPBEXresItemX 9 4" xfId="6602" xr:uid="{00000000-0005-0000-0000-000034210000}"/>
    <cellStyle name="SAPBEXresItemX 9 5" xfId="8931" xr:uid="{00000000-0005-0000-0000-000035210000}"/>
    <cellStyle name="SAPBEXstdData" xfId="1246" xr:uid="{00000000-0005-0000-0000-000036210000}"/>
    <cellStyle name="SAPBEXstdData 10" xfId="1247" xr:uid="{00000000-0005-0000-0000-000037210000}"/>
    <cellStyle name="SAPBEXstdData 10 2" xfId="2596" xr:uid="{00000000-0005-0000-0000-000038210000}"/>
    <cellStyle name="SAPBEXstdData 10 2 2" xfId="5422" xr:uid="{00000000-0005-0000-0000-000039210000}"/>
    <cellStyle name="SAPBEXstdData 10 2 3" xfId="7892" xr:uid="{00000000-0005-0000-0000-00003A210000}"/>
    <cellStyle name="SAPBEXstdData 10 2 4" xfId="10185" xr:uid="{00000000-0005-0000-0000-00003B210000}"/>
    <cellStyle name="SAPBEXstdData 10 3" xfId="4100" xr:uid="{00000000-0005-0000-0000-00003C210000}"/>
    <cellStyle name="SAPBEXstdData 10 4" xfId="6604" xr:uid="{00000000-0005-0000-0000-00003D210000}"/>
    <cellStyle name="SAPBEXstdData 10 5" xfId="8933" xr:uid="{00000000-0005-0000-0000-00003E210000}"/>
    <cellStyle name="SAPBEXstdData 11" xfId="1248" xr:uid="{00000000-0005-0000-0000-00003F210000}"/>
    <cellStyle name="SAPBEXstdData 11 2" xfId="2715" xr:uid="{00000000-0005-0000-0000-000040210000}"/>
    <cellStyle name="SAPBEXstdData 11 2 2" xfId="5540" xr:uid="{00000000-0005-0000-0000-000041210000}"/>
    <cellStyle name="SAPBEXstdData 11 2 3" xfId="8005" xr:uid="{00000000-0005-0000-0000-000042210000}"/>
    <cellStyle name="SAPBEXstdData 11 2 4" xfId="10285" xr:uid="{00000000-0005-0000-0000-000043210000}"/>
    <cellStyle name="SAPBEXstdData 11 3" xfId="4101" xr:uid="{00000000-0005-0000-0000-000044210000}"/>
    <cellStyle name="SAPBEXstdData 11 4" xfId="6605" xr:uid="{00000000-0005-0000-0000-000045210000}"/>
    <cellStyle name="SAPBEXstdData 11 5" xfId="8934" xr:uid="{00000000-0005-0000-0000-000046210000}"/>
    <cellStyle name="SAPBEXstdData 12" xfId="1249" xr:uid="{00000000-0005-0000-0000-000047210000}"/>
    <cellStyle name="SAPBEXstdData 12 2" xfId="2250" xr:uid="{00000000-0005-0000-0000-000048210000}"/>
    <cellStyle name="SAPBEXstdData 12 2 2" xfId="5078" xr:uid="{00000000-0005-0000-0000-000049210000}"/>
    <cellStyle name="SAPBEXstdData 12 2 3" xfId="7549" xr:uid="{00000000-0005-0000-0000-00004A210000}"/>
    <cellStyle name="SAPBEXstdData 12 2 4" xfId="9842" xr:uid="{00000000-0005-0000-0000-00004B210000}"/>
    <cellStyle name="SAPBEXstdData 12 3" xfId="4102" xr:uid="{00000000-0005-0000-0000-00004C210000}"/>
    <cellStyle name="SAPBEXstdData 12 4" xfId="6606" xr:uid="{00000000-0005-0000-0000-00004D210000}"/>
    <cellStyle name="SAPBEXstdData 12 5" xfId="8935" xr:uid="{00000000-0005-0000-0000-00004E210000}"/>
    <cellStyle name="SAPBEXstdData 13" xfId="2380" xr:uid="{00000000-0005-0000-0000-00004F210000}"/>
    <cellStyle name="SAPBEXstdData 13 2" xfId="5207" xr:uid="{00000000-0005-0000-0000-000050210000}"/>
    <cellStyle name="SAPBEXstdData 13 3" xfId="7678" xr:uid="{00000000-0005-0000-0000-000051210000}"/>
    <cellStyle name="SAPBEXstdData 13 4" xfId="9971" xr:uid="{00000000-0005-0000-0000-000052210000}"/>
    <cellStyle name="SAPBEXstdData 14" xfId="4099" xr:uid="{00000000-0005-0000-0000-000053210000}"/>
    <cellStyle name="SAPBEXstdData 15" xfId="6603" xr:uid="{00000000-0005-0000-0000-000054210000}"/>
    <cellStyle name="SAPBEXstdData 16" xfId="8932" xr:uid="{00000000-0005-0000-0000-000055210000}"/>
    <cellStyle name="SAPBEXstdData 2" xfId="1250" xr:uid="{00000000-0005-0000-0000-000056210000}"/>
    <cellStyle name="SAPBEXstdData 2 10" xfId="1251" xr:uid="{00000000-0005-0000-0000-000057210000}"/>
    <cellStyle name="SAPBEXstdData 2 10 2" xfId="2434" xr:uid="{00000000-0005-0000-0000-000058210000}"/>
    <cellStyle name="SAPBEXstdData 2 10 2 2" xfId="5261" xr:uid="{00000000-0005-0000-0000-000059210000}"/>
    <cellStyle name="SAPBEXstdData 2 10 2 3" xfId="7732" xr:uid="{00000000-0005-0000-0000-00005A210000}"/>
    <cellStyle name="SAPBEXstdData 2 10 2 4" xfId="10025" xr:uid="{00000000-0005-0000-0000-00005B210000}"/>
    <cellStyle name="SAPBEXstdData 2 10 3" xfId="4104" xr:uid="{00000000-0005-0000-0000-00005C210000}"/>
    <cellStyle name="SAPBEXstdData 2 10 4" xfId="6608" xr:uid="{00000000-0005-0000-0000-00005D210000}"/>
    <cellStyle name="SAPBEXstdData 2 10 5" xfId="8937" xr:uid="{00000000-0005-0000-0000-00005E210000}"/>
    <cellStyle name="SAPBEXstdData 2 11" xfId="1252" xr:uid="{00000000-0005-0000-0000-00005F210000}"/>
    <cellStyle name="SAPBEXstdData 2 11 2" xfId="2469" xr:uid="{00000000-0005-0000-0000-000060210000}"/>
    <cellStyle name="SAPBEXstdData 2 11 2 2" xfId="5296" xr:uid="{00000000-0005-0000-0000-000061210000}"/>
    <cellStyle name="SAPBEXstdData 2 11 2 3" xfId="7766" xr:uid="{00000000-0005-0000-0000-000062210000}"/>
    <cellStyle name="SAPBEXstdData 2 11 2 4" xfId="10059" xr:uid="{00000000-0005-0000-0000-000063210000}"/>
    <cellStyle name="SAPBEXstdData 2 11 3" xfId="4105" xr:uid="{00000000-0005-0000-0000-000064210000}"/>
    <cellStyle name="SAPBEXstdData 2 11 4" xfId="6609" xr:uid="{00000000-0005-0000-0000-000065210000}"/>
    <cellStyle name="SAPBEXstdData 2 11 5" xfId="8938" xr:uid="{00000000-0005-0000-0000-000066210000}"/>
    <cellStyle name="SAPBEXstdData 2 12" xfId="1535" xr:uid="{00000000-0005-0000-0000-000067210000}"/>
    <cellStyle name="SAPBEXstdData 2 13" xfId="1923" xr:uid="{00000000-0005-0000-0000-000068210000}"/>
    <cellStyle name="SAPBEXstdData 2 13 2" xfId="4751" xr:uid="{00000000-0005-0000-0000-000069210000}"/>
    <cellStyle name="SAPBEXstdData 2 13 3" xfId="7222" xr:uid="{00000000-0005-0000-0000-00006A210000}"/>
    <cellStyle name="SAPBEXstdData 2 13 4" xfId="9515" xr:uid="{00000000-0005-0000-0000-00006B210000}"/>
    <cellStyle name="SAPBEXstdData 2 14" xfId="4103" xr:uid="{00000000-0005-0000-0000-00006C210000}"/>
    <cellStyle name="SAPBEXstdData 2 15" xfId="6607" xr:uid="{00000000-0005-0000-0000-00006D210000}"/>
    <cellStyle name="SAPBEXstdData 2 16" xfId="8936" xr:uid="{00000000-0005-0000-0000-00006E210000}"/>
    <cellStyle name="SAPBEXstdData 2 2" xfId="1253" xr:uid="{00000000-0005-0000-0000-00006F210000}"/>
    <cellStyle name="SAPBEXstdData 2 2 10" xfId="1254" xr:uid="{00000000-0005-0000-0000-000070210000}"/>
    <cellStyle name="SAPBEXstdData 2 2 10 2" xfId="2263" xr:uid="{00000000-0005-0000-0000-000071210000}"/>
    <cellStyle name="SAPBEXstdData 2 2 10 2 2" xfId="5091" xr:uid="{00000000-0005-0000-0000-000072210000}"/>
    <cellStyle name="SAPBEXstdData 2 2 10 2 3" xfId="7562" xr:uid="{00000000-0005-0000-0000-000073210000}"/>
    <cellStyle name="SAPBEXstdData 2 2 10 2 4" xfId="9855" xr:uid="{00000000-0005-0000-0000-000074210000}"/>
    <cellStyle name="SAPBEXstdData 2 2 10 3" xfId="4107" xr:uid="{00000000-0005-0000-0000-000075210000}"/>
    <cellStyle name="SAPBEXstdData 2 2 10 4" xfId="6611" xr:uid="{00000000-0005-0000-0000-000076210000}"/>
    <cellStyle name="SAPBEXstdData 2 2 10 5" xfId="8940" xr:uid="{00000000-0005-0000-0000-000077210000}"/>
    <cellStyle name="SAPBEXstdData 2 2 11" xfId="2485" xr:uid="{00000000-0005-0000-0000-000078210000}"/>
    <cellStyle name="SAPBEXstdData 2 2 11 2" xfId="5312" xr:uid="{00000000-0005-0000-0000-000079210000}"/>
    <cellStyle name="SAPBEXstdData 2 2 11 3" xfId="7782" xr:uid="{00000000-0005-0000-0000-00007A210000}"/>
    <cellStyle name="SAPBEXstdData 2 2 11 4" xfId="10075" xr:uid="{00000000-0005-0000-0000-00007B210000}"/>
    <cellStyle name="SAPBEXstdData 2 2 12" xfId="4106" xr:uid="{00000000-0005-0000-0000-00007C210000}"/>
    <cellStyle name="SAPBEXstdData 2 2 13" xfId="6610" xr:uid="{00000000-0005-0000-0000-00007D210000}"/>
    <cellStyle name="SAPBEXstdData 2 2 14" xfId="8939" xr:uid="{00000000-0005-0000-0000-00007E210000}"/>
    <cellStyle name="SAPBEXstdData 2 2 2" xfId="1255" xr:uid="{00000000-0005-0000-0000-00007F210000}"/>
    <cellStyle name="SAPBEXstdData 2 2 2 2" xfId="2262" xr:uid="{00000000-0005-0000-0000-000080210000}"/>
    <cellStyle name="SAPBEXstdData 2 2 2 2 2" xfId="5090" xr:uid="{00000000-0005-0000-0000-000081210000}"/>
    <cellStyle name="SAPBEXstdData 2 2 2 2 3" xfId="7561" xr:uid="{00000000-0005-0000-0000-000082210000}"/>
    <cellStyle name="SAPBEXstdData 2 2 2 2 4" xfId="9854" xr:uid="{00000000-0005-0000-0000-000083210000}"/>
    <cellStyle name="SAPBEXstdData 2 2 2 3" xfId="4108" xr:uid="{00000000-0005-0000-0000-000084210000}"/>
    <cellStyle name="SAPBEXstdData 2 2 2 4" xfId="6612" xr:uid="{00000000-0005-0000-0000-000085210000}"/>
    <cellStyle name="SAPBEXstdData 2 2 2 5" xfId="8941" xr:uid="{00000000-0005-0000-0000-000086210000}"/>
    <cellStyle name="SAPBEXstdData 2 2 3" xfId="1256" xr:uid="{00000000-0005-0000-0000-000087210000}"/>
    <cellStyle name="SAPBEXstdData 2 2 3 2" xfId="2456" xr:uid="{00000000-0005-0000-0000-000088210000}"/>
    <cellStyle name="SAPBEXstdData 2 2 3 2 2" xfId="5283" xr:uid="{00000000-0005-0000-0000-000089210000}"/>
    <cellStyle name="SAPBEXstdData 2 2 3 2 3" xfId="7754" xr:uid="{00000000-0005-0000-0000-00008A210000}"/>
    <cellStyle name="SAPBEXstdData 2 2 3 2 4" xfId="10047" xr:uid="{00000000-0005-0000-0000-00008B210000}"/>
    <cellStyle name="SAPBEXstdData 2 2 3 3" xfId="4109" xr:uid="{00000000-0005-0000-0000-00008C210000}"/>
    <cellStyle name="SAPBEXstdData 2 2 3 4" xfId="6613" xr:uid="{00000000-0005-0000-0000-00008D210000}"/>
    <cellStyle name="SAPBEXstdData 2 2 3 5" xfId="8942" xr:uid="{00000000-0005-0000-0000-00008E210000}"/>
    <cellStyle name="SAPBEXstdData 2 2 4" xfId="1257" xr:uid="{00000000-0005-0000-0000-00008F210000}"/>
    <cellStyle name="SAPBEXstdData 2 2 4 2" xfId="2381" xr:uid="{00000000-0005-0000-0000-000090210000}"/>
    <cellStyle name="SAPBEXstdData 2 2 4 2 2" xfId="5208" xr:uid="{00000000-0005-0000-0000-000091210000}"/>
    <cellStyle name="SAPBEXstdData 2 2 4 2 3" xfId="7679" xr:uid="{00000000-0005-0000-0000-000092210000}"/>
    <cellStyle name="SAPBEXstdData 2 2 4 2 4" xfId="9972" xr:uid="{00000000-0005-0000-0000-000093210000}"/>
    <cellStyle name="SAPBEXstdData 2 2 4 3" xfId="4110" xr:uid="{00000000-0005-0000-0000-000094210000}"/>
    <cellStyle name="SAPBEXstdData 2 2 4 4" xfId="6614" xr:uid="{00000000-0005-0000-0000-000095210000}"/>
    <cellStyle name="SAPBEXstdData 2 2 4 5" xfId="8943" xr:uid="{00000000-0005-0000-0000-000096210000}"/>
    <cellStyle name="SAPBEXstdData 2 2 5" xfId="1258" xr:uid="{00000000-0005-0000-0000-000097210000}"/>
    <cellStyle name="SAPBEXstdData 2 2 5 2" xfId="2454" xr:uid="{00000000-0005-0000-0000-000098210000}"/>
    <cellStyle name="SAPBEXstdData 2 2 5 2 2" xfId="5281" xr:uid="{00000000-0005-0000-0000-000099210000}"/>
    <cellStyle name="SAPBEXstdData 2 2 5 2 3" xfId="7752" xr:uid="{00000000-0005-0000-0000-00009A210000}"/>
    <cellStyle name="SAPBEXstdData 2 2 5 2 4" xfId="10045" xr:uid="{00000000-0005-0000-0000-00009B210000}"/>
    <cellStyle name="SAPBEXstdData 2 2 5 3" xfId="4111" xr:uid="{00000000-0005-0000-0000-00009C210000}"/>
    <cellStyle name="SAPBEXstdData 2 2 5 4" xfId="6615" xr:uid="{00000000-0005-0000-0000-00009D210000}"/>
    <cellStyle name="SAPBEXstdData 2 2 5 5" xfId="8944" xr:uid="{00000000-0005-0000-0000-00009E210000}"/>
    <cellStyle name="SAPBEXstdData 2 2 6" xfId="1259" xr:uid="{00000000-0005-0000-0000-00009F210000}"/>
    <cellStyle name="SAPBEXstdData 2 2 6 2" xfId="2314" xr:uid="{00000000-0005-0000-0000-0000A0210000}"/>
    <cellStyle name="SAPBEXstdData 2 2 6 2 2" xfId="5142" xr:uid="{00000000-0005-0000-0000-0000A1210000}"/>
    <cellStyle name="SAPBEXstdData 2 2 6 2 3" xfId="7613" xr:uid="{00000000-0005-0000-0000-0000A2210000}"/>
    <cellStyle name="SAPBEXstdData 2 2 6 2 4" xfId="9906" xr:uid="{00000000-0005-0000-0000-0000A3210000}"/>
    <cellStyle name="SAPBEXstdData 2 2 6 3" xfId="4112" xr:uid="{00000000-0005-0000-0000-0000A4210000}"/>
    <cellStyle name="SAPBEXstdData 2 2 6 4" xfId="6616" xr:uid="{00000000-0005-0000-0000-0000A5210000}"/>
    <cellStyle name="SAPBEXstdData 2 2 6 5" xfId="8945" xr:uid="{00000000-0005-0000-0000-0000A6210000}"/>
    <cellStyle name="SAPBEXstdData 2 2 7" xfId="1260" xr:uid="{00000000-0005-0000-0000-0000A7210000}"/>
    <cellStyle name="SAPBEXstdData 2 2 7 2" xfId="2352" xr:uid="{00000000-0005-0000-0000-0000A8210000}"/>
    <cellStyle name="SAPBEXstdData 2 2 7 2 2" xfId="5180" xr:uid="{00000000-0005-0000-0000-0000A9210000}"/>
    <cellStyle name="SAPBEXstdData 2 2 7 2 3" xfId="7651" xr:uid="{00000000-0005-0000-0000-0000AA210000}"/>
    <cellStyle name="SAPBEXstdData 2 2 7 2 4" xfId="9944" xr:uid="{00000000-0005-0000-0000-0000AB210000}"/>
    <cellStyle name="SAPBEXstdData 2 2 7 3" xfId="4113" xr:uid="{00000000-0005-0000-0000-0000AC210000}"/>
    <cellStyle name="SAPBEXstdData 2 2 7 4" xfId="6617" xr:uid="{00000000-0005-0000-0000-0000AD210000}"/>
    <cellStyle name="SAPBEXstdData 2 2 7 5" xfId="8946" xr:uid="{00000000-0005-0000-0000-0000AE210000}"/>
    <cellStyle name="SAPBEXstdData 2 2 8" xfId="1261" xr:uid="{00000000-0005-0000-0000-0000AF210000}"/>
    <cellStyle name="SAPBEXstdData 2 2 8 2" xfId="2383" xr:uid="{00000000-0005-0000-0000-0000B0210000}"/>
    <cellStyle name="SAPBEXstdData 2 2 8 2 2" xfId="5210" xr:uid="{00000000-0005-0000-0000-0000B1210000}"/>
    <cellStyle name="SAPBEXstdData 2 2 8 2 3" xfId="7681" xr:uid="{00000000-0005-0000-0000-0000B2210000}"/>
    <cellStyle name="SAPBEXstdData 2 2 8 2 4" xfId="9974" xr:uid="{00000000-0005-0000-0000-0000B3210000}"/>
    <cellStyle name="SAPBEXstdData 2 2 8 3" xfId="4114" xr:uid="{00000000-0005-0000-0000-0000B4210000}"/>
    <cellStyle name="SAPBEXstdData 2 2 8 4" xfId="6618" xr:uid="{00000000-0005-0000-0000-0000B5210000}"/>
    <cellStyle name="SAPBEXstdData 2 2 8 5" xfId="8947" xr:uid="{00000000-0005-0000-0000-0000B6210000}"/>
    <cellStyle name="SAPBEXstdData 2 2 9" xfId="1262" xr:uid="{00000000-0005-0000-0000-0000B7210000}"/>
    <cellStyle name="SAPBEXstdData 2 2 9 2" xfId="1906" xr:uid="{00000000-0005-0000-0000-0000B8210000}"/>
    <cellStyle name="SAPBEXstdData 2 2 9 2 2" xfId="4734" xr:uid="{00000000-0005-0000-0000-0000B9210000}"/>
    <cellStyle name="SAPBEXstdData 2 2 9 2 3" xfId="7206" xr:uid="{00000000-0005-0000-0000-0000BA210000}"/>
    <cellStyle name="SAPBEXstdData 2 2 9 2 4" xfId="9499" xr:uid="{00000000-0005-0000-0000-0000BB210000}"/>
    <cellStyle name="SAPBEXstdData 2 2 9 3" xfId="4115" xr:uid="{00000000-0005-0000-0000-0000BC210000}"/>
    <cellStyle name="SAPBEXstdData 2 2 9 4" xfId="6619" xr:uid="{00000000-0005-0000-0000-0000BD210000}"/>
    <cellStyle name="SAPBEXstdData 2 2 9 5" xfId="8948" xr:uid="{00000000-0005-0000-0000-0000BE210000}"/>
    <cellStyle name="SAPBEXstdData 2 3" xfId="1263" xr:uid="{00000000-0005-0000-0000-0000BF210000}"/>
    <cellStyle name="SAPBEXstdData 2 3 2" xfId="2599" xr:uid="{00000000-0005-0000-0000-0000C0210000}"/>
    <cellStyle name="SAPBEXstdData 2 3 2 2" xfId="5425" xr:uid="{00000000-0005-0000-0000-0000C1210000}"/>
    <cellStyle name="SAPBEXstdData 2 3 2 3" xfId="7895" xr:uid="{00000000-0005-0000-0000-0000C2210000}"/>
    <cellStyle name="SAPBEXstdData 2 3 2 4" xfId="10188" xr:uid="{00000000-0005-0000-0000-0000C3210000}"/>
    <cellStyle name="SAPBEXstdData 2 3 3" xfId="4116" xr:uid="{00000000-0005-0000-0000-0000C4210000}"/>
    <cellStyle name="SAPBEXstdData 2 3 4" xfId="6620" xr:uid="{00000000-0005-0000-0000-0000C5210000}"/>
    <cellStyle name="SAPBEXstdData 2 3 5" xfId="8949" xr:uid="{00000000-0005-0000-0000-0000C6210000}"/>
    <cellStyle name="SAPBEXstdData 2 4" xfId="1264" xr:uid="{00000000-0005-0000-0000-0000C7210000}"/>
    <cellStyle name="SAPBEXstdData 2 4 2" xfId="2498" xr:uid="{00000000-0005-0000-0000-0000C8210000}"/>
    <cellStyle name="SAPBEXstdData 2 4 2 2" xfId="5325" xr:uid="{00000000-0005-0000-0000-0000C9210000}"/>
    <cellStyle name="SAPBEXstdData 2 4 2 3" xfId="7795" xr:uid="{00000000-0005-0000-0000-0000CA210000}"/>
    <cellStyle name="SAPBEXstdData 2 4 2 4" xfId="10088" xr:uid="{00000000-0005-0000-0000-0000CB210000}"/>
    <cellStyle name="SAPBEXstdData 2 4 3" xfId="4117" xr:uid="{00000000-0005-0000-0000-0000CC210000}"/>
    <cellStyle name="SAPBEXstdData 2 4 4" xfId="6621" xr:uid="{00000000-0005-0000-0000-0000CD210000}"/>
    <cellStyle name="SAPBEXstdData 2 4 5" xfId="8950" xr:uid="{00000000-0005-0000-0000-0000CE210000}"/>
    <cellStyle name="SAPBEXstdData 2 5" xfId="1265" xr:uid="{00000000-0005-0000-0000-0000CF210000}"/>
    <cellStyle name="SAPBEXstdData 2 5 2" xfId="2695" xr:uid="{00000000-0005-0000-0000-0000D0210000}"/>
    <cellStyle name="SAPBEXstdData 2 5 2 2" xfId="5520" xr:uid="{00000000-0005-0000-0000-0000D1210000}"/>
    <cellStyle name="SAPBEXstdData 2 5 2 3" xfId="7985" xr:uid="{00000000-0005-0000-0000-0000D2210000}"/>
    <cellStyle name="SAPBEXstdData 2 5 2 4" xfId="10265" xr:uid="{00000000-0005-0000-0000-0000D3210000}"/>
    <cellStyle name="SAPBEXstdData 2 5 3" xfId="4118" xr:uid="{00000000-0005-0000-0000-0000D4210000}"/>
    <cellStyle name="SAPBEXstdData 2 5 4" xfId="6622" xr:uid="{00000000-0005-0000-0000-0000D5210000}"/>
    <cellStyle name="SAPBEXstdData 2 5 5" xfId="8951" xr:uid="{00000000-0005-0000-0000-0000D6210000}"/>
    <cellStyle name="SAPBEXstdData 2 6" xfId="1266" xr:uid="{00000000-0005-0000-0000-0000D7210000}"/>
    <cellStyle name="SAPBEXstdData 2 6 2" xfId="2426" xr:uid="{00000000-0005-0000-0000-0000D8210000}"/>
    <cellStyle name="SAPBEXstdData 2 6 2 2" xfId="5253" xr:uid="{00000000-0005-0000-0000-0000D9210000}"/>
    <cellStyle name="SAPBEXstdData 2 6 2 3" xfId="7724" xr:uid="{00000000-0005-0000-0000-0000DA210000}"/>
    <cellStyle name="SAPBEXstdData 2 6 2 4" xfId="10017" xr:uid="{00000000-0005-0000-0000-0000DB210000}"/>
    <cellStyle name="SAPBEXstdData 2 6 3" xfId="4119" xr:uid="{00000000-0005-0000-0000-0000DC210000}"/>
    <cellStyle name="SAPBEXstdData 2 6 4" xfId="6623" xr:uid="{00000000-0005-0000-0000-0000DD210000}"/>
    <cellStyle name="SAPBEXstdData 2 6 5" xfId="8952" xr:uid="{00000000-0005-0000-0000-0000DE210000}"/>
    <cellStyle name="SAPBEXstdData 2 7" xfId="1267" xr:uid="{00000000-0005-0000-0000-0000DF210000}"/>
    <cellStyle name="SAPBEXstdData 2 7 2" xfId="2470" xr:uid="{00000000-0005-0000-0000-0000E0210000}"/>
    <cellStyle name="SAPBEXstdData 2 7 2 2" xfId="5297" xr:uid="{00000000-0005-0000-0000-0000E1210000}"/>
    <cellStyle name="SAPBEXstdData 2 7 2 3" xfId="7767" xr:uid="{00000000-0005-0000-0000-0000E2210000}"/>
    <cellStyle name="SAPBEXstdData 2 7 2 4" xfId="10060" xr:uid="{00000000-0005-0000-0000-0000E3210000}"/>
    <cellStyle name="SAPBEXstdData 2 7 3" xfId="4120" xr:uid="{00000000-0005-0000-0000-0000E4210000}"/>
    <cellStyle name="SAPBEXstdData 2 7 4" xfId="6624" xr:uid="{00000000-0005-0000-0000-0000E5210000}"/>
    <cellStyle name="SAPBEXstdData 2 7 5" xfId="8953" xr:uid="{00000000-0005-0000-0000-0000E6210000}"/>
    <cellStyle name="SAPBEXstdData 2 8" xfId="1268" xr:uid="{00000000-0005-0000-0000-0000E7210000}"/>
    <cellStyle name="SAPBEXstdData 2 8 2" xfId="2661" xr:uid="{00000000-0005-0000-0000-0000E8210000}"/>
    <cellStyle name="SAPBEXstdData 2 8 2 2" xfId="5486" xr:uid="{00000000-0005-0000-0000-0000E9210000}"/>
    <cellStyle name="SAPBEXstdData 2 8 2 3" xfId="7954" xr:uid="{00000000-0005-0000-0000-0000EA210000}"/>
    <cellStyle name="SAPBEXstdData 2 8 2 4" xfId="10242" xr:uid="{00000000-0005-0000-0000-0000EB210000}"/>
    <cellStyle name="SAPBEXstdData 2 8 3" xfId="4121" xr:uid="{00000000-0005-0000-0000-0000EC210000}"/>
    <cellStyle name="SAPBEXstdData 2 8 4" xfId="6625" xr:uid="{00000000-0005-0000-0000-0000ED210000}"/>
    <cellStyle name="SAPBEXstdData 2 8 5" xfId="8954" xr:uid="{00000000-0005-0000-0000-0000EE210000}"/>
    <cellStyle name="SAPBEXstdData 2 9" xfId="1269" xr:uid="{00000000-0005-0000-0000-0000EF210000}"/>
    <cellStyle name="SAPBEXstdData 2 9 2" xfId="2191" xr:uid="{00000000-0005-0000-0000-0000F0210000}"/>
    <cellStyle name="SAPBEXstdData 2 9 2 2" xfId="5019" xr:uid="{00000000-0005-0000-0000-0000F1210000}"/>
    <cellStyle name="SAPBEXstdData 2 9 2 3" xfId="7490" xr:uid="{00000000-0005-0000-0000-0000F2210000}"/>
    <cellStyle name="SAPBEXstdData 2 9 2 4" xfId="9783" xr:uid="{00000000-0005-0000-0000-0000F3210000}"/>
    <cellStyle name="SAPBEXstdData 2 9 3" xfId="4122" xr:uid="{00000000-0005-0000-0000-0000F4210000}"/>
    <cellStyle name="SAPBEXstdData 2 9 4" xfId="6626" xr:uid="{00000000-0005-0000-0000-0000F5210000}"/>
    <cellStyle name="SAPBEXstdData 2 9 5" xfId="8955" xr:uid="{00000000-0005-0000-0000-0000F6210000}"/>
    <cellStyle name="SAPBEXstdData 3" xfId="1270" xr:uid="{00000000-0005-0000-0000-0000F7210000}"/>
    <cellStyle name="SAPBEXstdData 3 10" xfId="1271" xr:uid="{00000000-0005-0000-0000-0000F8210000}"/>
    <cellStyle name="SAPBEXstdData 3 10 2" xfId="2408" xr:uid="{00000000-0005-0000-0000-0000F9210000}"/>
    <cellStyle name="SAPBEXstdData 3 10 2 2" xfId="5235" xr:uid="{00000000-0005-0000-0000-0000FA210000}"/>
    <cellStyle name="SAPBEXstdData 3 10 2 3" xfId="7706" xr:uid="{00000000-0005-0000-0000-0000FB210000}"/>
    <cellStyle name="SAPBEXstdData 3 10 2 4" xfId="9999" xr:uid="{00000000-0005-0000-0000-0000FC210000}"/>
    <cellStyle name="SAPBEXstdData 3 10 3" xfId="4124" xr:uid="{00000000-0005-0000-0000-0000FD210000}"/>
    <cellStyle name="SAPBEXstdData 3 10 4" xfId="6628" xr:uid="{00000000-0005-0000-0000-0000FE210000}"/>
    <cellStyle name="SAPBEXstdData 3 10 5" xfId="8957" xr:uid="{00000000-0005-0000-0000-0000FF210000}"/>
    <cellStyle name="SAPBEXstdData 3 11" xfId="2192" xr:uid="{00000000-0005-0000-0000-000000220000}"/>
    <cellStyle name="SAPBEXstdData 3 11 2" xfId="5020" xr:uid="{00000000-0005-0000-0000-000001220000}"/>
    <cellStyle name="SAPBEXstdData 3 11 3" xfId="7491" xr:uid="{00000000-0005-0000-0000-000002220000}"/>
    <cellStyle name="SAPBEXstdData 3 11 4" xfId="9784" xr:uid="{00000000-0005-0000-0000-000003220000}"/>
    <cellStyle name="SAPBEXstdData 3 12" xfId="4123" xr:uid="{00000000-0005-0000-0000-000004220000}"/>
    <cellStyle name="SAPBEXstdData 3 13" xfId="6627" xr:uid="{00000000-0005-0000-0000-000005220000}"/>
    <cellStyle name="SAPBEXstdData 3 14" xfId="8956" xr:uid="{00000000-0005-0000-0000-000006220000}"/>
    <cellStyle name="SAPBEXstdData 3 2" xfId="1272" xr:uid="{00000000-0005-0000-0000-000007220000}"/>
    <cellStyle name="SAPBEXstdData 3 2 2" xfId="1639" xr:uid="{00000000-0005-0000-0000-000008220000}"/>
    <cellStyle name="SAPBEXstdData 3 2 2 2" xfId="4468" xr:uid="{00000000-0005-0000-0000-000009220000}"/>
    <cellStyle name="SAPBEXstdData 3 2 2 3" xfId="6941" xr:uid="{00000000-0005-0000-0000-00000A220000}"/>
    <cellStyle name="SAPBEXstdData 3 2 2 4" xfId="9237" xr:uid="{00000000-0005-0000-0000-00000B220000}"/>
    <cellStyle name="SAPBEXstdData 3 2 3" xfId="4125" xr:uid="{00000000-0005-0000-0000-00000C220000}"/>
    <cellStyle name="SAPBEXstdData 3 2 4" xfId="6629" xr:uid="{00000000-0005-0000-0000-00000D220000}"/>
    <cellStyle name="SAPBEXstdData 3 2 5" xfId="8958" xr:uid="{00000000-0005-0000-0000-00000E220000}"/>
    <cellStyle name="SAPBEXstdData 3 3" xfId="1273" xr:uid="{00000000-0005-0000-0000-00000F220000}"/>
    <cellStyle name="SAPBEXstdData 3 3 2" xfId="1798" xr:uid="{00000000-0005-0000-0000-000010220000}"/>
    <cellStyle name="SAPBEXstdData 3 3 2 2" xfId="4626" xr:uid="{00000000-0005-0000-0000-000011220000}"/>
    <cellStyle name="SAPBEXstdData 3 3 2 3" xfId="7099" xr:uid="{00000000-0005-0000-0000-000012220000}"/>
    <cellStyle name="SAPBEXstdData 3 3 2 4" xfId="9393" xr:uid="{00000000-0005-0000-0000-000013220000}"/>
    <cellStyle name="SAPBEXstdData 3 3 3" xfId="4126" xr:uid="{00000000-0005-0000-0000-000014220000}"/>
    <cellStyle name="SAPBEXstdData 3 3 4" xfId="6630" xr:uid="{00000000-0005-0000-0000-000015220000}"/>
    <cellStyle name="SAPBEXstdData 3 3 5" xfId="8959" xr:uid="{00000000-0005-0000-0000-000016220000}"/>
    <cellStyle name="SAPBEXstdData 3 4" xfId="1274" xr:uid="{00000000-0005-0000-0000-000017220000}"/>
    <cellStyle name="SAPBEXstdData 3 4 2" xfId="1922" xr:uid="{00000000-0005-0000-0000-000018220000}"/>
    <cellStyle name="SAPBEXstdData 3 4 2 2" xfId="4750" xr:uid="{00000000-0005-0000-0000-000019220000}"/>
    <cellStyle name="SAPBEXstdData 3 4 2 3" xfId="7221" xr:uid="{00000000-0005-0000-0000-00001A220000}"/>
    <cellStyle name="SAPBEXstdData 3 4 2 4" xfId="9514" xr:uid="{00000000-0005-0000-0000-00001B220000}"/>
    <cellStyle name="SAPBEXstdData 3 4 3" xfId="4127" xr:uid="{00000000-0005-0000-0000-00001C220000}"/>
    <cellStyle name="SAPBEXstdData 3 4 4" xfId="6631" xr:uid="{00000000-0005-0000-0000-00001D220000}"/>
    <cellStyle name="SAPBEXstdData 3 4 5" xfId="8960" xr:uid="{00000000-0005-0000-0000-00001E220000}"/>
    <cellStyle name="SAPBEXstdData 3 5" xfId="1275" xr:uid="{00000000-0005-0000-0000-00001F220000}"/>
    <cellStyle name="SAPBEXstdData 3 5 2" xfId="2221" xr:uid="{00000000-0005-0000-0000-000020220000}"/>
    <cellStyle name="SAPBEXstdData 3 5 2 2" xfId="5049" xr:uid="{00000000-0005-0000-0000-000021220000}"/>
    <cellStyle name="SAPBEXstdData 3 5 2 3" xfId="7520" xr:uid="{00000000-0005-0000-0000-000022220000}"/>
    <cellStyle name="SAPBEXstdData 3 5 2 4" xfId="9813" xr:uid="{00000000-0005-0000-0000-000023220000}"/>
    <cellStyle name="SAPBEXstdData 3 5 3" xfId="4128" xr:uid="{00000000-0005-0000-0000-000024220000}"/>
    <cellStyle name="SAPBEXstdData 3 5 4" xfId="6632" xr:uid="{00000000-0005-0000-0000-000025220000}"/>
    <cellStyle name="SAPBEXstdData 3 5 5" xfId="8961" xr:uid="{00000000-0005-0000-0000-000026220000}"/>
    <cellStyle name="SAPBEXstdData 3 6" xfId="1276" xr:uid="{00000000-0005-0000-0000-000027220000}"/>
    <cellStyle name="SAPBEXstdData 3 6 2" xfId="2502" xr:uid="{00000000-0005-0000-0000-000028220000}"/>
    <cellStyle name="SAPBEXstdData 3 6 2 2" xfId="5329" xr:uid="{00000000-0005-0000-0000-000029220000}"/>
    <cellStyle name="SAPBEXstdData 3 6 2 3" xfId="7799" xr:uid="{00000000-0005-0000-0000-00002A220000}"/>
    <cellStyle name="SAPBEXstdData 3 6 2 4" xfId="10092" xr:uid="{00000000-0005-0000-0000-00002B220000}"/>
    <cellStyle name="SAPBEXstdData 3 6 3" xfId="4129" xr:uid="{00000000-0005-0000-0000-00002C220000}"/>
    <cellStyle name="SAPBEXstdData 3 6 4" xfId="6633" xr:uid="{00000000-0005-0000-0000-00002D220000}"/>
    <cellStyle name="SAPBEXstdData 3 6 5" xfId="8962" xr:uid="{00000000-0005-0000-0000-00002E220000}"/>
    <cellStyle name="SAPBEXstdData 3 7" xfId="1277" xr:uid="{00000000-0005-0000-0000-00002F220000}"/>
    <cellStyle name="SAPBEXstdData 3 7 2" xfId="1572" xr:uid="{00000000-0005-0000-0000-000030220000}"/>
    <cellStyle name="SAPBEXstdData 3 7 2 2" xfId="4401" xr:uid="{00000000-0005-0000-0000-000031220000}"/>
    <cellStyle name="SAPBEXstdData 3 7 2 3" xfId="6875" xr:uid="{00000000-0005-0000-0000-000032220000}"/>
    <cellStyle name="SAPBEXstdData 3 7 2 4" xfId="9177" xr:uid="{00000000-0005-0000-0000-000033220000}"/>
    <cellStyle name="SAPBEXstdData 3 7 3" xfId="4130" xr:uid="{00000000-0005-0000-0000-000034220000}"/>
    <cellStyle name="SAPBEXstdData 3 7 4" xfId="6634" xr:uid="{00000000-0005-0000-0000-000035220000}"/>
    <cellStyle name="SAPBEXstdData 3 7 5" xfId="8963" xr:uid="{00000000-0005-0000-0000-000036220000}"/>
    <cellStyle name="SAPBEXstdData 3 8" xfId="1278" xr:uid="{00000000-0005-0000-0000-000037220000}"/>
    <cellStyle name="SAPBEXstdData 3 8 2" xfId="1800" xr:uid="{00000000-0005-0000-0000-000038220000}"/>
    <cellStyle name="SAPBEXstdData 3 8 2 2" xfId="4628" xr:uid="{00000000-0005-0000-0000-000039220000}"/>
    <cellStyle name="SAPBEXstdData 3 8 2 3" xfId="7101" xr:uid="{00000000-0005-0000-0000-00003A220000}"/>
    <cellStyle name="SAPBEXstdData 3 8 2 4" xfId="9395" xr:uid="{00000000-0005-0000-0000-00003B220000}"/>
    <cellStyle name="SAPBEXstdData 3 8 3" xfId="4131" xr:uid="{00000000-0005-0000-0000-00003C220000}"/>
    <cellStyle name="SAPBEXstdData 3 8 4" xfId="6635" xr:uid="{00000000-0005-0000-0000-00003D220000}"/>
    <cellStyle name="SAPBEXstdData 3 8 5" xfId="8964" xr:uid="{00000000-0005-0000-0000-00003E220000}"/>
    <cellStyle name="SAPBEXstdData 3 9" xfId="1279" xr:uid="{00000000-0005-0000-0000-00003F220000}"/>
    <cellStyle name="SAPBEXstdData 3 9 2" xfId="2473" xr:uid="{00000000-0005-0000-0000-000040220000}"/>
    <cellStyle name="SAPBEXstdData 3 9 2 2" xfId="5300" xr:uid="{00000000-0005-0000-0000-000041220000}"/>
    <cellStyle name="SAPBEXstdData 3 9 2 3" xfId="7770" xr:uid="{00000000-0005-0000-0000-000042220000}"/>
    <cellStyle name="SAPBEXstdData 3 9 2 4" xfId="10063" xr:uid="{00000000-0005-0000-0000-000043220000}"/>
    <cellStyle name="SAPBEXstdData 3 9 3" xfId="4132" xr:uid="{00000000-0005-0000-0000-000044220000}"/>
    <cellStyle name="SAPBEXstdData 3 9 4" xfId="6636" xr:uid="{00000000-0005-0000-0000-000045220000}"/>
    <cellStyle name="SAPBEXstdData 3 9 5" xfId="8965" xr:uid="{00000000-0005-0000-0000-000046220000}"/>
    <cellStyle name="SAPBEXstdData 4" xfId="1280" xr:uid="{00000000-0005-0000-0000-000047220000}"/>
    <cellStyle name="SAPBEXstdData 4 2" xfId="1725" xr:uid="{00000000-0005-0000-0000-000048220000}"/>
    <cellStyle name="SAPBEXstdData 4 2 2" xfId="4553" xr:uid="{00000000-0005-0000-0000-000049220000}"/>
    <cellStyle name="SAPBEXstdData 4 2 3" xfId="7026" xr:uid="{00000000-0005-0000-0000-00004A220000}"/>
    <cellStyle name="SAPBEXstdData 4 2 4" xfId="9320" xr:uid="{00000000-0005-0000-0000-00004B220000}"/>
    <cellStyle name="SAPBEXstdData 4 3" xfId="4133" xr:uid="{00000000-0005-0000-0000-00004C220000}"/>
    <cellStyle name="SAPBEXstdData 4 4" xfId="6637" xr:uid="{00000000-0005-0000-0000-00004D220000}"/>
    <cellStyle name="SAPBEXstdData 4 5" xfId="8966" xr:uid="{00000000-0005-0000-0000-00004E220000}"/>
    <cellStyle name="SAPBEXstdData 5" xfId="1281" xr:uid="{00000000-0005-0000-0000-00004F220000}"/>
    <cellStyle name="SAPBEXstdData 5 2" xfId="2626" xr:uid="{00000000-0005-0000-0000-000050220000}"/>
    <cellStyle name="SAPBEXstdData 5 2 2" xfId="5452" xr:uid="{00000000-0005-0000-0000-000051220000}"/>
    <cellStyle name="SAPBEXstdData 5 2 3" xfId="7921" xr:uid="{00000000-0005-0000-0000-000052220000}"/>
    <cellStyle name="SAPBEXstdData 5 2 4" xfId="10213" xr:uid="{00000000-0005-0000-0000-000053220000}"/>
    <cellStyle name="SAPBEXstdData 5 3" xfId="4134" xr:uid="{00000000-0005-0000-0000-000054220000}"/>
    <cellStyle name="SAPBEXstdData 5 4" xfId="6638" xr:uid="{00000000-0005-0000-0000-000055220000}"/>
    <cellStyle name="SAPBEXstdData 5 5" xfId="8967" xr:uid="{00000000-0005-0000-0000-000056220000}"/>
    <cellStyle name="SAPBEXstdData 6" xfId="1282" xr:uid="{00000000-0005-0000-0000-000057220000}"/>
    <cellStyle name="SAPBEXstdData 6 2" xfId="2257" xr:uid="{00000000-0005-0000-0000-000058220000}"/>
    <cellStyle name="SAPBEXstdData 6 2 2" xfId="5085" xr:uid="{00000000-0005-0000-0000-000059220000}"/>
    <cellStyle name="SAPBEXstdData 6 2 3" xfId="7556" xr:uid="{00000000-0005-0000-0000-00005A220000}"/>
    <cellStyle name="SAPBEXstdData 6 2 4" xfId="9849" xr:uid="{00000000-0005-0000-0000-00005B220000}"/>
    <cellStyle name="SAPBEXstdData 6 3" xfId="4135" xr:uid="{00000000-0005-0000-0000-00005C220000}"/>
    <cellStyle name="SAPBEXstdData 6 4" xfId="6639" xr:uid="{00000000-0005-0000-0000-00005D220000}"/>
    <cellStyle name="SAPBEXstdData 6 5" xfId="8968" xr:uid="{00000000-0005-0000-0000-00005E220000}"/>
    <cellStyle name="SAPBEXstdData 7" xfId="1283" xr:uid="{00000000-0005-0000-0000-00005F220000}"/>
    <cellStyle name="SAPBEXstdData 7 2" xfId="1642" xr:uid="{00000000-0005-0000-0000-000060220000}"/>
    <cellStyle name="SAPBEXstdData 7 2 2" xfId="4471" xr:uid="{00000000-0005-0000-0000-000061220000}"/>
    <cellStyle name="SAPBEXstdData 7 2 3" xfId="6944" xr:uid="{00000000-0005-0000-0000-000062220000}"/>
    <cellStyle name="SAPBEXstdData 7 2 4" xfId="9239" xr:uid="{00000000-0005-0000-0000-000063220000}"/>
    <cellStyle name="SAPBEXstdData 7 3" xfId="4136" xr:uid="{00000000-0005-0000-0000-000064220000}"/>
    <cellStyle name="SAPBEXstdData 7 4" xfId="6640" xr:uid="{00000000-0005-0000-0000-000065220000}"/>
    <cellStyle name="SAPBEXstdData 7 5" xfId="8969" xr:uid="{00000000-0005-0000-0000-000066220000}"/>
    <cellStyle name="SAPBEXstdData 8" xfId="1284" xr:uid="{00000000-0005-0000-0000-000067220000}"/>
    <cellStyle name="SAPBEXstdData 8 2" xfId="1724" xr:uid="{00000000-0005-0000-0000-000068220000}"/>
    <cellStyle name="SAPBEXstdData 8 2 2" xfId="4552" xr:uid="{00000000-0005-0000-0000-000069220000}"/>
    <cellStyle name="SAPBEXstdData 8 2 3" xfId="7025" xr:uid="{00000000-0005-0000-0000-00006A220000}"/>
    <cellStyle name="SAPBEXstdData 8 2 4" xfId="9319" xr:uid="{00000000-0005-0000-0000-00006B220000}"/>
    <cellStyle name="SAPBEXstdData 8 3" xfId="4137" xr:uid="{00000000-0005-0000-0000-00006C220000}"/>
    <cellStyle name="SAPBEXstdData 8 4" xfId="6641" xr:uid="{00000000-0005-0000-0000-00006D220000}"/>
    <cellStyle name="SAPBEXstdData 8 5" xfId="8970" xr:uid="{00000000-0005-0000-0000-00006E220000}"/>
    <cellStyle name="SAPBEXstdData 9" xfId="1285" xr:uid="{00000000-0005-0000-0000-00006F220000}"/>
    <cellStyle name="SAPBEXstdData 9 2" xfId="1626" xr:uid="{00000000-0005-0000-0000-000070220000}"/>
    <cellStyle name="SAPBEXstdData 9 2 2" xfId="4455" xr:uid="{00000000-0005-0000-0000-000071220000}"/>
    <cellStyle name="SAPBEXstdData 9 2 3" xfId="6928" xr:uid="{00000000-0005-0000-0000-000072220000}"/>
    <cellStyle name="SAPBEXstdData 9 2 4" xfId="9224" xr:uid="{00000000-0005-0000-0000-000073220000}"/>
    <cellStyle name="SAPBEXstdData 9 3" xfId="4138" xr:uid="{00000000-0005-0000-0000-000074220000}"/>
    <cellStyle name="SAPBEXstdData 9 4" xfId="6642" xr:uid="{00000000-0005-0000-0000-000075220000}"/>
    <cellStyle name="SAPBEXstdData 9 5" xfId="8971" xr:uid="{00000000-0005-0000-0000-000076220000}"/>
    <cellStyle name="SAPBEXstdDataEmph" xfId="1286" xr:uid="{00000000-0005-0000-0000-000077220000}"/>
    <cellStyle name="SAPBEXstdDataEmph 10" xfId="1287" xr:uid="{00000000-0005-0000-0000-000078220000}"/>
    <cellStyle name="SAPBEXstdDataEmph 10 2" xfId="1925" xr:uid="{00000000-0005-0000-0000-000079220000}"/>
    <cellStyle name="SAPBEXstdDataEmph 10 2 2" xfId="4753" xr:uid="{00000000-0005-0000-0000-00007A220000}"/>
    <cellStyle name="SAPBEXstdDataEmph 10 2 3" xfId="7224" xr:uid="{00000000-0005-0000-0000-00007B220000}"/>
    <cellStyle name="SAPBEXstdDataEmph 10 2 4" xfId="9517" xr:uid="{00000000-0005-0000-0000-00007C220000}"/>
    <cellStyle name="SAPBEXstdDataEmph 10 3" xfId="4140" xr:uid="{00000000-0005-0000-0000-00007D220000}"/>
    <cellStyle name="SAPBEXstdDataEmph 10 4" xfId="6644" xr:uid="{00000000-0005-0000-0000-00007E220000}"/>
    <cellStyle name="SAPBEXstdDataEmph 10 5" xfId="8973" xr:uid="{00000000-0005-0000-0000-00007F220000}"/>
    <cellStyle name="SAPBEXstdDataEmph 11" xfId="1288" xr:uid="{00000000-0005-0000-0000-000080220000}"/>
    <cellStyle name="SAPBEXstdDataEmph 11 2" xfId="1695" xr:uid="{00000000-0005-0000-0000-000081220000}"/>
    <cellStyle name="SAPBEXstdDataEmph 11 2 2" xfId="4524" xr:uid="{00000000-0005-0000-0000-000082220000}"/>
    <cellStyle name="SAPBEXstdDataEmph 11 2 3" xfId="6997" xr:uid="{00000000-0005-0000-0000-000083220000}"/>
    <cellStyle name="SAPBEXstdDataEmph 11 2 4" xfId="9291" xr:uid="{00000000-0005-0000-0000-000084220000}"/>
    <cellStyle name="SAPBEXstdDataEmph 11 3" xfId="4141" xr:uid="{00000000-0005-0000-0000-000085220000}"/>
    <cellStyle name="SAPBEXstdDataEmph 11 4" xfId="6645" xr:uid="{00000000-0005-0000-0000-000086220000}"/>
    <cellStyle name="SAPBEXstdDataEmph 11 5" xfId="8974" xr:uid="{00000000-0005-0000-0000-000087220000}"/>
    <cellStyle name="SAPBEXstdDataEmph 12" xfId="1536" xr:uid="{00000000-0005-0000-0000-000088220000}"/>
    <cellStyle name="SAPBEXstdDataEmph 13" xfId="1569" xr:uid="{00000000-0005-0000-0000-000089220000}"/>
    <cellStyle name="SAPBEXstdDataEmph 13 2" xfId="4398" xr:uid="{00000000-0005-0000-0000-00008A220000}"/>
    <cellStyle name="SAPBEXstdDataEmph 13 3" xfId="6872" xr:uid="{00000000-0005-0000-0000-00008B220000}"/>
    <cellStyle name="SAPBEXstdDataEmph 13 4" xfId="9174" xr:uid="{00000000-0005-0000-0000-00008C220000}"/>
    <cellStyle name="SAPBEXstdDataEmph 14" xfId="4139" xr:uid="{00000000-0005-0000-0000-00008D220000}"/>
    <cellStyle name="SAPBEXstdDataEmph 15" xfId="6643" xr:uid="{00000000-0005-0000-0000-00008E220000}"/>
    <cellStyle name="SAPBEXstdDataEmph 16" xfId="8972" xr:uid="{00000000-0005-0000-0000-00008F220000}"/>
    <cellStyle name="SAPBEXstdDataEmph 2" xfId="1289" xr:uid="{00000000-0005-0000-0000-000090220000}"/>
    <cellStyle name="SAPBEXstdDataEmph 2 10" xfId="1290" xr:uid="{00000000-0005-0000-0000-000091220000}"/>
    <cellStyle name="SAPBEXstdDataEmph 2 10 2" xfId="1842" xr:uid="{00000000-0005-0000-0000-000092220000}"/>
    <cellStyle name="SAPBEXstdDataEmph 2 10 2 2" xfId="4670" xr:uid="{00000000-0005-0000-0000-000093220000}"/>
    <cellStyle name="SAPBEXstdDataEmph 2 10 2 3" xfId="7142" xr:uid="{00000000-0005-0000-0000-000094220000}"/>
    <cellStyle name="SAPBEXstdDataEmph 2 10 2 4" xfId="9435" xr:uid="{00000000-0005-0000-0000-000095220000}"/>
    <cellStyle name="SAPBEXstdDataEmph 2 10 3" xfId="4143" xr:uid="{00000000-0005-0000-0000-000096220000}"/>
    <cellStyle name="SAPBEXstdDataEmph 2 10 4" xfId="6647" xr:uid="{00000000-0005-0000-0000-000097220000}"/>
    <cellStyle name="SAPBEXstdDataEmph 2 10 5" xfId="8976" xr:uid="{00000000-0005-0000-0000-000098220000}"/>
    <cellStyle name="SAPBEXstdDataEmph 2 11" xfId="2258" xr:uid="{00000000-0005-0000-0000-000099220000}"/>
    <cellStyle name="SAPBEXstdDataEmph 2 11 2" xfId="5086" xr:uid="{00000000-0005-0000-0000-00009A220000}"/>
    <cellStyle name="SAPBEXstdDataEmph 2 11 3" xfId="7557" xr:uid="{00000000-0005-0000-0000-00009B220000}"/>
    <cellStyle name="SAPBEXstdDataEmph 2 11 4" xfId="9850" xr:uid="{00000000-0005-0000-0000-00009C220000}"/>
    <cellStyle name="SAPBEXstdDataEmph 2 12" xfId="4142" xr:uid="{00000000-0005-0000-0000-00009D220000}"/>
    <cellStyle name="SAPBEXstdDataEmph 2 13" xfId="6646" xr:uid="{00000000-0005-0000-0000-00009E220000}"/>
    <cellStyle name="SAPBEXstdDataEmph 2 14" xfId="8975" xr:uid="{00000000-0005-0000-0000-00009F220000}"/>
    <cellStyle name="SAPBEXstdDataEmph 2 2" xfId="1291" xr:uid="{00000000-0005-0000-0000-0000A0220000}"/>
    <cellStyle name="SAPBEXstdDataEmph 2 2 2" xfId="1564" xr:uid="{00000000-0005-0000-0000-0000A1220000}"/>
    <cellStyle name="SAPBEXstdDataEmph 2 2 2 2" xfId="4393" xr:uid="{00000000-0005-0000-0000-0000A2220000}"/>
    <cellStyle name="SAPBEXstdDataEmph 2 2 2 3" xfId="6867" xr:uid="{00000000-0005-0000-0000-0000A3220000}"/>
    <cellStyle name="SAPBEXstdDataEmph 2 2 2 4" xfId="9169" xr:uid="{00000000-0005-0000-0000-0000A4220000}"/>
    <cellStyle name="SAPBEXstdDataEmph 2 2 3" xfId="4144" xr:uid="{00000000-0005-0000-0000-0000A5220000}"/>
    <cellStyle name="SAPBEXstdDataEmph 2 2 4" xfId="6648" xr:uid="{00000000-0005-0000-0000-0000A6220000}"/>
    <cellStyle name="SAPBEXstdDataEmph 2 2 5" xfId="8977" xr:uid="{00000000-0005-0000-0000-0000A7220000}"/>
    <cellStyle name="SAPBEXstdDataEmph 2 3" xfId="1292" xr:uid="{00000000-0005-0000-0000-0000A8220000}"/>
    <cellStyle name="SAPBEXstdDataEmph 2 3 2" xfId="2273" xr:uid="{00000000-0005-0000-0000-0000A9220000}"/>
    <cellStyle name="SAPBEXstdDataEmph 2 3 2 2" xfId="5101" xr:uid="{00000000-0005-0000-0000-0000AA220000}"/>
    <cellStyle name="SAPBEXstdDataEmph 2 3 2 3" xfId="7572" xr:uid="{00000000-0005-0000-0000-0000AB220000}"/>
    <cellStyle name="SAPBEXstdDataEmph 2 3 2 4" xfId="9865" xr:uid="{00000000-0005-0000-0000-0000AC220000}"/>
    <cellStyle name="SAPBEXstdDataEmph 2 3 3" xfId="4145" xr:uid="{00000000-0005-0000-0000-0000AD220000}"/>
    <cellStyle name="SAPBEXstdDataEmph 2 3 4" xfId="6649" xr:uid="{00000000-0005-0000-0000-0000AE220000}"/>
    <cellStyle name="SAPBEXstdDataEmph 2 3 5" xfId="8978" xr:uid="{00000000-0005-0000-0000-0000AF220000}"/>
    <cellStyle name="SAPBEXstdDataEmph 2 4" xfId="1293" xr:uid="{00000000-0005-0000-0000-0000B0220000}"/>
    <cellStyle name="SAPBEXstdDataEmph 2 4 2" xfId="2681" xr:uid="{00000000-0005-0000-0000-0000B1220000}"/>
    <cellStyle name="SAPBEXstdDataEmph 2 4 2 2" xfId="5506" xr:uid="{00000000-0005-0000-0000-0000B2220000}"/>
    <cellStyle name="SAPBEXstdDataEmph 2 4 2 3" xfId="7971" xr:uid="{00000000-0005-0000-0000-0000B3220000}"/>
    <cellStyle name="SAPBEXstdDataEmph 2 4 2 4" xfId="10251" xr:uid="{00000000-0005-0000-0000-0000B4220000}"/>
    <cellStyle name="SAPBEXstdDataEmph 2 4 3" xfId="4146" xr:uid="{00000000-0005-0000-0000-0000B5220000}"/>
    <cellStyle name="SAPBEXstdDataEmph 2 4 4" xfId="6650" xr:uid="{00000000-0005-0000-0000-0000B6220000}"/>
    <cellStyle name="SAPBEXstdDataEmph 2 4 5" xfId="8979" xr:uid="{00000000-0005-0000-0000-0000B7220000}"/>
    <cellStyle name="SAPBEXstdDataEmph 2 5" xfId="1294" xr:uid="{00000000-0005-0000-0000-0000B8220000}"/>
    <cellStyle name="SAPBEXstdDataEmph 2 5 2" xfId="1676" xr:uid="{00000000-0005-0000-0000-0000B9220000}"/>
    <cellStyle name="SAPBEXstdDataEmph 2 5 2 2" xfId="4505" xr:uid="{00000000-0005-0000-0000-0000BA220000}"/>
    <cellStyle name="SAPBEXstdDataEmph 2 5 2 3" xfId="6978" xr:uid="{00000000-0005-0000-0000-0000BB220000}"/>
    <cellStyle name="SAPBEXstdDataEmph 2 5 2 4" xfId="9272" xr:uid="{00000000-0005-0000-0000-0000BC220000}"/>
    <cellStyle name="SAPBEXstdDataEmph 2 5 3" xfId="4147" xr:uid="{00000000-0005-0000-0000-0000BD220000}"/>
    <cellStyle name="SAPBEXstdDataEmph 2 5 4" xfId="6651" xr:uid="{00000000-0005-0000-0000-0000BE220000}"/>
    <cellStyle name="SAPBEXstdDataEmph 2 5 5" xfId="8980" xr:uid="{00000000-0005-0000-0000-0000BF220000}"/>
    <cellStyle name="SAPBEXstdDataEmph 2 6" xfId="1295" xr:uid="{00000000-0005-0000-0000-0000C0220000}"/>
    <cellStyle name="SAPBEXstdDataEmph 2 6 2" xfId="2503" xr:uid="{00000000-0005-0000-0000-0000C1220000}"/>
    <cellStyle name="SAPBEXstdDataEmph 2 6 2 2" xfId="5330" xr:uid="{00000000-0005-0000-0000-0000C2220000}"/>
    <cellStyle name="SAPBEXstdDataEmph 2 6 2 3" xfId="7800" xr:uid="{00000000-0005-0000-0000-0000C3220000}"/>
    <cellStyle name="SAPBEXstdDataEmph 2 6 2 4" xfId="10093" xr:uid="{00000000-0005-0000-0000-0000C4220000}"/>
    <cellStyle name="SAPBEXstdDataEmph 2 6 3" xfId="4148" xr:uid="{00000000-0005-0000-0000-0000C5220000}"/>
    <cellStyle name="SAPBEXstdDataEmph 2 6 4" xfId="6652" xr:uid="{00000000-0005-0000-0000-0000C6220000}"/>
    <cellStyle name="SAPBEXstdDataEmph 2 6 5" xfId="8981" xr:uid="{00000000-0005-0000-0000-0000C7220000}"/>
    <cellStyle name="SAPBEXstdDataEmph 2 7" xfId="1296" xr:uid="{00000000-0005-0000-0000-0000C8220000}"/>
    <cellStyle name="SAPBEXstdDataEmph 2 7 2" xfId="2404" xr:uid="{00000000-0005-0000-0000-0000C9220000}"/>
    <cellStyle name="SAPBEXstdDataEmph 2 7 2 2" xfId="5231" xr:uid="{00000000-0005-0000-0000-0000CA220000}"/>
    <cellStyle name="SAPBEXstdDataEmph 2 7 2 3" xfId="7702" xr:uid="{00000000-0005-0000-0000-0000CB220000}"/>
    <cellStyle name="SAPBEXstdDataEmph 2 7 2 4" xfId="9995" xr:uid="{00000000-0005-0000-0000-0000CC220000}"/>
    <cellStyle name="SAPBEXstdDataEmph 2 7 3" xfId="4149" xr:uid="{00000000-0005-0000-0000-0000CD220000}"/>
    <cellStyle name="SAPBEXstdDataEmph 2 7 4" xfId="6653" xr:uid="{00000000-0005-0000-0000-0000CE220000}"/>
    <cellStyle name="SAPBEXstdDataEmph 2 7 5" xfId="8982" xr:uid="{00000000-0005-0000-0000-0000CF220000}"/>
    <cellStyle name="SAPBEXstdDataEmph 2 8" xfId="1297" xr:uid="{00000000-0005-0000-0000-0000D0220000}"/>
    <cellStyle name="SAPBEXstdDataEmph 2 8 2" xfId="2429" xr:uid="{00000000-0005-0000-0000-0000D1220000}"/>
    <cellStyle name="SAPBEXstdDataEmph 2 8 2 2" xfId="5256" xr:uid="{00000000-0005-0000-0000-0000D2220000}"/>
    <cellStyle name="SAPBEXstdDataEmph 2 8 2 3" xfId="7727" xr:uid="{00000000-0005-0000-0000-0000D3220000}"/>
    <cellStyle name="SAPBEXstdDataEmph 2 8 2 4" xfId="10020" xr:uid="{00000000-0005-0000-0000-0000D4220000}"/>
    <cellStyle name="SAPBEXstdDataEmph 2 8 3" xfId="4150" xr:uid="{00000000-0005-0000-0000-0000D5220000}"/>
    <cellStyle name="SAPBEXstdDataEmph 2 8 4" xfId="6654" xr:uid="{00000000-0005-0000-0000-0000D6220000}"/>
    <cellStyle name="SAPBEXstdDataEmph 2 8 5" xfId="8983" xr:uid="{00000000-0005-0000-0000-0000D7220000}"/>
    <cellStyle name="SAPBEXstdDataEmph 2 9" xfId="1298" xr:uid="{00000000-0005-0000-0000-0000D8220000}"/>
    <cellStyle name="SAPBEXstdDataEmph 2 9 2" xfId="2290" xr:uid="{00000000-0005-0000-0000-0000D9220000}"/>
    <cellStyle name="SAPBEXstdDataEmph 2 9 2 2" xfId="5118" xr:uid="{00000000-0005-0000-0000-0000DA220000}"/>
    <cellStyle name="SAPBEXstdDataEmph 2 9 2 3" xfId="7589" xr:uid="{00000000-0005-0000-0000-0000DB220000}"/>
    <cellStyle name="SAPBEXstdDataEmph 2 9 2 4" xfId="9882" xr:uid="{00000000-0005-0000-0000-0000DC220000}"/>
    <cellStyle name="SAPBEXstdDataEmph 2 9 3" xfId="4151" xr:uid="{00000000-0005-0000-0000-0000DD220000}"/>
    <cellStyle name="SAPBEXstdDataEmph 2 9 4" xfId="6655" xr:uid="{00000000-0005-0000-0000-0000DE220000}"/>
    <cellStyle name="SAPBEXstdDataEmph 2 9 5" xfId="8984" xr:uid="{00000000-0005-0000-0000-0000DF220000}"/>
    <cellStyle name="SAPBEXstdDataEmph 3" xfId="1299" xr:uid="{00000000-0005-0000-0000-0000E0220000}"/>
    <cellStyle name="SAPBEXstdDataEmph 3 2" xfId="1726" xr:uid="{00000000-0005-0000-0000-0000E1220000}"/>
    <cellStyle name="SAPBEXstdDataEmph 3 2 2" xfId="4554" xr:uid="{00000000-0005-0000-0000-0000E2220000}"/>
    <cellStyle name="SAPBEXstdDataEmph 3 2 3" xfId="7027" xr:uid="{00000000-0005-0000-0000-0000E3220000}"/>
    <cellStyle name="SAPBEXstdDataEmph 3 2 4" xfId="9321" xr:uid="{00000000-0005-0000-0000-0000E4220000}"/>
    <cellStyle name="SAPBEXstdDataEmph 3 3" xfId="4152" xr:uid="{00000000-0005-0000-0000-0000E5220000}"/>
    <cellStyle name="SAPBEXstdDataEmph 3 4" xfId="6656" xr:uid="{00000000-0005-0000-0000-0000E6220000}"/>
    <cellStyle name="SAPBEXstdDataEmph 3 5" xfId="8985" xr:uid="{00000000-0005-0000-0000-0000E7220000}"/>
    <cellStyle name="SAPBEXstdDataEmph 4" xfId="1300" xr:uid="{00000000-0005-0000-0000-0000E8220000}"/>
    <cellStyle name="SAPBEXstdDataEmph 4 2" xfId="1805" xr:uid="{00000000-0005-0000-0000-0000E9220000}"/>
    <cellStyle name="SAPBEXstdDataEmph 4 2 2" xfId="4633" xr:uid="{00000000-0005-0000-0000-0000EA220000}"/>
    <cellStyle name="SAPBEXstdDataEmph 4 2 3" xfId="7106" xr:uid="{00000000-0005-0000-0000-0000EB220000}"/>
    <cellStyle name="SAPBEXstdDataEmph 4 2 4" xfId="9399" xr:uid="{00000000-0005-0000-0000-0000EC220000}"/>
    <cellStyle name="SAPBEXstdDataEmph 4 3" xfId="4153" xr:uid="{00000000-0005-0000-0000-0000ED220000}"/>
    <cellStyle name="SAPBEXstdDataEmph 4 4" xfId="6657" xr:uid="{00000000-0005-0000-0000-0000EE220000}"/>
    <cellStyle name="SAPBEXstdDataEmph 4 5" xfId="8986" xr:uid="{00000000-0005-0000-0000-0000EF220000}"/>
    <cellStyle name="SAPBEXstdDataEmph 5" xfId="1301" xr:uid="{00000000-0005-0000-0000-0000F0220000}"/>
    <cellStyle name="SAPBEXstdDataEmph 5 2" xfId="1739" xr:uid="{00000000-0005-0000-0000-0000F1220000}"/>
    <cellStyle name="SAPBEXstdDataEmph 5 2 2" xfId="4567" xr:uid="{00000000-0005-0000-0000-0000F2220000}"/>
    <cellStyle name="SAPBEXstdDataEmph 5 2 3" xfId="7040" xr:uid="{00000000-0005-0000-0000-0000F3220000}"/>
    <cellStyle name="SAPBEXstdDataEmph 5 2 4" xfId="9334" xr:uid="{00000000-0005-0000-0000-0000F4220000}"/>
    <cellStyle name="SAPBEXstdDataEmph 5 3" xfId="4154" xr:uid="{00000000-0005-0000-0000-0000F5220000}"/>
    <cellStyle name="SAPBEXstdDataEmph 5 4" xfId="6658" xr:uid="{00000000-0005-0000-0000-0000F6220000}"/>
    <cellStyle name="SAPBEXstdDataEmph 5 5" xfId="8987" xr:uid="{00000000-0005-0000-0000-0000F7220000}"/>
    <cellStyle name="SAPBEXstdDataEmph 6" xfId="1302" xr:uid="{00000000-0005-0000-0000-0000F8220000}"/>
    <cellStyle name="SAPBEXstdDataEmph 6 2" xfId="1778" xr:uid="{00000000-0005-0000-0000-0000F9220000}"/>
    <cellStyle name="SAPBEXstdDataEmph 6 2 2" xfId="4606" xr:uid="{00000000-0005-0000-0000-0000FA220000}"/>
    <cellStyle name="SAPBEXstdDataEmph 6 2 3" xfId="7079" xr:uid="{00000000-0005-0000-0000-0000FB220000}"/>
    <cellStyle name="SAPBEXstdDataEmph 6 2 4" xfId="9373" xr:uid="{00000000-0005-0000-0000-0000FC220000}"/>
    <cellStyle name="SAPBEXstdDataEmph 6 3" xfId="4155" xr:uid="{00000000-0005-0000-0000-0000FD220000}"/>
    <cellStyle name="SAPBEXstdDataEmph 6 4" xfId="6659" xr:uid="{00000000-0005-0000-0000-0000FE220000}"/>
    <cellStyle name="SAPBEXstdDataEmph 6 5" xfId="8988" xr:uid="{00000000-0005-0000-0000-0000FF220000}"/>
    <cellStyle name="SAPBEXstdDataEmph 7" xfId="1303" xr:uid="{00000000-0005-0000-0000-000000230000}"/>
    <cellStyle name="SAPBEXstdDataEmph 7 2" xfId="2277" xr:uid="{00000000-0005-0000-0000-000001230000}"/>
    <cellStyle name="SAPBEXstdDataEmph 7 2 2" xfId="5105" xr:uid="{00000000-0005-0000-0000-000002230000}"/>
    <cellStyle name="SAPBEXstdDataEmph 7 2 3" xfId="7576" xr:uid="{00000000-0005-0000-0000-000003230000}"/>
    <cellStyle name="SAPBEXstdDataEmph 7 2 4" xfId="9869" xr:uid="{00000000-0005-0000-0000-000004230000}"/>
    <cellStyle name="SAPBEXstdDataEmph 7 3" xfId="4156" xr:uid="{00000000-0005-0000-0000-000005230000}"/>
    <cellStyle name="SAPBEXstdDataEmph 7 4" xfId="6660" xr:uid="{00000000-0005-0000-0000-000006230000}"/>
    <cellStyle name="SAPBEXstdDataEmph 7 5" xfId="8989" xr:uid="{00000000-0005-0000-0000-000007230000}"/>
    <cellStyle name="SAPBEXstdDataEmph 8" xfId="1304" xr:uid="{00000000-0005-0000-0000-000008230000}"/>
    <cellStyle name="SAPBEXstdDataEmph 8 2" xfId="1859" xr:uid="{00000000-0005-0000-0000-000009230000}"/>
    <cellStyle name="SAPBEXstdDataEmph 8 2 2" xfId="4687" xr:uid="{00000000-0005-0000-0000-00000A230000}"/>
    <cellStyle name="SAPBEXstdDataEmph 8 2 3" xfId="7159" xr:uid="{00000000-0005-0000-0000-00000B230000}"/>
    <cellStyle name="SAPBEXstdDataEmph 8 2 4" xfId="9452" xr:uid="{00000000-0005-0000-0000-00000C230000}"/>
    <cellStyle name="SAPBEXstdDataEmph 8 3" xfId="4157" xr:uid="{00000000-0005-0000-0000-00000D230000}"/>
    <cellStyle name="SAPBEXstdDataEmph 8 4" xfId="6661" xr:uid="{00000000-0005-0000-0000-00000E230000}"/>
    <cellStyle name="SAPBEXstdDataEmph 8 5" xfId="8990" xr:uid="{00000000-0005-0000-0000-00000F230000}"/>
    <cellStyle name="SAPBEXstdDataEmph 9" xfId="1305" xr:uid="{00000000-0005-0000-0000-000010230000}"/>
    <cellStyle name="SAPBEXstdDataEmph 9 2" xfId="2366" xr:uid="{00000000-0005-0000-0000-000011230000}"/>
    <cellStyle name="SAPBEXstdDataEmph 9 2 2" xfId="5194" xr:uid="{00000000-0005-0000-0000-000012230000}"/>
    <cellStyle name="SAPBEXstdDataEmph 9 2 3" xfId="7665" xr:uid="{00000000-0005-0000-0000-000013230000}"/>
    <cellStyle name="SAPBEXstdDataEmph 9 2 4" xfId="9958" xr:uid="{00000000-0005-0000-0000-000014230000}"/>
    <cellStyle name="SAPBEXstdDataEmph 9 3" xfId="4158" xr:uid="{00000000-0005-0000-0000-000015230000}"/>
    <cellStyle name="SAPBEXstdDataEmph 9 4" xfId="6662" xr:uid="{00000000-0005-0000-0000-000016230000}"/>
    <cellStyle name="SAPBEXstdDataEmph 9 5" xfId="8991" xr:uid="{00000000-0005-0000-0000-000017230000}"/>
    <cellStyle name="SAPBEXstdItem" xfId="1306" xr:uid="{00000000-0005-0000-0000-000018230000}"/>
    <cellStyle name="SAPBEXstdItem 10" xfId="1307" xr:uid="{00000000-0005-0000-0000-000019230000}"/>
    <cellStyle name="SAPBEXstdItem 10 2" xfId="2259" xr:uid="{00000000-0005-0000-0000-00001A230000}"/>
    <cellStyle name="SAPBEXstdItem 10 2 2" xfId="5087" xr:uid="{00000000-0005-0000-0000-00001B230000}"/>
    <cellStyle name="SAPBEXstdItem 10 2 3" xfId="7558" xr:uid="{00000000-0005-0000-0000-00001C230000}"/>
    <cellStyle name="SAPBEXstdItem 10 2 4" xfId="9851" xr:uid="{00000000-0005-0000-0000-00001D230000}"/>
    <cellStyle name="SAPBEXstdItem 10 3" xfId="4160" xr:uid="{00000000-0005-0000-0000-00001E230000}"/>
    <cellStyle name="SAPBEXstdItem 10 4" xfId="6664" xr:uid="{00000000-0005-0000-0000-00001F230000}"/>
    <cellStyle name="SAPBEXstdItem 10 5" xfId="8993" xr:uid="{00000000-0005-0000-0000-000020230000}"/>
    <cellStyle name="SAPBEXstdItem 11" xfId="1308" xr:uid="{00000000-0005-0000-0000-000021230000}"/>
    <cellStyle name="SAPBEXstdItem 11 2" xfId="1916" xr:uid="{00000000-0005-0000-0000-000022230000}"/>
    <cellStyle name="SAPBEXstdItem 11 2 2" xfId="4744" xr:uid="{00000000-0005-0000-0000-000023230000}"/>
    <cellStyle name="SAPBEXstdItem 11 2 3" xfId="7215" xr:uid="{00000000-0005-0000-0000-000024230000}"/>
    <cellStyle name="SAPBEXstdItem 11 2 4" xfId="9508" xr:uid="{00000000-0005-0000-0000-000025230000}"/>
    <cellStyle name="SAPBEXstdItem 11 3" xfId="4161" xr:uid="{00000000-0005-0000-0000-000026230000}"/>
    <cellStyle name="SAPBEXstdItem 11 4" xfId="6665" xr:uid="{00000000-0005-0000-0000-000027230000}"/>
    <cellStyle name="SAPBEXstdItem 11 5" xfId="8994" xr:uid="{00000000-0005-0000-0000-000028230000}"/>
    <cellStyle name="SAPBEXstdItem 12" xfId="1309" xr:uid="{00000000-0005-0000-0000-000029230000}"/>
    <cellStyle name="SAPBEXstdItem 12 2" xfId="2193" xr:uid="{00000000-0005-0000-0000-00002A230000}"/>
    <cellStyle name="SAPBEXstdItem 12 2 2" xfId="5021" xr:uid="{00000000-0005-0000-0000-00002B230000}"/>
    <cellStyle name="SAPBEXstdItem 12 2 3" xfId="7492" xr:uid="{00000000-0005-0000-0000-00002C230000}"/>
    <cellStyle name="SAPBEXstdItem 12 2 4" xfId="9785" xr:uid="{00000000-0005-0000-0000-00002D230000}"/>
    <cellStyle name="SAPBEXstdItem 12 3" xfId="4162" xr:uid="{00000000-0005-0000-0000-00002E230000}"/>
    <cellStyle name="SAPBEXstdItem 12 4" xfId="6666" xr:uid="{00000000-0005-0000-0000-00002F230000}"/>
    <cellStyle name="SAPBEXstdItem 12 5" xfId="8995" xr:uid="{00000000-0005-0000-0000-000030230000}"/>
    <cellStyle name="SAPBEXstdItem 13" xfId="2558" xr:uid="{00000000-0005-0000-0000-000031230000}"/>
    <cellStyle name="SAPBEXstdItem 13 2" xfId="5385" xr:uid="{00000000-0005-0000-0000-000032230000}"/>
    <cellStyle name="SAPBEXstdItem 13 3" xfId="7855" xr:uid="{00000000-0005-0000-0000-000033230000}"/>
    <cellStyle name="SAPBEXstdItem 13 4" xfId="10148" xr:uid="{00000000-0005-0000-0000-000034230000}"/>
    <cellStyle name="SAPBEXstdItem 14" xfId="4159" xr:uid="{00000000-0005-0000-0000-000035230000}"/>
    <cellStyle name="SAPBEXstdItem 15" xfId="6663" xr:uid="{00000000-0005-0000-0000-000036230000}"/>
    <cellStyle name="SAPBEXstdItem 16" xfId="8992" xr:uid="{00000000-0005-0000-0000-000037230000}"/>
    <cellStyle name="SAPBEXstdItem 2" xfId="1310" xr:uid="{00000000-0005-0000-0000-000038230000}"/>
    <cellStyle name="SAPBEXstdItem 2 10" xfId="1311" xr:uid="{00000000-0005-0000-0000-000039230000}"/>
    <cellStyle name="SAPBEXstdItem 2 10 2" xfId="2194" xr:uid="{00000000-0005-0000-0000-00003A230000}"/>
    <cellStyle name="SAPBEXstdItem 2 10 2 2" xfId="5022" xr:uid="{00000000-0005-0000-0000-00003B230000}"/>
    <cellStyle name="SAPBEXstdItem 2 10 2 3" xfId="7493" xr:uid="{00000000-0005-0000-0000-00003C230000}"/>
    <cellStyle name="SAPBEXstdItem 2 10 2 4" xfId="9786" xr:uid="{00000000-0005-0000-0000-00003D230000}"/>
    <cellStyle name="SAPBEXstdItem 2 10 3" xfId="4164" xr:uid="{00000000-0005-0000-0000-00003E230000}"/>
    <cellStyle name="SAPBEXstdItem 2 10 4" xfId="6668" xr:uid="{00000000-0005-0000-0000-00003F230000}"/>
    <cellStyle name="SAPBEXstdItem 2 10 5" xfId="8997" xr:uid="{00000000-0005-0000-0000-000040230000}"/>
    <cellStyle name="SAPBEXstdItem 2 11" xfId="1312" xr:uid="{00000000-0005-0000-0000-000041230000}"/>
    <cellStyle name="SAPBEXstdItem 2 11 2" xfId="2311" xr:uid="{00000000-0005-0000-0000-000042230000}"/>
    <cellStyle name="SAPBEXstdItem 2 11 2 2" xfId="5139" xr:uid="{00000000-0005-0000-0000-000043230000}"/>
    <cellStyle name="SAPBEXstdItem 2 11 2 3" xfId="7610" xr:uid="{00000000-0005-0000-0000-000044230000}"/>
    <cellStyle name="SAPBEXstdItem 2 11 2 4" xfId="9903" xr:uid="{00000000-0005-0000-0000-000045230000}"/>
    <cellStyle name="SAPBEXstdItem 2 11 3" xfId="4165" xr:uid="{00000000-0005-0000-0000-000046230000}"/>
    <cellStyle name="SAPBEXstdItem 2 11 4" xfId="6669" xr:uid="{00000000-0005-0000-0000-000047230000}"/>
    <cellStyle name="SAPBEXstdItem 2 11 5" xfId="8998" xr:uid="{00000000-0005-0000-0000-000048230000}"/>
    <cellStyle name="SAPBEXstdItem 2 12" xfId="1541" xr:uid="{00000000-0005-0000-0000-000049230000}"/>
    <cellStyle name="SAPBEXstdItem 2 13" xfId="2276" xr:uid="{00000000-0005-0000-0000-00004A230000}"/>
    <cellStyle name="SAPBEXstdItem 2 13 2" xfId="5104" xr:uid="{00000000-0005-0000-0000-00004B230000}"/>
    <cellStyle name="SAPBEXstdItem 2 13 3" xfId="7575" xr:uid="{00000000-0005-0000-0000-00004C230000}"/>
    <cellStyle name="SAPBEXstdItem 2 13 4" xfId="9868" xr:uid="{00000000-0005-0000-0000-00004D230000}"/>
    <cellStyle name="SAPBEXstdItem 2 14" xfId="4163" xr:uid="{00000000-0005-0000-0000-00004E230000}"/>
    <cellStyle name="SAPBEXstdItem 2 15" xfId="6667" xr:uid="{00000000-0005-0000-0000-00004F230000}"/>
    <cellStyle name="SAPBEXstdItem 2 16" xfId="8996" xr:uid="{00000000-0005-0000-0000-000050230000}"/>
    <cellStyle name="SAPBEXstdItem 2 2" xfId="1313" xr:uid="{00000000-0005-0000-0000-000051230000}"/>
    <cellStyle name="SAPBEXstdItem 2 2 10" xfId="1314" xr:uid="{00000000-0005-0000-0000-000052230000}"/>
    <cellStyle name="SAPBEXstdItem 2 2 10 2" xfId="2195" xr:uid="{00000000-0005-0000-0000-000053230000}"/>
    <cellStyle name="SAPBEXstdItem 2 2 10 2 2" xfId="5023" xr:uid="{00000000-0005-0000-0000-000054230000}"/>
    <cellStyle name="SAPBEXstdItem 2 2 10 2 3" xfId="7494" xr:uid="{00000000-0005-0000-0000-000055230000}"/>
    <cellStyle name="SAPBEXstdItem 2 2 10 2 4" xfId="9787" xr:uid="{00000000-0005-0000-0000-000056230000}"/>
    <cellStyle name="SAPBEXstdItem 2 2 10 3" xfId="4167" xr:uid="{00000000-0005-0000-0000-000057230000}"/>
    <cellStyle name="SAPBEXstdItem 2 2 10 4" xfId="6671" xr:uid="{00000000-0005-0000-0000-000058230000}"/>
    <cellStyle name="SAPBEXstdItem 2 2 10 5" xfId="9000" xr:uid="{00000000-0005-0000-0000-000059230000}"/>
    <cellStyle name="SAPBEXstdItem 2 2 11" xfId="1861" xr:uid="{00000000-0005-0000-0000-00005A230000}"/>
    <cellStyle name="SAPBEXstdItem 2 2 11 2" xfId="4689" xr:uid="{00000000-0005-0000-0000-00005B230000}"/>
    <cellStyle name="SAPBEXstdItem 2 2 11 3" xfId="7161" xr:uid="{00000000-0005-0000-0000-00005C230000}"/>
    <cellStyle name="SAPBEXstdItem 2 2 11 4" xfId="9454" xr:uid="{00000000-0005-0000-0000-00005D230000}"/>
    <cellStyle name="SAPBEXstdItem 2 2 12" xfId="4166" xr:uid="{00000000-0005-0000-0000-00005E230000}"/>
    <cellStyle name="SAPBEXstdItem 2 2 13" xfId="6670" xr:uid="{00000000-0005-0000-0000-00005F230000}"/>
    <cellStyle name="SAPBEXstdItem 2 2 14" xfId="8999" xr:uid="{00000000-0005-0000-0000-000060230000}"/>
    <cellStyle name="SAPBEXstdItem 2 2 2" xfId="1315" xr:uid="{00000000-0005-0000-0000-000061230000}"/>
    <cellStyle name="SAPBEXstdItem 2 2 2 2" xfId="2450" xr:uid="{00000000-0005-0000-0000-000062230000}"/>
    <cellStyle name="SAPBEXstdItem 2 2 2 2 2" xfId="5277" xr:uid="{00000000-0005-0000-0000-000063230000}"/>
    <cellStyle name="SAPBEXstdItem 2 2 2 2 3" xfId="7748" xr:uid="{00000000-0005-0000-0000-000064230000}"/>
    <cellStyle name="SAPBEXstdItem 2 2 2 2 4" xfId="10041" xr:uid="{00000000-0005-0000-0000-000065230000}"/>
    <cellStyle name="SAPBEXstdItem 2 2 2 3" xfId="4168" xr:uid="{00000000-0005-0000-0000-000066230000}"/>
    <cellStyle name="SAPBEXstdItem 2 2 2 4" xfId="6672" xr:uid="{00000000-0005-0000-0000-000067230000}"/>
    <cellStyle name="SAPBEXstdItem 2 2 2 5" xfId="9001" xr:uid="{00000000-0005-0000-0000-000068230000}"/>
    <cellStyle name="SAPBEXstdItem 2 2 3" xfId="1316" xr:uid="{00000000-0005-0000-0000-000069230000}"/>
    <cellStyle name="SAPBEXstdItem 2 2 3 2" xfId="1849" xr:uid="{00000000-0005-0000-0000-00006A230000}"/>
    <cellStyle name="SAPBEXstdItem 2 2 3 2 2" xfId="4677" xr:uid="{00000000-0005-0000-0000-00006B230000}"/>
    <cellStyle name="SAPBEXstdItem 2 2 3 2 3" xfId="7149" xr:uid="{00000000-0005-0000-0000-00006C230000}"/>
    <cellStyle name="SAPBEXstdItem 2 2 3 2 4" xfId="9442" xr:uid="{00000000-0005-0000-0000-00006D230000}"/>
    <cellStyle name="SAPBEXstdItem 2 2 3 3" xfId="4169" xr:uid="{00000000-0005-0000-0000-00006E230000}"/>
    <cellStyle name="SAPBEXstdItem 2 2 3 4" xfId="6673" xr:uid="{00000000-0005-0000-0000-00006F230000}"/>
    <cellStyle name="SAPBEXstdItem 2 2 3 5" xfId="9002" xr:uid="{00000000-0005-0000-0000-000070230000}"/>
    <cellStyle name="SAPBEXstdItem 2 2 4" xfId="1317" xr:uid="{00000000-0005-0000-0000-000071230000}"/>
    <cellStyle name="SAPBEXstdItem 2 2 4 2" xfId="2360" xr:uid="{00000000-0005-0000-0000-000072230000}"/>
    <cellStyle name="SAPBEXstdItem 2 2 4 2 2" xfId="5188" xr:uid="{00000000-0005-0000-0000-000073230000}"/>
    <cellStyle name="SAPBEXstdItem 2 2 4 2 3" xfId="7659" xr:uid="{00000000-0005-0000-0000-000074230000}"/>
    <cellStyle name="SAPBEXstdItem 2 2 4 2 4" xfId="9952" xr:uid="{00000000-0005-0000-0000-000075230000}"/>
    <cellStyle name="SAPBEXstdItem 2 2 4 3" xfId="4170" xr:uid="{00000000-0005-0000-0000-000076230000}"/>
    <cellStyle name="SAPBEXstdItem 2 2 4 4" xfId="6674" xr:uid="{00000000-0005-0000-0000-000077230000}"/>
    <cellStyle name="SAPBEXstdItem 2 2 4 5" xfId="9003" xr:uid="{00000000-0005-0000-0000-000078230000}"/>
    <cellStyle name="SAPBEXstdItem 2 2 5" xfId="1318" xr:uid="{00000000-0005-0000-0000-000079230000}"/>
    <cellStyle name="SAPBEXstdItem 2 2 5 2" xfId="1942" xr:uid="{00000000-0005-0000-0000-00007A230000}"/>
    <cellStyle name="SAPBEXstdItem 2 2 5 2 2" xfId="4770" xr:uid="{00000000-0005-0000-0000-00007B230000}"/>
    <cellStyle name="SAPBEXstdItem 2 2 5 2 3" xfId="7241" xr:uid="{00000000-0005-0000-0000-00007C230000}"/>
    <cellStyle name="SAPBEXstdItem 2 2 5 2 4" xfId="9534" xr:uid="{00000000-0005-0000-0000-00007D230000}"/>
    <cellStyle name="SAPBEXstdItem 2 2 5 3" xfId="4171" xr:uid="{00000000-0005-0000-0000-00007E230000}"/>
    <cellStyle name="SAPBEXstdItem 2 2 5 4" xfId="6675" xr:uid="{00000000-0005-0000-0000-00007F230000}"/>
    <cellStyle name="SAPBEXstdItem 2 2 5 5" xfId="9004" xr:uid="{00000000-0005-0000-0000-000080230000}"/>
    <cellStyle name="SAPBEXstdItem 2 2 6" xfId="1319" xr:uid="{00000000-0005-0000-0000-000081230000}"/>
    <cellStyle name="SAPBEXstdItem 2 2 6 2" xfId="1944" xr:uid="{00000000-0005-0000-0000-000082230000}"/>
    <cellStyle name="SAPBEXstdItem 2 2 6 2 2" xfId="4772" xr:uid="{00000000-0005-0000-0000-000083230000}"/>
    <cellStyle name="SAPBEXstdItem 2 2 6 2 3" xfId="7243" xr:uid="{00000000-0005-0000-0000-000084230000}"/>
    <cellStyle name="SAPBEXstdItem 2 2 6 2 4" xfId="9536" xr:uid="{00000000-0005-0000-0000-000085230000}"/>
    <cellStyle name="SAPBEXstdItem 2 2 6 3" xfId="4172" xr:uid="{00000000-0005-0000-0000-000086230000}"/>
    <cellStyle name="SAPBEXstdItem 2 2 6 4" xfId="6676" xr:uid="{00000000-0005-0000-0000-000087230000}"/>
    <cellStyle name="SAPBEXstdItem 2 2 6 5" xfId="9005" xr:uid="{00000000-0005-0000-0000-000088230000}"/>
    <cellStyle name="SAPBEXstdItem 2 2 7" xfId="1320" xr:uid="{00000000-0005-0000-0000-000089230000}"/>
    <cellStyle name="SAPBEXstdItem 2 2 7 2" xfId="2586" xr:uid="{00000000-0005-0000-0000-00008A230000}"/>
    <cellStyle name="SAPBEXstdItem 2 2 7 2 2" xfId="5413" xr:uid="{00000000-0005-0000-0000-00008B230000}"/>
    <cellStyle name="SAPBEXstdItem 2 2 7 2 3" xfId="7883" xr:uid="{00000000-0005-0000-0000-00008C230000}"/>
    <cellStyle name="SAPBEXstdItem 2 2 7 2 4" xfId="10176" xr:uid="{00000000-0005-0000-0000-00008D230000}"/>
    <cellStyle name="SAPBEXstdItem 2 2 7 3" xfId="4173" xr:uid="{00000000-0005-0000-0000-00008E230000}"/>
    <cellStyle name="SAPBEXstdItem 2 2 7 4" xfId="6677" xr:uid="{00000000-0005-0000-0000-00008F230000}"/>
    <cellStyle name="SAPBEXstdItem 2 2 7 5" xfId="9006" xr:uid="{00000000-0005-0000-0000-000090230000}"/>
    <cellStyle name="SAPBEXstdItem 2 2 8" xfId="1321" xr:uid="{00000000-0005-0000-0000-000091230000}"/>
    <cellStyle name="SAPBEXstdItem 2 2 8 2" xfId="1627" xr:uid="{00000000-0005-0000-0000-000092230000}"/>
    <cellStyle name="SAPBEXstdItem 2 2 8 2 2" xfId="4456" xr:uid="{00000000-0005-0000-0000-000093230000}"/>
    <cellStyle name="SAPBEXstdItem 2 2 8 2 3" xfId="6929" xr:uid="{00000000-0005-0000-0000-000094230000}"/>
    <cellStyle name="SAPBEXstdItem 2 2 8 2 4" xfId="9225" xr:uid="{00000000-0005-0000-0000-000095230000}"/>
    <cellStyle name="SAPBEXstdItem 2 2 8 3" xfId="4174" xr:uid="{00000000-0005-0000-0000-000096230000}"/>
    <cellStyle name="SAPBEXstdItem 2 2 8 4" xfId="6678" xr:uid="{00000000-0005-0000-0000-000097230000}"/>
    <cellStyle name="SAPBEXstdItem 2 2 8 5" xfId="9007" xr:uid="{00000000-0005-0000-0000-000098230000}"/>
    <cellStyle name="SAPBEXstdItem 2 2 9" xfId="1322" xr:uid="{00000000-0005-0000-0000-000099230000}"/>
    <cellStyle name="SAPBEXstdItem 2 2 9 2" xfId="2421" xr:uid="{00000000-0005-0000-0000-00009A230000}"/>
    <cellStyle name="SAPBEXstdItem 2 2 9 2 2" xfId="5248" xr:uid="{00000000-0005-0000-0000-00009B230000}"/>
    <cellStyle name="SAPBEXstdItem 2 2 9 2 3" xfId="7719" xr:uid="{00000000-0005-0000-0000-00009C230000}"/>
    <cellStyle name="SAPBEXstdItem 2 2 9 2 4" xfId="10012" xr:uid="{00000000-0005-0000-0000-00009D230000}"/>
    <cellStyle name="SAPBEXstdItem 2 2 9 3" xfId="4175" xr:uid="{00000000-0005-0000-0000-00009E230000}"/>
    <cellStyle name="SAPBEXstdItem 2 2 9 4" xfId="6679" xr:uid="{00000000-0005-0000-0000-00009F230000}"/>
    <cellStyle name="SAPBEXstdItem 2 2 9 5" xfId="9008" xr:uid="{00000000-0005-0000-0000-0000A0230000}"/>
    <cellStyle name="SAPBEXstdItem 2 3" xfId="1323" xr:uid="{00000000-0005-0000-0000-0000A1230000}"/>
    <cellStyle name="SAPBEXstdItem 2 3 2" xfId="1598" xr:uid="{00000000-0005-0000-0000-0000A2230000}"/>
    <cellStyle name="SAPBEXstdItem 2 3 2 2" xfId="4427" xr:uid="{00000000-0005-0000-0000-0000A3230000}"/>
    <cellStyle name="SAPBEXstdItem 2 3 2 3" xfId="6901" xr:uid="{00000000-0005-0000-0000-0000A4230000}"/>
    <cellStyle name="SAPBEXstdItem 2 3 2 4" xfId="9202" xr:uid="{00000000-0005-0000-0000-0000A5230000}"/>
    <cellStyle name="SAPBEXstdItem 2 3 3" xfId="4176" xr:uid="{00000000-0005-0000-0000-0000A6230000}"/>
    <cellStyle name="SAPBEXstdItem 2 3 4" xfId="6680" xr:uid="{00000000-0005-0000-0000-0000A7230000}"/>
    <cellStyle name="SAPBEXstdItem 2 3 5" xfId="9009" xr:uid="{00000000-0005-0000-0000-0000A8230000}"/>
    <cellStyle name="SAPBEXstdItem 2 4" xfId="1324" xr:uid="{00000000-0005-0000-0000-0000A9230000}"/>
    <cellStyle name="SAPBEXstdItem 2 4 2" xfId="2436" xr:uid="{00000000-0005-0000-0000-0000AA230000}"/>
    <cellStyle name="SAPBEXstdItem 2 4 2 2" xfId="5263" xr:uid="{00000000-0005-0000-0000-0000AB230000}"/>
    <cellStyle name="SAPBEXstdItem 2 4 2 3" xfId="7734" xr:uid="{00000000-0005-0000-0000-0000AC230000}"/>
    <cellStyle name="SAPBEXstdItem 2 4 2 4" xfId="10027" xr:uid="{00000000-0005-0000-0000-0000AD230000}"/>
    <cellStyle name="SAPBEXstdItem 2 4 3" xfId="4177" xr:uid="{00000000-0005-0000-0000-0000AE230000}"/>
    <cellStyle name="SAPBEXstdItem 2 4 4" xfId="6681" xr:uid="{00000000-0005-0000-0000-0000AF230000}"/>
    <cellStyle name="SAPBEXstdItem 2 4 5" xfId="9010" xr:uid="{00000000-0005-0000-0000-0000B0230000}"/>
    <cellStyle name="SAPBEXstdItem 2 5" xfId="1325" xr:uid="{00000000-0005-0000-0000-0000B1230000}"/>
    <cellStyle name="SAPBEXstdItem 2 5 2" xfId="2688" xr:uid="{00000000-0005-0000-0000-0000B2230000}"/>
    <cellStyle name="SAPBEXstdItem 2 5 2 2" xfId="5513" xr:uid="{00000000-0005-0000-0000-0000B3230000}"/>
    <cellStyle name="SAPBEXstdItem 2 5 2 3" xfId="7978" xr:uid="{00000000-0005-0000-0000-0000B4230000}"/>
    <cellStyle name="SAPBEXstdItem 2 5 2 4" xfId="10258" xr:uid="{00000000-0005-0000-0000-0000B5230000}"/>
    <cellStyle name="SAPBEXstdItem 2 5 3" xfId="4178" xr:uid="{00000000-0005-0000-0000-0000B6230000}"/>
    <cellStyle name="SAPBEXstdItem 2 5 4" xfId="6682" xr:uid="{00000000-0005-0000-0000-0000B7230000}"/>
    <cellStyle name="SAPBEXstdItem 2 5 5" xfId="9011" xr:uid="{00000000-0005-0000-0000-0000B8230000}"/>
    <cellStyle name="SAPBEXstdItem 2 6" xfId="1326" xr:uid="{00000000-0005-0000-0000-0000B9230000}"/>
    <cellStyle name="SAPBEXstdItem 2 6 2" xfId="1617" xr:uid="{00000000-0005-0000-0000-0000BA230000}"/>
    <cellStyle name="SAPBEXstdItem 2 6 2 2" xfId="4446" xr:uid="{00000000-0005-0000-0000-0000BB230000}"/>
    <cellStyle name="SAPBEXstdItem 2 6 2 3" xfId="6919" xr:uid="{00000000-0005-0000-0000-0000BC230000}"/>
    <cellStyle name="SAPBEXstdItem 2 6 2 4" xfId="9219" xr:uid="{00000000-0005-0000-0000-0000BD230000}"/>
    <cellStyle name="SAPBEXstdItem 2 6 3" xfId="4179" xr:uid="{00000000-0005-0000-0000-0000BE230000}"/>
    <cellStyle name="SAPBEXstdItem 2 6 4" xfId="6683" xr:uid="{00000000-0005-0000-0000-0000BF230000}"/>
    <cellStyle name="SAPBEXstdItem 2 6 5" xfId="9012" xr:uid="{00000000-0005-0000-0000-0000C0230000}"/>
    <cellStyle name="SAPBEXstdItem 2 7" xfId="1327" xr:uid="{00000000-0005-0000-0000-0000C1230000}"/>
    <cellStyle name="SAPBEXstdItem 2 7 2" xfId="2274" xr:uid="{00000000-0005-0000-0000-0000C2230000}"/>
    <cellStyle name="SAPBEXstdItem 2 7 2 2" xfId="5102" xr:uid="{00000000-0005-0000-0000-0000C3230000}"/>
    <cellStyle name="SAPBEXstdItem 2 7 2 3" xfId="7573" xr:uid="{00000000-0005-0000-0000-0000C4230000}"/>
    <cellStyle name="SAPBEXstdItem 2 7 2 4" xfId="9866" xr:uid="{00000000-0005-0000-0000-0000C5230000}"/>
    <cellStyle name="SAPBEXstdItem 2 7 3" xfId="4180" xr:uid="{00000000-0005-0000-0000-0000C6230000}"/>
    <cellStyle name="SAPBEXstdItem 2 7 4" xfId="6684" xr:uid="{00000000-0005-0000-0000-0000C7230000}"/>
    <cellStyle name="SAPBEXstdItem 2 7 5" xfId="9013" xr:uid="{00000000-0005-0000-0000-0000C8230000}"/>
    <cellStyle name="SAPBEXstdItem 2 8" xfId="1328" xr:uid="{00000000-0005-0000-0000-0000C9230000}"/>
    <cellStyle name="SAPBEXstdItem 2 8 2" xfId="2351" xr:uid="{00000000-0005-0000-0000-0000CA230000}"/>
    <cellStyle name="SAPBEXstdItem 2 8 2 2" xfId="5179" xr:uid="{00000000-0005-0000-0000-0000CB230000}"/>
    <cellStyle name="SAPBEXstdItem 2 8 2 3" xfId="7650" xr:uid="{00000000-0005-0000-0000-0000CC230000}"/>
    <cellStyle name="SAPBEXstdItem 2 8 2 4" xfId="9943" xr:uid="{00000000-0005-0000-0000-0000CD230000}"/>
    <cellStyle name="SAPBEXstdItem 2 8 3" xfId="4181" xr:uid="{00000000-0005-0000-0000-0000CE230000}"/>
    <cellStyle name="SAPBEXstdItem 2 8 4" xfId="6685" xr:uid="{00000000-0005-0000-0000-0000CF230000}"/>
    <cellStyle name="SAPBEXstdItem 2 8 5" xfId="9014" xr:uid="{00000000-0005-0000-0000-0000D0230000}"/>
    <cellStyle name="SAPBEXstdItem 2 9" xfId="1329" xr:uid="{00000000-0005-0000-0000-0000D1230000}"/>
    <cellStyle name="SAPBEXstdItem 2 9 2" xfId="2491" xr:uid="{00000000-0005-0000-0000-0000D2230000}"/>
    <cellStyle name="SAPBEXstdItem 2 9 2 2" xfId="5318" xr:uid="{00000000-0005-0000-0000-0000D3230000}"/>
    <cellStyle name="SAPBEXstdItem 2 9 2 3" xfId="7788" xr:uid="{00000000-0005-0000-0000-0000D4230000}"/>
    <cellStyle name="SAPBEXstdItem 2 9 2 4" xfId="10081" xr:uid="{00000000-0005-0000-0000-0000D5230000}"/>
    <cellStyle name="SAPBEXstdItem 2 9 3" xfId="4182" xr:uid="{00000000-0005-0000-0000-0000D6230000}"/>
    <cellStyle name="SAPBEXstdItem 2 9 4" xfId="6686" xr:uid="{00000000-0005-0000-0000-0000D7230000}"/>
    <cellStyle name="SAPBEXstdItem 2 9 5" xfId="9015" xr:uid="{00000000-0005-0000-0000-0000D8230000}"/>
    <cellStyle name="SAPBEXstdItem 3" xfId="1330" xr:uid="{00000000-0005-0000-0000-0000D9230000}"/>
    <cellStyle name="SAPBEXstdItem 3 10" xfId="1331" xr:uid="{00000000-0005-0000-0000-0000DA230000}"/>
    <cellStyle name="SAPBEXstdItem 3 10 2" xfId="2697" xr:uid="{00000000-0005-0000-0000-0000DB230000}"/>
    <cellStyle name="SAPBEXstdItem 3 10 2 2" xfId="5522" xr:uid="{00000000-0005-0000-0000-0000DC230000}"/>
    <cellStyle name="SAPBEXstdItem 3 10 2 3" xfId="7987" xr:uid="{00000000-0005-0000-0000-0000DD230000}"/>
    <cellStyle name="SAPBEXstdItem 3 10 2 4" xfId="10267" xr:uid="{00000000-0005-0000-0000-0000DE230000}"/>
    <cellStyle name="SAPBEXstdItem 3 10 3" xfId="4184" xr:uid="{00000000-0005-0000-0000-0000DF230000}"/>
    <cellStyle name="SAPBEXstdItem 3 10 4" xfId="6688" xr:uid="{00000000-0005-0000-0000-0000E0230000}"/>
    <cellStyle name="SAPBEXstdItem 3 10 5" xfId="9017" xr:uid="{00000000-0005-0000-0000-0000E1230000}"/>
    <cellStyle name="SAPBEXstdItem 3 11" xfId="2467" xr:uid="{00000000-0005-0000-0000-0000E2230000}"/>
    <cellStyle name="SAPBEXstdItem 3 11 2" xfId="5294" xr:uid="{00000000-0005-0000-0000-0000E3230000}"/>
    <cellStyle name="SAPBEXstdItem 3 11 3" xfId="7764" xr:uid="{00000000-0005-0000-0000-0000E4230000}"/>
    <cellStyle name="SAPBEXstdItem 3 11 4" xfId="10057" xr:uid="{00000000-0005-0000-0000-0000E5230000}"/>
    <cellStyle name="SAPBEXstdItem 3 12" xfId="4183" xr:uid="{00000000-0005-0000-0000-0000E6230000}"/>
    <cellStyle name="SAPBEXstdItem 3 13" xfId="6687" xr:uid="{00000000-0005-0000-0000-0000E7230000}"/>
    <cellStyle name="SAPBEXstdItem 3 14" xfId="9016" xr:uid="{00000000-0005-0000-0000-0000E8230000}"/>
    <cellStyle name="SAPBEXstdItem 3 2" xfId="1332" xr:uid="{00000000-0005-0000-0000-0000E9230000}"/>
    <cellStyle name="SAPBEXstdItem 3 2 2" xfId="1685" xr:uid="{00000000-0005-0000-0000-0000EA230000}"/>
    <cellStyle name="SAPBEXstdItem 3 2 2 2" xfId="4514" xr:uid="{00000000-0005-0000-0000-0000EB230000}"/>
    <cellStyle name="SAPBEXstdItem 3 2 2 3" xfId="6987" xr:uid="{00000000-0005-0000-0000-0000EC230000}"/>
    <cellStyle name="SAPBEXstdItem 3 2 2 4" xfId="9281" xr:uid="{00000000-0005-0000-0000-0000ED230000}"/>
    <cellStyle name="SAPBEXstdItem 3 2 3" xfId="4185" xr:uid="{00000000-0005-0000-0000-0000EE230000}"/>
    <cellStyle name="SAPBEXstdItem 3 2 4" xfId="6689" xr:uid="{00000000-0005-0000-0000-0000EF230000}"/>
    <cellStyle name="SAPBEXstdItem 3 2 5" xfId="9018" xr:uid="{00000000-0005-0000-0000-0000F0230000}"/>
    <cellStyle name="SAPBEXstdItem 3 3" xfId="1333" xr:uid="{00000000-0005-0000-0000-0000F1230000}"/>
    <cellStyle name="SAPBEXstdItem 3 3 2" xfId="2647" xr:uid="{00000000-0005-0000-0000-0000F2230000}"/>
    <cellStyle name="SAPBEXstdItem 3 3 2 2" xfId="5472" xr:uid="{00000000-0005-0000-0000-0000F3230000}"/>
    <cellStyle name="SAPBEXstdItem 3 3 2 3" xfId="7940" xr:uid="{00000000-0005-0000-0000-0000F4230000}"/>
    <cellStyle name="SAPBEXstdItem 3 3 2 4" xfId="10229" xr:uid="{00000000-0005-0000-0000-0000F5230000}"/>
    <cellStyle name="SAPBEXstdItem 3 3 3" xfId="4186" xr:uid="{00000000-0005-0000-0000-0000F6230000}"/>
    <cellStyle name="SAPBEXstdItem 3 3 4" xfId="6690" xr:uid="{00000000-0005-0000-0000-0000F7230000}"/>
    <cellStyle name="SAPBEXstdItem 3 3 5" xfId="9019" xr:uid="{00000000-0005-0000-0000-0000F8230000}"/>
    <cellStyle name="SAPBEXstdItem 3 4" xfId="1334" xr:uid="{00000000-0005-0000-0000-0000F9230000}"/>
    <cellStyle name="SAPBEXstdItem 3 4 2" xfId="2700" xr:uid="{00000000-0005-0000-0000-0000FA230000}"/>
    <cellStyle name="SAPBEXstdItem 3 4 2 2" xfId="5525" xr:uid="{00000000-0005-0000-0000-0000FB230000}"/>
    <cellStyle name="SAPBEXstdItem 3 4 2 3" xfId="7990" xr:uid="{00000000-0005-0000-0000-0000FC230000}"/>
    <cellStyle name="SAPBEXstdItem 3 4 2 4" xfId="10270" xr:uid="{00000000-0005-0000-0000-0000FD230000}"/>
    <cellStyle name="SAPBEXstdItem 3 4 3" xfId="4187" xr:uid="{00000000-0005-0000-0000-0000FE230000}"/>
    <cellStyle name="SAPBEXstdItem 3 4 4" xfId="6691" xr:uid="{00000000-0005-0000-0000-0000FF230000}"/>
    <cellStyle name="SAPBEXstdItem 3 4 5" xfId="9020" xr:uid="{00000000-0005-0000-0000-000000240000}"/>
    <cellStyle name="SAPBEXstdItem 3 5" xfId="1335" xr:uid="{00000000-0005-0000-0000-000001240000}"/>
    <cellStyle name="SAPBEXstdItem 3 5 2" xfId="1731" xr:uid="{00000000-0005-0000-0000-000002240000}"/>
    <cellStyle name="SAPBEXstdItem 3 5 2 2" xfId="4559" xr:uid="{00000000-0005-0000-0000-000003240000}"/>
    <cellStyle name="SAPBEXstdItem 3 5 2 3" xfId="7032" xr:uid="{00000000-0005-0000-0000-000004240000}"/>
    <cellStyle name="SAPBEXstdItem 3 5 2 4" xfId="9326" xr:uid="{00000000-0005-0000-0000-000005240000}"/>
    <cellStyle name="SAPBEXstdItem 3 5 3" xfId="4188" xr:uid="{00000000-0005-0000-0000-000006240000}"/>
    <cellStyle name="SAPBEXstdItem 3 5 4" xfId="6692" xr:uid="{00000000-0005-0000-0000-000007240000}"/>
    <cellStyle name="SAPBEXstdItem 3 5 5" xfId="9021" xr:uid="{00000000-0005-0000-0000-000008240000}"/>
    <cellStyle name="SAPBEXstdItem 3 6" xfId="1336" xr:uid="{00000000-0005-0000-0000-000009240000}"/>
    <cellStyle name="SAPBEXstdItem 3 6 2" xfId="1737" xr:uid="{00000000-0005-0000-0000-00000A240000}"/>
    <cellStyle name="SAPBEXstdItem 3 6 2 2" xfId="4565" xr:uid="{00000000-0005-0000-0000-00000B240000}"/>
    <cellStyle name="SAPBEXstdItem 3 6 2 3" xfId="7038" xr:uid="{00000000-0005-0000-0000-00000C240000}"/>
    <cellStyle name="SAPBEXstdItem 3 6 2 4" xfId="9332" xr:uid="{00000000-0005-0000-0000-00000D240000}"/>
    <cellStyle name="SAPBEXstdItem 3 6 3" xfId="4189" xr:uid="{00000000-0005-0000-0000-00000E240000}"/>
    <cellStyle name="SAPBEXstdItem 3 6 4" xfId="6693" xr:uid="{00000000-0005-0000-0000-00000F240000}"/>
    <cellStyle name="SAPBEXstdItem 3 6 5" xfId="9022" xr:uid="{00000000-0005-0000-0000-000010240000}"/>
    <cellStyle name="SAPBEXstdItem 3 7" xfId="1337" xr:uid="{00000000-0005-0000-0000-000011240000}"/>
    <cellStyle name="SAPBEXstdItem 3 7 2" xfId="2609" xr:uid="{00000000-0005-0000-0000-000012240000}"/>
    <cellStyle name="SAPBEXstdItem 3 7 2 2" xfId="5435" xr:uid="{00000000-0005-0000-0000-000013240000}"/>
    <cellStyle name="SAPBEXstdItem 3 7 2 3" xfId="7905" xr:uid="{00000000-0005-0000-0000-000014240000}"/>
    <cellStyle name="SAPBEXstdItem 3 7 2 4" xfId="10198" xr:uid="{00000000-0005-0000-0000-000015240000}"/>
    <cellStyle name="SAPBEXstdItem 3 7 3" xfId="4190" xr:uid="{00000000-0005-0000-0000-000016240000}"/>
    <cellStyle name="SAPBEXstdItem 3 7 4" xfId="6694" xr:uid="{00000000-0005-0000-0000-000017240000}"/>
    <cellStyle name="SAPBEXstdItem 3 7 5" xfId="9023" xr:uid="{00000000-0005-0000-0000-000018240000}"/>
    <cellStyle name="SAPBEXstdItem 3 8" xfId="1338" xr:uid="{00000000-0005-0000-0000-000019240000}"/>
    <cellStyle name="SAPBEXstdItem 3 8 2" xfId="2555" xr:uid="{00000000-0005-0000-0000-00001A240000}"/>
    <cellStyle name="SAPBEXstdItem 3 8 2 2" xfId="5382" xr:uid="{00000000-0005-0000-0000-00001B240000}"/>
    <cellStyle name="SAPBEXstdItem 3 8 2 3" xfId="7852" xr:uid="{00000000-0005-0000-0000-00001C240000}"/>
    <cellStyle name="SAPBEXstdItem 3 8 2 4" xfId="10145" xr:uid="{00000000-0005-0000-0000-00001D240000}"/>
    <cellStyle name="SAPBEXstdItem 3 8 3" xfId="4191" xr:uid="{00000000-0005-0000-0000-00001E240000}"/>
    <cellStyle name="SAPBEXstdItem 3 8 4" xfId="6695" xr:uid="{00000000-0005-0000-0000-00001F240000}"/>
    <cellStyle name="SAPBEXstdItem 3 8 5" xfId="9024" xr:uid="{00000000-0005-0000-0000-000020240000}"/>
    <cellStyle name="SAPBEXstdItem 3 9" xfId="1339" xr:uid="{00000000-0005-0000-0000-000021240000}"/>
    <cellStyle name="SAPBEXstdItem 3 9 2" xfId="2196" xr:uid="{00000000-0005-0000-0000-000022240000}"/>
    <cellStyle name="SAPBEXstdItem 3 9 2 2" xfId="5024" xr:uid="{00000000-0005-0000-0000-000023240000}"/>
    <cellStyle name="SAPBEXstdItem 3 9 2 3" xfId="7495" xr:uid="{00000000-0005-0000-0000-000024240000}"/>
    <cellStyle name="SAPBEXstdItem 3 9 2 4" xfId="9788" xr:uid="{00000000-0005-0000-0000-000025240000}"/>
    <cellStyle name="SAPBEXstdItem 3 9 3" xfId="4192" xr:uid="{00000000-0005-0000-0000-000026240000}"/>
    <cellStyle name="SAPBEXstdItem 3 9 4" xfId="6696" xr:uid="{00000000-0005-0000-0000-000027240000}"/>
    <cellStyle name="SAPBEXstdItem 3 9 5" xfId="9025" xr:uid="{00000000-0005-0000-0000-000028240000}"/>
    <cellStyle name="SAPBEXstdItem 4" xfId="1340" xr:uid="{00000000-0005-0000-0000-000029240000}"/>
    <cellStyle name="SAPBEXstdItem 4 2" xfId="1537" xr:uid="{00000000-0005-0000-0000-00002A240000}"/>
    <cellStyle name="SAPBEXstdItem 4 3" xfId="2197" xr:uid="{00000000-0005-0000-0000-00002B240000}"/>
    <cellStyle name="SAPBEXstdItem 4 3 2" xfId="5025" xr:uid="{00000000-0005-0000-0000-00002C240000}"/>
    <cellStyle name="SAPBEXstdItem 4 3 3" xfId="7496" xr:uid="{00000000-0005-0000-0000-00002D240000}"/>
    <cellStyle name="SAPBEXstdItem 4 3 4" xfId="9789" xr:uid="{00000000-0005-0000-0000-00002E240000}"/>
    <cellStyle name="SAPBEXstdItem 4 4" xfId="4193" xr:uid="{00000000-0005-0000-0000-00002F240000}"/>
    <cellStyle name="SAPBEXstdItem 4 5" xfId="6697" xr:uid="{00000000-0005-0000-0000-000030240000}"/>
    <cellStyle name="SAPBEXstdItem 4 6" xfId="9026" xr:uid="{00000000-0005-0000-0000-000031240000}"/>
    <cellStyle name="SAPBEXstdItem 5" xfId="1341" xr:uid="{00000000-0005-0000-0000-000032240000}"/>
    <cellStyle name="SAPBEXstdItem 5 2" xfId="1771" xr:uid="{00000000-0005-0000-0000-000033240000}"/>
    <cellStyle name="SAPBEXstdItem 5 2 2" xfId="4599" xr:uid="{00000000-0005-0000-0000-000034240000}"/>
    <cellStyle name="SAPBEXstdItem 5 2 3" xfId="7072" xr:uid="{00000000-0005-0000-0000-000035240000}"/>
    <cellStyle name="SAPBEXstdItem 5 2 4" xfId="9366" xr:uid="{00000000-0005-0000-0000-000036240000}"/>
    <cellStyle name="SAPBEXstdItem 5 3" xfId="4194" xr:uid="{00000000-0005-0000-0000-000037240000}"/>
    <cellStyle name="SAPBEXstdItem 5 4" xfId="6698" xr:uid="{00000000-0005-0000-0000-000038240000}"/>
    <cellStyle name="SAPBEXstdItem 5 5" xfId="9027" xr:uid="{00000000-0005-0000-0000-000039240000}"/>
    <cellStyle name="SAPBEXstdItem 6" xfId="1342" xr:uid="{00000000-0005-0000-0000-00003A240000}"/>
    <cellStyle name="SAPBEXstdItem 6 2" xfId="2424" xr:uid="{00000000-0005-0000-0000-00003B240000}"/>
    <cellStyle name="SAPBEXstdItem 6 2 2" xfId="5251" xr:uid="{00000000-0005-0000-0000-00003C240000}"/>
    <cellStyle name="SAPBEXstdItem 6 2 3" xfId="7722" xr:uid="{00000000-0005-0000-0000-00003D240000}"/>
    <cellStyle name="SAPBEXstdItem 6 2 4" xfId="10015" xr:uid="{00000000-0005-0000-0000-00003E240000}"/>
    <cellStyle name="SAPBEXstdItem 6 3" xfId="4195" xr:uid="{00000000-0005-0000-0000-00003F240000}"/>
    <cellStyle name="SAPBEXstdItem 6 4" xfId="6699" xr:uid="{00000000-0005-0000-0000-000040240000}"/>
    <cellStyle name="SAPBEXstdItem 6 5" xfId="9028" xr:uid="{00000000-0005-0000-0000-000041240000}"/>
    <cellStyle name="SAPBEXstdItem 7" xfId="1343" xr:uid="{00000000-0005-0000-0000-000042240000}"/>
    <cellStyle name="SAPBEXstdItem 7 2" xfId="2536" xr:uid="{00000000-0005-0000-0000-000043240000}"/>
    <cellStyle name="SAPBEXstdItem 7 2 2" xfId="5363" xr:uid="{00000000-0005-0000-0000-000044240000}"/>
    <cellStyle name="SAPBEXstdItem 7 2 3" xfId="7833" xr:uid="{00000000-0005-0000-0000-000045240000}"/>
    <cellStyle name="SAPBEXstdItem 7 2 4" xfId="10126" xr:uid="{00000000-0005-0000-0000-000046240000}"/>
    <cellStyle name="SAPBEXstdItem 7 3" xfId="4196" xr:uid="{00000000-0005-0000-0000-000047240000}"/>
    <cellStyle name="SAPBEXstdItem 7 4" xfId="6700" xr:uid="{00000000-0005-0000-0000-000048240000}"/>
    <cellStyle name="SAPBEXstdItem 7 5" xfId="9029" xr:uid="{00000000-0005-0000-0000-000049240000}"/>
    <cellStyle name="SAPBEXstdItem 8" xfId="1344" xr:uid="{00000000-0005-0000-0000-00004A240000}"/>
    <cellStyle name="SAPBEXstdItem 8 2" xfId="2577" xr:uid="{00000000-0005-0000-0000-00004B240000}"/>
    <cellStyle name="SAPBEXstdItem 8 2 2" xfId="5404" xr:uid="{00000000-0005-0000-0000-00004C240000}"/>
    <cellStyle name="SAPBEXstdItem 8 2 3" xfId="7874" xr:uid="{00000000-0005-0000-0000-00004D240000}"/>
    <cellStyle name="SAPBEXstdItem 8 2 4" xfId="10167" xr:uid="{00000000-0005-0000-0000-00004E240000}"/>
    <cellStyle name="SAPBEXstdItem 8 3" xfId="4197" xr:uid="{00000000-0005-0000-0000-00004F240000}"/>
    <cellStyle name="SAPBEXstdItem 8 4" xfId="6701" xr:uid="{00000000-0005-0000-0000-000050240000}"/>
    <cellStyle name="SAPBEXstdItem 8 5" xfId="9030" xr:uid="{00000000-0005-0000-0000-000051240000}"/>
    <cellStyle name="SAPBEXstdItem 9" xfId="1345" xr:uid="{00000000-0005-0000-0000-000052240000}"/>
    <cellStyle name="SAPBEXstdItem 9 2" xfId="2382" xr:uid="{00000000-0005-0000-0000-000053240000}"/>
    <cellStyle name="SAPBEXstdItem 9 2 2" xfId="5209" xr:uid="{00000000-0005-0000-0000-000054240000}"/>
    <cellStyle name="SAPBEXstdItem 9 2 3" xfId="7680" xr:uid="{00000000-0005-0000-0000-000055240000}"/>
    <cellStyle name="SAPBEXstdItem 9 2 4" xfId="9973" xr:uid="{00000000-0005-0000-0000-000056240000}"/>
    <cellStyle name="SAPBEXstdItem 9 3" xfId="4198" xr:uid="{00000000-0005-0000-0000-000057240000}"/>
    <cellStyle name="SAPBEXstdItem 9 4" xfId="6702" xr:uid="{00000000-0005-0000-0000-000058240000}"/>
    <cellStyle name="SAPBEXstdItem 9 5" xfId="9031" xr:uid="{00000000-0005-0000-0000-000059240000}"/>
    <cellStyle name="SAPBEXstdItem_Výkaz 13-D3a _2011_jk" xfId="1346" xr:uid="{00000000-0005-0000-0000-00005A240000}"/>
    <cellStyle name="SAPBEXstdItemX" xfId="1347" xr:uid="{00000000-0005-0000-0000-00005B240000}"/>
    <cellStyle name="SAPBEXstdItemX 10" xfId="1348" xr:uid="{00000000-0005-0000-0000-00005C240000}"/>
    <cellStyle name="SAPBEXstdItemX 10 2" xfId="2723" xr:uid="{00000000-0005-0000-0000-00005D240000}"/>
    <cellStyle name="SAPBEXstdItemX 10 2 2" xfId="5548" xr:uid="{00000000-0005-0000-0000-00005E240000}"/>
    <cellStyle name="SAPBEXstdItemX 10 2 3" xfId="8013" xr:uid="{00000000-0005-0000-0000-00005F240000}"/>
    <cellStyle name="SAPBEXstdItemX 10 2 4" xfId="10293" xr:uid="{00000000-0005-0000-0000-000060240000}"/>
    <cellStyle name="SAPBEXstdItemX 10 3" xfId="4200" xr:uid="{00000000-0005-0000-0000-000061240000}"/>
    <cellStyle name="SAPBEXstdItemX 10 4" xfId="6704" xr:uid="{00000000-0005-0000-0000-000062240000}"/>
    <cellStyle name="SAPBEXstdItemX 10 5" xfId="9033" xr:uid="{00000000-0005-0000-0000-000063240000}"/>
    <cellStyle name="SAPBEXstdItemX 11" xfId="1349" xr:uid="{00000000-0005-0000-0000-000064240000}"/>
    <cellStyle name="SAPBEXstdItemX 11 2" xfId="2724" xr:uid="{00000000-0005-0000-0000-000065240000}"/>
    <cellStyle name="SAPBEXstdItemX 11 2 2" xfId="5549" xr:uid="{00000000-0005-0000-0000-000066240000}"/>
    <cellStyle name="SAPBEXstdItemX 11 2 3" xfId="8014" xr:uid="{00000000-0005-0000-0000-000067240000}"/>
    <cellStyle name="SAPBEXstdItemX 11 2 4" xfId="10294" xr:uid="{00000000-0005-0000-0000-000068240000}"/>
    <cellStyle name="SAPBEXstdItemX 11 3" xfId="4201" xr:uid="{00000000-0005-0000-0000-000069240000}"/>
    <cellStyle name="SAPBEXstdItemX 11 4" xfId="6705" xr:uid="{00000000-0005-0000-0000-00006A240000}"/>
    <cellStyle name="SAPBEXstdItemX 11 5" xfId="9034" xr:uid="{00000000-0005-0000-0000-00006B240000}"/>
    <cellStyle name="SAPBEXstdItemX 12" xfId="1350" xr:uid="{00000000-0005-0000-0000-00006C240000}"/>
    <cellStyle name="SAPBEXstdItemX 12 2" xfId="2725" xr:uid="{00000000-0005-0000-0000-00006D240000}"/>
    <cellStyle name="SAPBEXstdItemX 12 2 2" xfId="5550" xr:uid="{00000000-0005-0000-0000-00006E240000}"/>
    <cellStyle name="SAPBEXstdItemX 12 2 3" xfId="8015" xr:uid="{00000000-0005-0000-0000-00006F240000}"/>
    <cellStyle name="SAPBEXstdItemX 12 2 4" xfId="10295" xr:uid="{00000000-0005-0000-0000-000070240000}"/>
    <cellStyle name="SAPBEXstdItemX 12 3" xfId="4202" xr:uid="{00000000-0005-0000-0000-000071240000}"/>
    <cellStyle name="SAPBEXstdItemX 12 4" xfId="6706" xr:uid="{00000000-0005-0000-0000-000072240000}"/>
    <cellStyle name="SAPBEXstdItemX 12 5" xfId="9035" xr:uid="{00000000-0005-0000-0000-000073240000}"/>
    <cellStyle name="SAPBEXstdItemX 13" xfId="1538" xr:uid="{00000000-0005-0000-0000-000074240000}"/>
    <cellStyle name="SAPBEXstdItemX 14" xfId="1940" xr:uid="{00000000-0005-0000-0000-000075240000}"/>
    <cellStyle name="SAPBEXstdItemX 14 2" xfId="4768" xr:uid="{00000000-0005-0000-0000-000076240000}"/>
    <cellStyle name="SAPBEXstdItemX 14 3" xfId="7239" xr:uid="{00000000-0005-0000-0000-000077240000}"/>
    <cellStyle name="SAPBEXstdItemX 14 4" xfId="9532" xr:uid="{00000000-0005-0000-0000-000078240000}"/>
    <cellStyle name="SAPBEXstdItemX 15" xfId="4199" xr:uid="{00000000-0005-0000-0000-000079240000}"/>
    <cellStyle name="SAPBEXstdItemX 16" xfId="6703" xr:uid="{00000000-0005-0000-0000-00007A240000}"/>
    <cellStyle name="SAPBEXstdItemX 17" xfId="9032" xr:uid="{00000000-0005-0000-0000-00007B240000}"/>
    <cellStyle name="SAPBEXstdItemX 2" xfId="1351" xr:uid="{00000000-0005-0000-0000-00007C240000}"/>
    <cellStyle name="SAPBEXstdItemX 2 10" xfId="1352" xr:uid="{00000000-0005-0000-0000-00007D240000}"/>
    <cellStyle name="SAPBEXstdItemX 2 10 2" xfId="2727" xr:uid="{00000000-0005-0000-0000-00007E240000}"/>
    <cellStyle name="SAPBEXstdItemX 2 10 2 2" xfId="5552" xr:uid="{00000000-0005-0000-0000-00007F240000}"/>
    <cellStyle name="SAPBEXstdItemX 2 10 2 3" xfId="8017" xr:uid="{00000000-0005-0000-0000-000080240000}"/>
    <cellStyle name="SAPBEXstdItemX 2 10 2 4" xfId="10297" xr:uid="{00000000-0005-0000-0000-000081240000}"/>
    <cellStyle name="SAPBEXstdItemX 2 10 3" xfId="4204" xr:uid="{00000000-0005-0000-0000-000082240000}"/>
    <cellStyle name="SAPBEXstdItemX 2 10 4" xfId="6708" xr:uid="{00000000-0005-0000-0000-000083240000}"/>
    <cellStyle name="SAPBEXstdItemX 2 10 5" xfId="9037" xr:uid="{00000000-0005-0000-0000-000084240000}"/>
    <cellStyle name="SAPBEXstdItemX 2 11" xfId="1353" xr:uid="{00000000-0005-0000-0000-000085240000}"/>
    <cellStyle name="SAPBEXstdItemX 2 11 2" xfId="2728" xr:uid="{00000000-0005-0000-0000-000086240000}"/>
    <cellStyle name="SAPBEXstdItemX 2 11 2 2" xfId="5553" xr:uid="{00000000-0005-0000-0000-000087240000}"/>
    <cellStyle name="SAPBEXstdItemX 2 11 2 3" xfId="8018" xr:uid="{00000000-0005-0000-0000-000088240000}"/>
    <cellStyle name="SAPBEXstdItemX 2 11 2 4" xfId="10298" xr:uid="{00000000-0005-0000-0000-000089240000}"/>
    <cellStyle name="SAPBEXstdItemX 2 11 3" xfId="4205" xr:uid="{00000000-0005-0000-0000-00008A240000}"/>
    <cellStyle name="SAPBEXstdItemX 2 11 4" xfId="6709" xr:uid="{00000000-0005-0000-0000-00008B240000}"/>
    <cellStyle name="SAPBEXstdItemX 2 11 5" xfId="9038" xr:uid="{00000000-0005-0000-0000-00008C240000}"/>
    <cellStyle name="SAPBEXstdItemX 2 12" xfId="2726" xr:uid="{00000000-0005-0000-0000-00008D240000}"/>
    <cellStyle name="SAPBEXstdItemX 2 12 2" xfId="5551" xr:uid="{00000000-0005-0000-0000-00008E240000}"/>
    <cellStyle name="SAPBEXstdItemX 2 12 3" xfId="8016" xr:uid="{00000000-0005-0000-0000-00008F240000}"/>
    <cellStyle name="SAPBEXstdItemX 2 12 4" xfId="10296" xr:uid="{00000000-0005-0000-0000-000090240000}"/>
    <cellStyle name="SAPBEXstdItemX 2 13" xfId="4203" xr:uid="{00000000-0005-0000-0000-000091240000}"/>
    <cellStyle name="SAPBEXstdItemX 2 14" xfId="6707" xr:uid="{00000000-0005-0000-0000-000092240000}"/>
    <cellStyle name="SAPBEXstdItemX 2 15" xfId="9036" xr:uid="{00000000-0005-0000-0000-000093240000}"/>
    <cellStyle name="SAPBEXstdItemX 2 2" xfId="1354" xr:uid="{00000000-0005-0000-0000-000094240000}"/>
    <cellStyle name="SAPBEXstdItemX 2 2 10" xfId="1355" xr:uid="{00000000-0005-0000-0000-000095240000}"/>
    <cellStyle name="SAPBEXstdItemX 2 2 10 2" xfId="2730" xr:uid="{00000000-0005-0000-0000-000096240000}"/>
    <cellStyle name="SAPBEXstdItemX 2 2 10 2 2" xfId="5555" xr:uid="{00000000-0005-0000-0000-000097240000}"/>
    <cellStyle name="SAPBEXstdItemX 2 2 10 2 3" xfId="8020" xr:uid="{00000000-0005-0000-0000-000098240000}"/>
    <cellStyle name="SAPBEXstdItemX 2 2 10 2 4" xfId="10300" xr:uid="{00000000-0005-0000-0000-000099240000}"/>
    <cellStyle name="SAPBEXstdItemX 2 2 10 3" xfId="4207" xr:uid="{00000000-0005-0000-0000-00009A240000}"/>
    <cellStyle name="SAPBEXstdItemX 2 2 10 4" xfId="6711" xr:uid="{00000000-0005-0000-0000-00009B240000}"/>
    <cellStyle name="SAPBEXstdItemX 2 2 10 5" xfId="9040" xr:uid="{00000000-0005-0000-0000-00009C240000}"/>
    <cellStyle name="SAPBEXstdItemX 2 2 11" xfId="2729" xr:uid="{00000000-0005-0000-0000-00009D240000}"/>
    <cellStyle name="SAPBEXstdItemX 2 2 11 2" xfId="5554" xr:uid="{00000000-0005-0000-0000-00009E240000}"/>
    <cellStyle name="SAPBEXstdItemX 2 2 11 3" xfId="8019" xr:uid="{00000000-0005-0000-0000-00009F240000}"/>
    <cellStyle name="SAPBEXstdItemX 2 2 11 4" xfId="10299" xr:uid="{00000000-0005-0000-0000-0000A0240000}"/>
    <cellStyle name="SAPBEXstdItemX 2 2 12" xfId="4206" xr:uid="{00000000-0005-0000-0000-0000A1240000}"/>
    <cellStyle name="SAPBEXstdItemX 2 2 13" xfId="6710" xr:uid="{00000000-0005-0000-0000-0000A2240000}"/>
    <cellStyle name="SAPBEXstdItemX 2 2 14" xfId="9039" xr:uid="{00000000-0005-0000-0000-0000A3240000}"/>
    <cellStyle name="SAPBEXstdItemX 2 2 2" xfId="1356" xr:uid="{00000000-0005-0000-0000-0000A4240000}"/>
    <cellStyle name="SAPBEXstdItemX 2 2 2 2" xfId="2731" xr:uid="{00000000-0005-0000-0000-0000A5240000}"/>
    <cellStyle name="SAPBEXstdItemX 2 2 2 2 2" xfId="5556" xr:uid="{00000000-0005-0000-0000-0000A6240000}"/>
    <cellStyle name="SAPBEXstdItemX 2 2 2 2 3" xfId="8021" xr:uid="{00000000-0005-0000-0000-0000A7240000}"/>
    <cellStyle name="SAPBEXstdItemX 2 2 2 2 4" xfId="10301" xr:uid="{00000000-0005-0000-0000-0000A8240000}"/>
    <cellStyle name="SAPBEXstdItemX 2 2 2 3" xfId="4208" xr:uid="{00000000-0005-0000-0000-0000A9240000}"/>
    <cellStyle name="SAPBEXstdItemX 2 2 2 4" xfId="6712" xr:uid="{00000000-0005-0000-0000-0000AA240000}"/>
    <cellStyle name="SAPBEXstdItemX 2 2 2 5" xfId="9041" xr:uid="{00000000-0005-0000-0000-0000AB240000}"/>
    <cellStyle name="SAPBEXstdItemX 2 2 3" xfId="1357" xr:uid="{00000000-0005-0000-0000-0000AC240000}"/>
    <cellStyle name="SAPBEXstdItemX 2 2 3 2" xfId="2732" xr:uid="{00000000-0005-0000-0000-0000AD240000}"/>
    <cellStyle name="SAPBEXstdItemX 2 2 3 2 2" xfId="5557" xr:uid="{00000000-0005-0000-0000-0000AE240000}"/>
    <cellStyle name="SAPBEXstdItemX 2 2 3 2 3" xfId="8022" xr:uid="{00000000-0005-0000-0000-0000AF240000}"/>
    <cellStyle name="SAPBEXstdItemX 2 2 3 2 4" xfId="10302" xr:uid="{00000000-0005-0000-0000-0000B0240000}"/>
    <cellStyle name="SAPBEXstdItemX 2 2 3 3" xfId="4209" xr:uid="{00000000-0005-0000-0000-0000B1240000}"/>
    <cellStyle name="SAPBEXstdItemX 2 2 3 4" xfId="6713" xr:uid="{00000000-0005-0000-0000-0000B2240000}"/>
    <cellStyle name="SAPBEXstdItemX 2 2 3 5" xfId="9042" xr:uid="{00000000-0005-0000-0000-0000B3240000}"/>
    <cellStyle name="SAPBEXstdItemX 2 2 4" xfId="1358" xr:uid="{00000000-0005-0000-0000-0000B4240000}"/>
    <cellStyle name="SAPBEXstdItemX 2 2 4 2" xfId="2733" xr:uid="{00000000-0005-0000-0000-0000B5240000}"/>
    <cellStyle name="SAPBEXstdItemX 2 2 4 2 2" xfId="5558" xr:uid="{00000000-0005-0000-0000-0000B6240000}"/>
    <cellStyle name="SAPBEXstdItemX 2 2 4 2 3" xfId="8023" xr:uid="{00000000-0005-0000-0000-0000B7240000}"/>
    <cellStyle name="SAPBEXstdItemX 2 2 4 2 4" xfId="10303" xr:uid="{00000000-0005-0000-0000-0000B8240000}"/>
    <cellStyle name="SAPBEXstdItemX 2 2 4 3" xfId="4210" xr:uid="{00000000-0005-0000-0000-0000B9240000}"/>
    <cellStyle name="SAPBEXstdItemX 2 2 4 4" xfId="6714" xr:uid="{00000000-0005-0000-0000-0000BA240000}"/>
    <cellStyle name="SAPBEXstdItemX 2 2 4 5" xfId="9043" xr:uid="{00000000-0005-0000-0000-0000BB240000}"/>
    <cellStyle name="SAPBEXstdItemX 2 2 5" xfId="1359" xr:uid="{00000000-0005-0000-0000-0000BC240000}"/>
    <cellStyle name="SAPBEXstdItemX 2 2 5 2" xfId="2734" xr:uid="{00000000-0005-0000-0000-0000BD240000}"/>
    <cellStyle name="SAPBEXstdItemX 2 2 5 2 2" xfId="5559" xr:uid="{00000000-0005-0000-0000-0000BE240000}"/>
    <cellStyle name="SAPBEXstdItemX 2 2 5 2 3" xfId="8024" xr:uid="{00000000-0005-0000-0000-0000BF240000}"/>
    <cellStyle name="SAPBEXstdItemX 2 2 5 2 4" xfId="10304" xr:uid="{00000000-0005-0000-0000-0000C0240000}"/>
    <cellStyle name="SAPBEXstdItemX 2 2 5 3" xfId="4211" xr:uid="{00000000-0005-0000-0000-0000C1240000}"/>
    <cellStyle name="SAPBEXstdItemX 2 2 5 4" xfId="6715" xr:uid="{00000000-0005-0000-0000-0000C2240000}"/>
    <cellStyle name="SAPBEXstdItemX 2 2 5 5" xfId="9044" xr:uid="{00000000-0005-0000-0000-0000C3240000}"/>
    <cellStyle name="SAPBEXstdItemX 2 2 6" xfId="1360" xr:uid="{00000000-0005-0000-0000-0000C4240000}"/>
    <cellStyle name="SAPBEXstdItemX 2 2 6 2" xfId="2735" xr:uid="{00000000-0005-0000-0000-0000C5240000}"/>
    <cellStyle name="SAPBEXstdItemX 2 2 6 2 2" xfId="5560" xr:uid="{00000000-0005-0000-0000-0000C6240000}"/>
    <cellStyle name="SAPBEXstdItemX 2 2 6 2 3" xfId="8025" xr:uid="{00000000-0005-0000-0000-0000C7240000}"/>
    <cellStyle name="SAPBEXstdItemX 2 2 6 2 4" xfId="10305" xr:uid="{00000000-0005-0000-0000-0000C8240000}"/>
    <cellStyle name="SAPBEXstdItemX 2 2 6 3" xfId="4212" xr:uid="{00000000-0005-0000-0000-0000C9240000}"/>
    <cellStyle name="SAPBEXstdItemX 2 2 6 4" xfId="6716" xr:uid="{00000000-0005-0000-0000-0000CA240000}"/>
    <cellStyle name="SAPBEXstdItemX 2 2 6 5" xfId="9045" xr:uid="{00000000-0005-0000-0000-0000CB240000}"/>
    <cellStyle name="SAPBEXstdItemX 2 2 7" xfId="1361" xr:uid="{00000000-0005-0000-0000-0000CC240000}"/>
    <cellStyle name="SAPBEXstdItemX 2 2 7 2" xfId="2736" xr:uid="{00000000-0005-0000-0000-0000CD240000}"/>
    <cellStyle name="SAPBEXstdItemX 2 2 7 2 2" xfId="5561" xr:uid="{00000000-0005-0000-0000-0000CE240000}"/>
    <cellStyle name="SAPBEXstdItemX 2 2 7 2 3" xfId="8026" xr:uid="{00000000-0005-0000-0000-0000CF240000}"/>
    <cellStyle name="SAPBEXstdItemX 2 2 7 2 4" xfId="10306" xr:uid="{00000000-0005-0000-0000-0000D0240000}"/>
    <cellStyle name="SAPBEXstdItemX 2 2 7 3" xfId="4213" xr:uid="{00000000-0005-0000-0000-0000D1240000}"/>
    <cellStyle name="SAPBEXstdItemX 2 2 7 4" xfId="6717" xr:uid="{00000000-0005-0000-0000-0000D2240000}"/>
    <cellStyle name="SAPBEXstdItemX 2 2 7 5" xfId="9046" xr:uid="{00000000-0005-0000-0000-0000D3240000}"/>
    <cellStyle name="SAPBEXstdItemX 2 2 8" xfId="1362" xr:uid="{00000000-0005-0000-0000-0000D4240000}"/>
    <cellStyle name="SAPBEXstdItemX 2 2 8 2" xfId="2737" xr:uid="{00000000-0005-0000-0000-0000D5240000}"/>
    <cellStyle name="SAPBEXstdItemX 2 2 8 2 2" xfId="5562" xr:uid="{00000000-0005-0000-0000-0000D6240000}"/>
    <cellStyle name="SAPBEXstdItemX 2 2 8 2 3" xfId="8027" xr:uid="{00000000-0005-0000-0000-0000D7240000}"/>
    <cellStyle name="SAPBEXstdItemX 2 2 8 2 4" xfId="10307" xr:uid="{00000000-0005-0000-0000-0000D8240000}"/>
    <cellStyle name="SAPBEXstdItemX 2 2 8 3" xfId="4214" xr:uid="{00000000-0005-0000-0000-0000D9240000}"/>
    <cellStyle name="SAPBEXstdItemX 2 2 8 4" xfId="6718" xr:uid="{00000000-0005-0000-0000-0000DA240000}"/>
    <cellStyle name="SAPBEXstdItemX 2 2 8 5" xfId="9047" xr:uid="{00000000-0005-0000-0000-0000DB240000}"/>
    <cellStyle name="SAPBEXstdItemX 2 2 9" xfId="1363" xr:uid="{00000000-0005-0000-0000-0000DC240000}"/>
    <cellStyle name="SAPBEXstdItemX 2 2 9 2" xfId="2738" xr:uid="{00000000-0005-0000-0000-0000DD240000}"/>
    <cellStyle name="SAPBEXstdItemX 2 2 9 2 2" xfId="5563" xr:uid="{00000000-0005-0000-0000-0000DE240000}"/>
    <cellStyle name="SAPBEXstdItemX 2 2 9 2 3" xfId="8028" xr:uid="{00000000-0005-0000-0000-0000DF240000}"/>
    <cellStyle name="SAPBEXstdItemX 2 2 9 2 4" xfId="10308" xr:uid="{00000000-0005-0000-0000-0000E0240000}"/>
    <cellStyle name="SAPBEXstdItemX 2 2 9 3" xfId="4215" xr:uid="{00000000-0005-0000-0000-0000E1240000}"/>
    <cellStyle name="SAPBEXstdItemX 2 2 9 4" xfId="6719" xr:uid="{00000000-0005-0000-0000-0000E2240000}"/>
    <cellStyle name="SAPBEXstdItemX 2 2 9 5" xfId="9048" xr:uid="{00000000-0005-0000-0000-0000E3240000}"/>
    <cellStyle name="SAPBEXstdItemX 2 3" xfId="1364" xr:uid="{00000000-0005-0000-0000-0000E4240000}"/>
    <cellStyle name="SAPBEXstdItemX 2 3 2" xfId="2739" xr:uid="{00000000-0005-0000-0000-0000E5240000}"/>
    <cellStyle name="SAPBEXstdItemX 2 3 2 2" xfId="5564" xr:uid="{00000000-0005-0000-0000-0000E6240000}"/>
    <cellStyle name="SAPBEXstdItemX 2 3 2 3" xfId="8029" xr:uid="{00000000-0005-0000-0000-0000E7240000}"/>
    <cellStyle name="SAPBEXstdItemX 2 3 2 4" xfId="10309" xr:uid="{00000000-0005-0000-0000-0000E8240000}"/>
    <cellStyle name="SAPBEXstdItemX 2 3 3" xfId="4216" xr:uid="{00000000-0005-0000-0000-0000E9240000}"/>
    <cellStyle name="SAPBEXstdItemX 2 3 4" xfId="6720" xr:uid="{00000000-0005-0000-0000-0000EA240000}"/>
    <cellStyle name="SAPBEXstdItemX 2 3 5" xfId="9049" xr:uid="{00000000-0005-0000-0000-0000EB240000}"/>
    <cellStyle name="SAPBEXstdItemX 2 4" xfId="1365" xr:uid="{00000000-0005-0000-0000-0000EC240000}"/>
    <cellStyle name="SAPBEXstdItemX 2 4 2" xfId="2740" xr:uid="{00000000-0005-0000-0000-0000ED240000}"/>
    <cellStyle name="SAPBEXstdItemX 2 4 2 2" xfId="5565" xr:uid="{00000000-0005-0000-0000-0000EE240000}"/>
    <cellStyle name="SAPBEXstdItemX 2 4 2 3" xfId="8030" xr:uid="{00000000-0005-0000-0000-0000EF240000}"/>
    <cellStyle name="SAPBEXstdItemX 2 4 2 4" xfId="10310" xr:uid="{00000000-0005-0000-0000-0000F0240000}"/>
    <cellStyle name="SAPBEXstdItemX 2 4 3" xfId="4217" xr:uid="{00000000-0005-0000-0000-0000F1240000}"/>
    <cellStyle name="SAPBEXstdItemX 2 4 4" xfId="6721" xr:uid="{00000000-0005-0000-0000-0000F2240000}"/>
    <cellStyle name="SAPBEXstdItemX 2 4 5" xfId="9050" xr:uid="{00000000-0005-0000-0000-0000F3240000}"/>
    <cellStyle name="SAPBEXstdItemX 2 5" xfId="1366" xr:uid="{00000000-0005-0000-0000-0000F4240000}"/>
    <cellStyle name="SAPBEXstdItemX 2 5 2" xfId="2741" xr:uid="{00000000-0005-0000-0000-0000F5240000}"/>
    <cellStyle name="SAPBEXstdItemX 2 5 2 2" xfId="5566" xr:uid="{00000000-0005-0000-0000-0000F6240000}"/>
    <cellStyle name="SAPBEXstdItemX 2 5 2 3" xfId="8031" xr:uid="{00000000-0005-0000-0000-0000F7240000}"/>
    <cellStyle name="SAPBEXstdItemX 2 5 2 4" xfId="10311" xr:uid="{00000000-0005-0000-0000-0000F8240000}"/>
    <cellStyle name="SAPBEXstdItemX 2 5 3" xfId="4218" xr:uid="{00000000-0005-0000-0000-0000F9240000}"/>
    <cellStyle name="SAPBEXstdItemX 2 5 4" xfId="6722" xr:uid="{00000000-0005-0000-0000-0000FA240000}"/>
    <cellStyle name="SAPBEXstdItemX 2 5 5" xfId="9051" xr:uid="{00000000-0005-0000-0000-0000FB240000}"/>
    <cellStyle name="SAPBEXstdItemX 2 6" xfId="1367" xr:uid="{00000000-0005-0000-0000-0000FC240000}"/>
    <cellStyle name="SAPBEXstdItemX 2 6 2" xfId="2742" xr:uid="{00000000-0005-0000-0000-0000FD240000}"/>
    <cellStyle name="SAPBEXstdItemX 2 6 2 2" xfId="5567" xr:uid="{00000000-0005-0000-0000-0000FE240000}"/>
    <cellStyle name="SAPBEXstdItemX 2 6 2 3" xfId="8032" xr:uid="{00000000-0005-0000-0000-0000FF240000}"/>
    <cellStyle name="SAPBEXstdItemX 2 6 2 4" xfId="10312" xr:uid="{00000000-0005-0000-0000-000000250000}"/>
    <cellStyle name="SAPBEXstdItemX 2 6 3" xfId="4219" xr:uid="{00000000-0005-0000-0000-000001250000}"/>
    <cellStyle name="SAPBEXstdItemX 2 6 4" xfId="6723" xr:uid="{00000000-0005-0000-0000-000002250000}"/>
    <cellStyle name="SAPBEXstdItemX 2 6 5" xfId="9052" xr:uid="{00000000-0005-0000-0000-000003250000}"/>
    <cellStyle name="SAPBEXstdItemX 2 7" xfId="1368" xr:uid="{00000000-0005-0000-0000-000004250000}"/>
    <cellStyle name="SAPBEXstdItemX 2 7 2" xfId="2743" xr:uid="{00000000-0005-0000-0000-000005250000}"/>
    <cellStyle name="SAPBEXstdItemX 2 7 2 2" xfId="5568" xr:uid="{00000000-0005-0000-0000-000006250000}"/>
    <cellStyle name="SAPBEXstdItemX 2 7 2 3" xfId="8033" xr:uid="{00000000-0005-0000-0000-000007250000}"/>
    <cellStyle name="SAPBEXstdItemX 2 7 2 4" xfId="10313" xr:uid="{00000000-0005-0000-0000-000008250000}"/>
    <cellStyle name="SAPBEXstdItemX 2 7 3" xfId="4220" xr:uid="{00000000-0005-0000-0000-000009250000}"/>
    <cellStyle name="SAPBEXstdItemX 2 7 4" xfId="6724" xr:uid="{00000000-0005-0000-0000-00000A250000}"/>
    <cellStyle name="SAPBEXstdItemX 2 7 5" xfId="9053" xr:uid="{00000000-0005-0000-0000-00000B250000}"/>
    <cellStyle name="SAPBEXstdItemX 2 8" xfId="1369" xr:uid="{00000000-0005-0000-0000-00000C250000}"/>
    <cellStyle name="SAPBEXstdItemX 2 8 2" xfId="2744" xr:uid="{00000000-0005-0000-0000-00000D250000}"/>
    <cellStyle name="SAPBEXstdItemX 2 8 2 2" xfId="5569" xr:uid="{00000000-0005-0000-0000-00000E250000}"/>
    <cellStyle name="SAPBEXstdItemX 2 8 2 3" xfId="8034" xr:uid="{00000000-0005-0000-0000-00000F250000}"/>
    <cellStyle name="SAPBEXstdItemX 2 8 2 4" xfId="10314" xr:uid="{00000000-0005-0000-0000-000010250000}"/>
    <cellStyle name="SAPBEXstdItemX 2 8 3" xfId="4221" xr:uid="{00000000-0005-0000-0000-000011250000}"/>
    <cellStyle name="SAPBEXstdItemX 2 8 4" xfId="6725" xr:uid="{00000000-0005-0000-0000-000012250000}"/>
    <cellStyle name="SAPBEXstdItemX 2 8 5" xfId="9054" xr:uid="{00000000-0005-0000-0000-000013250000}"/>
    <cellStyle name="SAPBEXstdItemX 2 9" xfId="1370" xr:uid="{00000000-0005-0000-0000-000014250000}"/>
    <cellStyle name="SAPBEXstdItemX 2 9 2" xfId="2745" xr:uid="{00000000-0005-0000-0000-000015250000}"/>
    <cellStyle name="SAPBEXstdItemX 2 9 2 2" xfId="5570" xr:uid="{00000000-0005-0000-0000-000016250000}"/>
    <cellStyle name="SAPBEXstdItemX 2 9 2 3" xfId="8035" xr:uid="{00000000-0005-0000-0000-000017250000}"/>
    <cellStyle name="SAPBEXstdItemX 2 9 2 4" xfId="10315" xr:uid="{00000000-0005-0000-0000-000018250000}"/>
    <cellStyle name="SAPBEXstdItemX 2 9 3" xfId="4222" xr:uid="{00000000-0005-0000-0000-000019250000}"/>
    <cellStyle name="SAPBEXstdItemX 2 9 4" xfId="6726" xr:uid="{00000000-0005-0000-0000-00001A250000}"/>
    <cellStyle name="SAPBEXstdItemX 2 9 5" xfId="9055" xr:uid="{00000000-0005-0000-0000-00001B250000}"/>
    <cellStyle name="SAPBEXstdItemX 3" xfId="1371" xr:uid="{00000000-0005-0000-0000-00001C250000}"/>
    <cellStyle name="SAPBEXstdItemX 3 10" xfId="1372" xr:uid="{00000000-0005-0000-0000-00001D250000}"/>
    <cellStyle name="SAPBEXstdItemX 3 10 2" xfId="2747" xr:uid="{00000000-0005-0000-0000-00001E250000}"/>
    <cellStyle name="SAPBEXstdItemX 3 10 2 2" xfId="5572" xr:uid="{00000000-0005-0000-0000-00001F250000}"/>
    <cellStyle name="SAPBEXstdItemX 3 10 2 3" xfId="8037" xr:uid="{00000000-0005-0000-0000-000020250000}"/>
    <cellStyle name="SAPBEXstdItemX 3 10 2 4" xfId="10317" xr:uid="{00000000-0005-0000-0000-000021250000}"/>
    <cellStyle name="SAPBEXstdItemX 3 10 3" xfId="4224" xr:uid="{00000000-0005-0000-0000-000022250000}"/>
    <cellStyle name="SAPBEXstdItemX 3 10 4" xfId="6728" xr:uid="{00000000-0005-0000-0000-000023250000}"/>
    <cellStyle name="SAPBEXstdItemX 3 10 5" xfId="9057" xr:uid="{00000000-0005-0000-0000-000024250000}"/>
    <cellStyle name="SAPBEXstdItemX 3 11" xfId="2746" xr:uid="{00000000-0005-0000-0000-000025250000}"/>
    <cellStyle name="SAPBEXstdItemX 3 11 2" xfId="5571" xr:uid="{00000000-0005-0000-0000-000026250000}"/>
    <cellStyle name="SAPBEXstdItemX 3 11 3" xfId="8036" xr:uid="{00000000-0005-0000-0000-000027250000}"/>
    <cellStyle name="SAPBEXstdItemX 3 11 4" xfId="10316" xr:uid="{00000000-0005-0000-0000-000028250000}"/>
    <cellStyle name="SAPBEXstdItemX 3 12" xfId="4223" xr:uid="{00000000-0005-0000-0000-000029250000}"/>
    <cellStyle name="SAPBEXstdItemX 3 13" xfId="6727" xr:uid="{00000000-0005-0000-0000-00002A250000}"/>
    <cellStyle name="SAPBEXstdItemX 3 14" xfId="9056" xr:uid="{00000000-0005-0000-0000-00002B250000}"/>
    <cellStyle name="SAPBEXstdItemX 3 2" xfId="1373" xr:uid="{00000000-0005-0000-0000-00002C250000}"/>
    <cellStyle name="SAPBEXstdItemX 3 2 2" xfId="2748" xr:uid="{00000000-0005-0000-0000-00002D250000}"/>
    <cellStyle name="SAPBEXstdItemX 3 2 2 2" xfId="5573" xr:uid="{00000000-0005-0000-0000-00002E250000}"/>
    <cellStyle name="SAPBEXstdItemX 3 2 2 3" xfId="8038" xr:uid="{00000000-0005-0000-0000-00002F250000}"/>
    <cellStyle name="SAPBEXstdItemX 3 2 2 4" xfId="10318" xr:uid="{00000000-0005-0000-0000-000030250000}"/>
    <cellStyle name="SAPBEXstdItemX 3 2 3" xfId="4225" xr:uid="{00000000-0005-0000-0000-000031250000}"/>
    <cellStyle name="SAPBEXstdItemX 3 2 4" xfId="6729" xr:uid="{00000000-0005-0000-0000-000032250000}"/>
    <cellStyle name="SAPBEXstdItemX 3 2 5" xfId="9058" xr:uid="{00000000-0005-0000-0000-000033250000}"/>
    <cellStyle name="SAPBEXstdItemX 3 3" xfId="1374" xr:uid="{00000000-0005-0000-0000-000034250000}"/>
    <cellStyle name="SAPBEXstdItemX 3 3 2" xfId="2749" xr:uid="{00000000-0005-0000-0000-000035250000}"/>
    <cellStyle name="SAPBEXstdItemX 3 3 2 2" xfId="5574" xr:uid="{00000000-0005-0000-0000-000036250000}"/>
    <cellStyle name="SAPBEXstdItemX 3 3 2 3" xfId="8039" xr:uid="{00000000-0005-0000-0000-000037250000}"/>
    <cellStyle name="SAPBEXstdItemX 3 3 2 4" xfId="10319" xr:uid="{00000000-0005-0000-0000-000038250000}"/>
    <cellStyle name="SAPBEXstdItemX 3 3 3" xfId="4226" xr:uid="{00000000-0005-0000-0000-000039250000}"/>
    <cellStyle name="SAPBEXstdItemX 3 3 4" xfId="6730" xr:uid="{00000000-0005-0000-0000-00003A250000}"/>
    <cellStyle name="SAPBEXstdItemX 3 3 5" xfId="9059" xr:uid="{00000000-0005-0000-0000-00003B250000}"/>
    <cellStyle name="SAPBEXstdItemX 3 4" xfId="1375" xr:uid="{00000000-0005-0000-0000-00003C250000}"/>
    <cellStyle name="SAPBEXstdItemX 3 4 2" xfId="2750" xr:uid="{00000000-0005-0000-0000-00003D250000}"/>
    <cellStyle name="SAPBEXstdItemX 3 4 2 2" xfId="5575" xr:uid="{00000000-0005-0000-0000-00003E250000}"/>
    <cellStyle name="SAPBEXstdItemX 3 4 2 3" xfId="8040" xr:uid="{00000000-0005-0000-0000-00003F250000}"/>
    <cellStyle name="SAPBEXstdItemX 3 4 2 4" xfId="10320" xr:uid="{00000000-0005-0000-0000-000040250000}"/>
    <cellStyle name="SAPBEXstdItemX 3 4 3" xfId="4227" xr:uid="{00000000-0005-0000-0000-000041250000}"/>
    <cellStyle name="SAPBEXstdItemX 3 4 4" xfId="6731" xr:uid="{00000000-0005-0000-0000-000042250000}"/>
    <cellStyle name="SAPBEXstdItemX 3 4 5" xfId="9060" xr:uid="{00000000-0005-0000-0000-000043250000}"/>
    <cellStyle name="SAPBEXstdItemX 3 5" xfId="1376" xr:uid="{00000000-0005-0000-0000-000044250000}"/>
    <cellStyle name="SAPBEXstdItemX 3 5 2" xfId="2751" xr:uid="{00000000-0005-0000-0000-000045250000}"/>
    <cellStyle name="SAPBEXstdItemX 3 5 2 2" xfId="5576" xr:uid="{00000000-0005-0000-0000-000046250000}"/>
    <cellStyle name="SAPBEXstdItemX 3 5 2 3" xfId="8041" xr:uid="{00000000-0005-0000-0000-000047250000}"/>
    <cellStyle name="SAPBEXstdItemX 3 5 2 4" xfId="10321" xr:uid="{00000000-0005-0000-0000-000048250000}"/>
    <cellStyle name="SAPBEXstdItemX 3 5 3" xfId="4228" xr:uid="{00000000-0005-0000-0000-000049250000}"/>
    <cellStyle name="SAPBEXstdItemX 3 5 4" xfId="6732" xr:uid="{00000000-0005-0000-0000-00004A250000}"/>
    <cellStyle name="SAPBEXstdItemX 3 5 5" xfId="9061" xr:uid="{00000000-0005-0000-0000-00004B250000}"/>
    <cellStyle name="SAPBEXstdItemX 3 6" xfId="1377" xr:uid="{00000000-0005-0000-0000-00004C250000}"/>
    <cellStyle name="SAPBEXstdItemX 3 6 2" xfId="2752" xr:uid="{00000000-0005-0000-0000-00004D250000}"/>
    <cellStyle name="SAPBEXstdItemX 3 6 2 2" xfId="5577" xr:uid="{00000000-0005-0000-0000-00004E250000}"/>
    <cellStyle name="SAPBEXstdItemX 3 6 2 3" xfId="8042" xr:uid="{00000000-0005-0000-0000-00004F250000}"/>
    <cellStyle name="SAPBEXstdItemX 3 6 2 4" xfId="10322" xr:uid="{00000000-0005-0000-0000-000050250000}"/>
    <cellStyle name="SAPBEXstdItemX 3 6 3" xfId="4229" xr:uid="{00000000-0005-0000-0000-000051250000}"/>
    <cellStyle name="SAPBEXstdItemX 3 6 4" xfId="6733" xr:uid="{00000000-0005-0000-0000-000052250000}"/>
    <cellStyle name="SAPBEXstdItemX 3 6 5" xfId="9062" xr:uid="{00000000-0005-0000-0000-000053250000}"/>
    <cellStyle name="SAPBEXstdItemX 3 7" xfId="1378" xr:uid="{00000000-0005-0000-0000-000054250000}"/>
    <cellStyle name="SAPBEXstdItemX 3 7 2" xfId="2753" xr:uid="{00000000-0005-0000-0000-000055250000}"/>
    <cellStyle name="SAPBEXstdItemX 3 7 2 2" xfId="5578" xr:uid="{00000000-0005-0000-0000-000056250000}"/>
    <cellStyle name="SAPBEXstdItemX 3 7 2 3" xfId="8043" xr:uid="{00000000-0005-0000-0000-000057250000}"/>
    <cellStyle name="SAPBEXstdItemX 3 7 2 4" xfId="10323" xr:uid="{00000000-0005-0000-0000-000058250000}"/>
    <cellStyle name="SAPBEXstdItemX 3 7 3" xfId="4230" xr:uid="{00000000-0005-0000-0000-000059250000}"/>
    <cellStyle name="SAPBEXstdItemX 3 7 4" xfId="6734" xr:uid="{00000000-0005-0000-0000-00005A250000}"/>
    <cellStyle name="SAPBEXstdItemX 3 7 5" xfId="9063" xr:uid="{00000000-0005-0000-0000-00005B250000}"/>
    <cellStyle name="SAPBEXstdItemX 3 8" xfId="1379" xr:uid="{00000000-0005-0000-0000-00005C250000}"/>
    <cellStyle name="SAPBEXstdItemX 3 8 2" xfId="2754" xr:uid="{00000000-0005-0000-0000-00005D250000}"/>
    <cellStyle name="SAPBEXstdItemX 3 8 2 2" xfId="5579" xr:uid="{00000000-0005-0000-0000-00005E250000}"/>
    <cellStyle name="SAPBEXstdItemX 3 8 2 3" xfId="8044" xr:uid="{00000000-0005-0000-0000-00005F250000}"/>
    <cellStyle name="SAPBEXstdItemX 3 8 2 4" xfId="10324" xr:uid="{00000000-0005-0000-0000-000060250000}"/>
    <cellStyle name="SAPBEXstdItemX 3 8 3" xfId="4231" xr:uid="{00000000-0005-0000-0000-000061250000}"/>
    <cellStyle name="SAPBEXstdItemX 3 8 4" xfId="6735" xr:uid="{00000000-0005-0000-0000-000062250000}"/>
    <cellStyle name="SAPBEXstdItemX 3 8 5" xfId="9064" xr:uid="{00000000-0005-0000-0000-000063250000}"/>
    <cellStyle name="SAPBEXstdItemX 3 9" xfId="1380" xr:uid="{00000000-0005-0000-0000-000064250000}"/>
    <cellStyle name="SAPBEXstdItemX 3 9 2" xfId="2755" xr:uid="{00000000-0005-0000-0000-000065250000}"/>
    <cellStyle name="SAPBEXstdItemX 3 9 2 2" xfId="5580" xr:uid="{00000000-0005-0000-0000-000066250000}"/>
    <cellStyle name="SAPBEXstdItemX 3 9 2 3" xfId="8045" xr:uid="{00000000-0005-0000-0000-000067250000}"/>
    <cellStyle name="SAPBEXstdItemX 3 9 2 4" xfId="10325" xr:uid="{00000000-0005-0000-0000-000068250000}"/>
    <cellStyle name="SAPBEXstdItemX 3 9 3" xfId="4232" xr:uid="{00000000-0005-0000-0000-000069250000}"/>
    <cellStyle name="SAPBEXstdItemX 3 9 4" xfId="6736" xr:uid="{00000000-0005-0000-0000-00006A250000}"/>
    <cellStyle name="SAPBEXstdItemX 3 9 5" xfId="9065" xr:uid="{00000000-0005-0000-0000-00006B250000}"/>
    <cellStyle name="SAPBEXstdItemX 4" xfId="1381" xr:uid="{00000000-0005-0000-0000-00006C250000}"/>
    <cellStyle name="SAPBEXstdItemX 4 2" xfId="2756" xr:uid="{00000000-0005-0000-0000-00006D250000}"/>
    <cellStyle name="SAPBEXstdItemX 4 2 2" xfId="5581" xr:uid="{00000000-0005-0000-0000-00006E250000}"/>
    <cellStyle name="SAPBEXstdItemX 4 2 3" xfId="8046" xr:uid="{00000000-0005-0000-0000-00006F250000}"/>
    <cellStyle name="SAPBEXstdItemX 4 2 4" xfId="10326" xr:uid="{00000000-0005-0000-0000-000070250000}"/>
    <cellStyle name="SAPBEXstdItemX 4 3" xfId="4233" xr:uid="{00000000-0005-0000-0000-000071250000}"/>
    <cellStyle name="SAPBEXstdItemX 4 4" xfId="6737" xr:uid="{00000000-0005-0000-0000-000072250000}"/>
    <cellStyle name="SAPBEXstdItemX 4 5" xfId="9066" xr:uid="{00000000-0005-0000-0000-000073250000}"/>
    <cellStyle name="SAPBEXstdItemX 5" xfId="1382" xr:uid="{00000000-0005-0000-0000-000074250000}"/>
    <cellStyle name="SAPBEXstdItemX 5 2" xfId="2757" xr:uid="{00000000-0005-0000-0000-000075250000}"/>
    <cellStyle name="SAPBEXstdItemX 5 2 2" xfId="5582" xr:uid="{00000000-0005-0000-0000-000076250000}"/>
    <cellStyle name="SAPBEXstdItemX 5 2 3" xfId="8047" xr:uid="{00000000-0005-0000-0000-000077250000}"/>
    <cellStyle name="SAPBEXstdItemX 5 2 4" xfId="10327" xr:uid="{00000000-0005-0000-0000-000078250000}"/>
    <cellStyle name="SAPBEXstdItemX 5 3" xfId="4234" xr:uid="{00000000-0005-0000-0000-000079250000}"/>
    <cellStyle name="SAPBEXstdItemX 5 4" xfId="6738" xr:uid="{00000000-0005-0000-0000-00007A250000}"/>
    <cellStyle name="SAPBEXstdItemX 5 5" xfId="9067" xr:uid="{00000000-0005-0000-0000-00007B250000}"/>
    <cellStyle name="SAPBEXstdItemX 6" xfId="1383" xr:uid="{00000000-0005-0000-0000-00007C250000}"/>
    <cellStyle name="SAPBEXstdItemX 6 2" xfId="2758" xr:uid="{00000000-0005-0000-0000-00007D250000}"/>
    <cellStyle name="SAPBEXstdItemX 6 2 2" xfId="5583" xr:uid="{00000000-0005-0000-0000-00007E250000}"/>
    <cellStyle name="SAPBEXstdItemX 6 2 3" xfId="8048" xr:uid="{00000000-0005-0000-0000-00007F250000}"/>
    <cellStyle name="SAPBEXstdItemX 6 2 4" xfId="10328" xr:uid="{00000000-0005-0000-0000-000080250000}"/>
    <cellStyle name="SAPBEXstdItemX 6 3" xfId="4235" xr:uid="{00000000-0005-0000-0000-000081250000}"/>
    <cellStyle name="SAPBEXstdItemX 6 4" xfId="6739" xr:uid="{00000000-0005-0000-0000-000082250000}"/>
    <cellStyle name="SAPBEXstdItemX 6 5" xfId="9068" xr:uid="{00000000-0005-0000-0000-000083250000}"/>
    <cellStyle name="SAPBEXstdItemX 7" xfId="1384" xr:uid="{00000000-0005-0000-0000-000084250000}"/>
    <cellStyle name="SAPBEXstdItemX 7 2" xfId="2759" xr:uid="{00000000-0005-0000-0000-000085250000}"/>
    <cellStyle name="SAPBEXstdItemX 7 2 2" xfId="5584" xr:uid="{00000000-0005-0000-0000-000086250000}"/>
    <cellStyle name="SAPBEXstdItemX 7 2 3" xfId="8049" xr:uid="{00000000-0005-0000-0000-000087250000}"/>
    <cellStyle name="SAPBEXstdItemX 7 2 4" xfId="10329" xr:uid="{00000000-0005-0000-0000-000088250000}"/>
    <cellStyle name="SAPBEXstdItemX 7 3" xfId="4236" xr:uid="{00000000-0005-0000-0000-000089250000}"/>
    <cellStyle name="SAPBEXstdItemX 7 4" xfId="6740" xr:uid="{00000000-0005-0000-0000-00008A250000}"/>
    <cellStyle name="SAPBEXstdItemX 7 5" xfId="9069" xr:uid="{00000000-0005-0000-0000-00008B250000}"/>
    <cellStyle name="SAPBEXstdItemX 8" xfId="1385" xr:uid="{00000000-0005-0000-0000-00008C250000}"/>
    <cellStyle name="SAPBEXstdItemX 8 2" xfId="2760" xr:uid="{00000000-0005-0000-0000-00008D250000}"/>
    <cellStyle name="SAPBEXstdItemX 8 2 2" xfId="5585" xr:uid="{00000000-0005-0000-0000-00008E250000}"/>
    <cellStyle name="SAPBEXstdItemX 8 2 3" xfId="8050" xr:uid="{00000000-0005-0000-0000-00008F250000}"/>
    <cellStyle name="SAPBEXstdItemX 8 2 4" xfId="10330" xr:uid="{00000000-0005-0000-0000-000090250000}"/>
    <cellStyle name="SAPBEXstdItemX 8 3" xfId="4237" xr:uid="{00000000-0005-0000-0000-000091250000}"/>
    <cellStyle name="SAPBEXstdItemX 8 4" xfId="6741" xr:uid="{00000000-0005-0000-0000-000092250000}"/>
    <cellStyle name="SAPBEXstdItemX 8 5" xfId="9070" xr:uid="{00000000-0005-0000-0000-000093250000}"/>
    <cellStyle name="SAPBEXstdItemX 9" xfId="1386" xr:uid="{00000000-0005-0000-0000-000094250000}"/>
    <cellStyle name="SAPBEXstdItemX 9 2" xfId="2761" xr:uid="{00000000-0005-0000-0000-000095250000}"/>
    <cellStyle name="SAPBEXstdItemX 9 2 2" xfId="5586" xr:uid="{00000000-0005-0000-0000-000096250000}"/>
    <cellStyle name="SAPBEXstdItemX 9 2 3" xfId="8051" xr:uid="{00000000-0005-0000-0000-000097250000}"/>
    <cellStyle name="SAPBEXstdItemX 9 2 4" xfId="10331" xr:uid="{00000000-0005-0000-0000-000098250000}"/>
    <cellStyle name="SAPBEXstdItemX 9 3" xfId="4238" xr:uid="{00000000-0005-0000-0000-000099250000}"/>
    <cellStyle name="SAPBEXstdItemX 9 4" xfId="6742" xr:uid="{00000000-0005-0000-0000-00009A250000}"/>
    <cellStyle name="SAPBEXstdItemX 9 5" xfId="9071" xr:uid="{00000000-0005-0000-0000-00009B250000}"/>
    <cellStyle name="SAPBEXstdItemX_Výkaz 13-D3a _2011_jk" xfId="1387" xr:uid="{00000000-0005-0000-0000-00009C250000}"/>
    <cellStyle name="SAPBEXtitle" xfId="1388" xr:uid="{00000000-0005-0000-0000-00009D250000}"/>
    <cellStyle name="SAPBEXtitle 2" xfId="1389" xr:uid="{00000000-0005-0000-0000-00009E250000}"/>
    <cellStyle name="SAPBEXtitle 3" xfId="1539" xr:uid="{00000000-0005-0000-0000-00009F250000}"/>
    <cellStyle name="SAPBEXtitle_Výkaz 13-D3a _2011_jk" xfId="1390" xr:uid="{00000000-0005-0000-0000-0000A0250000}"/>
    <cellStyle name="SAPBEXunassignedItem" xfId="1391" xr:uid="{00000000-0005-0000-0000-0000A1250000}"/>
    <cellStyle name="SAPBEXunassignedItem 10" xfId="4242" xr:uid="{00000000-0005-0000-0000-0000A2250000}"/>
    <cellStyle name="SAPBEXunassignedItem 11" xfId="6743" xr:uid="{00000000-0005-0000-0000-0000A3250000}"/>
    <cellStyle name="SAPBEXunassignedItem 12" xfId="9072" xr:uid="{00000000-0005-0000-0000-0000A4250000}"/>
    <cellStyle name="SAPBEXunassignedItem 2" xfId="1392" xr:uid="{00000000-0005-0000-0000-0000A5250000}"/>
    <cellStyle name="SAPBEXunassignedItem 2 10" xfId="6744" xr:uid="{00000000-0005-0000-0000-0000A6250000}"/>
    <cellStyle name="SAPBEXunassignedItem 2 11" xfId="9073" xr:uid="{00000000-0005-0000-0000-0000A7250000}"/>
    <cellStyle name="SAPBEXunassignedItem 2 2" xfId="1393" xr:uid="{00000000-0005-0000-0000-0000A8250000}"/>
    <cellStyle name="SAPBEXunassignedItem 2 2 2" xfId="2764" xr:uid="{00000000-0005-0000-0000-0000A9250000}"/>
    <cellStyle name="SAPBEXunassignedItem 2 2 2 2" xfId="5589" xr:uid="{00000000-0005-0000-0000-0000AA250000}"/>
    <cellStyle name="SAPBEXunassignedItem 2 2 2 3" xfId="8054" xr:uid="{00000000-0005-0000-0000-0000AB250000}"/>
    <cellStyle name="SAPBEXunassignedItem 2 2 2 4" xfId="10334" xr:uid="{00000000-0005-0000-0000-0000AC250000}"/>
    <cellStyle name="SAPBEXunassignedItem 2 2 3" xfId="4244" xr:uid="{00000000-0005-0000-0000-0000AD250000}"/>
    <cellStyle name="SAPBEXunassignedItem 2 2 4" xfId="6745" xr:uid="{00000000-0005-0000-0000-0000AE250000}"/>
    <cellStyle name="SAPBEXunassignedItem 2 2 5" xfId="9074" xr:uid="{00000000-0005-0000-0000-0000AF250000}"/>
    <cellStyle name="SAPBEXunassignedItem 2 3" xfId="1394" xr:uid="{00000000-0005-0000-0000-0000B0250000}"/>
    <cellStyle name="SAPBEXunassignedItem 2 3 2" xfId="2765" xr:uid="{00000000-0005-0000-0000-0000B1250000}"/>
    <cellStyle name="SAPBEXunassignedItem 2 3 2 2" xfId="5590" xr:uid="{00000000-0005-0000-0000-0000B2250000}"/>
    <cellStyle name="SAPBEXunassignedItem 2 3 2 3" xfId="8055" xr:uid="{00000000-0005-0000-0000-0000B3250000}"/>
    <cellStyle name="SAPBEXunassignedItem 2 3 2 4" xfId="10335" xr:uid="{00000000-0005-0000-0000-0000B4250000}"/>
    <cellStyle name="SAPBEXunassignedItem 2 3 3" xfId="4245" xr:uid="{00000000-0005-0000-0000-0000B5250000}"/>
    <cellStyle name="SAPBEXunassignedItem 2 3 4" xfId="6746" xr:uid="{00000000-0005-0000-0000-0000B6250000}"/>
    <cellStyle name="SAPBEXunassignedItem 2 3 5" xfId="9075" xr:uid="{00000000-0005-0000-0000-0000B7250000}"/>
    <cellStyle name="SAPBEXunassignedItem 2 4" xfId="1395" xr:uid="{00000000-0005-0000-0000-0000B8250000}"/>
    <cellStyle name="SAPBEXunassignedItem 2 4 2" xfId="2766" xr:uid="{00000000-0005-0000-0000-0000B9250000}"/>
    <cellStyle name="SAPBEXunassignedItem 2 4 2 2" xfId="5591" xr:uid="{00000000-0005-0000-0000-0000BA250000}"/>
    <cellStyle name="SAPBEXunassignedItem 2 4 2 3" xfId="8056" xr:uid="{00000000-0005-0000-0000-0000BB250000}"/>
    <cellStyle name="SAPBEXunassignedItem 2 4 2 4" xfId="10336" xr:uid="{00000000-0005-0000-0000-0000BC250000}"/>
    <cellStyle name="SAPBEXunassignedItem 2 4 3" xfId="4246" xr:uid="{00000000-0005-0000-0000-0000BD250000}"/>
    <cellStyle name="SAPBEXunassignedItem 2 4 4" xfId="6747" xr:uid="{00000000-0005-0000-0000-0000BE250000}"/>
    <cellStyle name="SAPBEXunassignedItem 2 4 5" xfId="9076" xr:uid="{00000000-0005-0000-0000-0000BF250000}"/>
    <cellStyle name="SAPBEXunassignedItem 2 5" xfId="1396" xr:uid="{00000000-0005-0000-0000-0000C0250000}"/>
    <cellStyle name="SAPBEXunassignedItem 2 5 2" xfId="2767" xr:uid="{00000000-0005-0000-0000-0000C1250000}"/>
    <cellStyle name="SAPBEXunassignedItem 2 5 2 2" xfId="5592" xr:uid="{00000000-0005-0000-0000-0000C2250000}"/>
    <cellStyle name="SAPBEXunassignedItem 2 5 2 3" xfId="8057" xr:uid="{00000000-0005-0000-0000-0000C3250000}"/>
    <cellStyle name="SAPBEXunassignedItem 2 5 2 4" xfId="10337" xr:uid="{00000000-0005-0000-0000-0000C4250000}"/>
    <cellStyle name="SAPBEXunassignedItem 2 5 3" xfId="4247" xr:uid="{00000000-0005-0000-0000-0000C5250000}"/>
    <cellStyle name="SAPBEXunassignedItem 2 5 4" xfId="6748" xr:uid="{00000000-0005-0000-0000-0000C6250000}"/>
    <cellStyle name="SAPBEXunassignedItem 2 5 5" xfId="9077" xr:uid="{00000000-0005-0000-0000-0000C7250000}"/>
    <cellStyle name="SAPBEXunassignedItem 2 6" xfId="1397" xr:uid="{00000000-0005-0000-0000-0000C8250000}"/>
    <cellStyle name="SAPBEXunassignedItem 2 6 2" xfId="2768" xr:uid="{00000000-0005-0000-0000-0000C9250000}"/>
    <cellStyle name="SAPBEXunassignedItem 2 6 2 2" xfId="5593" xr:uid="{00000000-0005-0000-0000-0000CA250000}"/>
    <cellStyle name="SAPBEXunassignedItem 2 6 2 3" xfId="8058" xr:uid="{00000000-0005-0000-0000-0000CB250000}"/>
    <cellStyle name="SAPBEXunassignedItem 2 6 2 4" xfId="10338" xr:uid="{00000000-0005-0000-0000-0000CC250000}"/>
    <cellStyle name="SAPBEXunassignedItem 2 6 3" xfId="4248" xr:uid="{00000000-0005-0000-0000-0000CD250000}"/>
    <cellStyle name="SAPBEXunassignedItem 2 6 4" xfId="6749" xr:uid="{00000000-0005-0000-0000-0000CE250000}"/>
    <cellStyle name="SAPBEXunassignedItem 2 6 5" xfId="9078" xr:uid="{00000000-0005-0000-0000-0000CF250000}"/>
    <cellStyle name="SAPBEXunassignedItem 2 7" xfId="1398" xr:uid="{00000000-0005-0000-0000-0000D0250000}"/>
    <cellStyle name="SAPBEXunassignedItem 2 7 2" xfId="2769" xr:uid="{00000000-0005-0000-0000-0000D1250000}"/>
    <cellStyle name="SAPBEXunassignedItem 2 7 2 2" xfId="5594" xr:uid="{00000000-0005-0000-0000-0000D2250000}"/>
    <cellStyle name="SAPBEXunassignedItem 2 7 2 3" xfId="8059" xr:uid="{00000000-0005-0000-0000-0000D3250000}"/>
    <cellStyle name="SAPBEXunassignedItem 2 7 2 4" xfId="10339" xr:uid="{00000000-0005-0000-0000-0000D4250000}"/>
    <cellStyle name="SAPBEXunassignedItem 2 7 3" xfId="4249" xr:uid="{00000000-0005-0000-0000-0000D5250000}"/>
    <cellStyle name="SAPBEXunassignedItem 2 7 4" xfId="6750" xr:uid="{00000000-0005-0000-0000-0000D6250000}"/>
    <cellStyle name="SAPBEXunassignedItem 2 7 5" xfId="9079" xr:uid="{00000000-0005-0000-0000-0000D7250000}"/>
    <cellStyle name="SAPBEXunassignedItem 2 8" xfId="2763" xr:uid="{00000000-0005-0000-0000-0000D8250000}"/>
    <cellStyle name="SAPBEXunassignedItem 2 8 2" xfId="5588" xr:uid="{00000000-0005-0000-0000-0000D9250000}"/>
    <cellStyle name="SAPBEXunassignedItem 2 8 3" xfId="8053" xr:uid="{00000000-0005-0000-0000-0000DA250000}"/>
    <cellStyle name="SAPBEXunassignedItem 2 8 4" xfId="10333" xr:uid="{00000000-0005-0000-0000-0000DB250000}"/>
    <cellStyle name="SAPBEXunassignedItem 2 9" xfId="4243" xr:uid="{00000000-0005-0000-0000-0000DC250000}"/>
    <cellStyle name="SAPBEXunassignedItem 3" xfId="1399" xr:uid="{00000000-0005-0000-0000-0000DD250000}"/>
    <cellStyle name="SAPBEXunassignedItem 3 2" xfId="2770" xr:uid="{00000000-0005-0000-0000-0000DE250000}"/>
    <cellStyle name="SAPBEXunassignedItem 3 2 2" xfId="5595" xr:uid="{00000000-0005-0000-0000-0000DF250000}"/>
    <cellStyle name="SAPBEXunassignedItem 3 2 3" xfId="8060" xr:uid="{00000000-0005-0000-0000-0000E0250000}"/>
    <cellStyle name="SAPBEXunassignedItem 3 2 4" xfId="10340" xr:uid="{00000000-0005-0000-0000-0000E1250000}"/>
    <cellStyle name="SAPBEXunassignedItem 3 3" xfId="4250" xr:uid="{00000000-0005-0000-0000-0000E2250000}"/>
    <cellStyle name="SAPBEXunassignedItem 3 4" xfId="6751" xr:uid="{00000000-0005-0000-0000-0000E3250000}"/>
    <cellStyle name="SAPBEXunassignedItem 3 5" xfId="9080" xr:uid="{00000000-0005-0000-0000-0000E4250000}"/>
    <cellStyle name="SAPBEXunassignedItem 4" xfId="1400" xr:uid="{00000000-0005-0000-0000-0000E5250000}"/>
    <cellStyle name="SAPBEXunassignedItem 4 2" xfId="2771" xr:uid="{00000000-0005-0000-0000-0000E6250000}"/>
    <cellStyle name="SAPBEXunassignedItem 4 2 2" xfId="5596" xr:uid="{00000000-0005-0000-0000-0000E7250000}"/>
    <cellStyle name="SAPBEXunassignedItem 4 2 3" xfId="8061" xr:uid="{00000000-0005-0000-0000-0000E8250000}"/>
    <cellStyle name="SAPBEXunassignedItem 4 2 4" xfId="10341" xr:uid="{00000000-0005-0000-0000-0000E9250000}"/>
    <cellStyle name="SAPBEXunassignedItem 4 3" xfId="4251" xr:uid="{00000000-0005-0000-0000-0000EA250000}"/>
    <cellStyle name="SAPBEXunassignedItem 4 4" xfId="6752" xr:uid="{00000000-0005-0000-0000-0000EB250000}"/>
    <cellStyle name="SAPBEXunassignedItem 4 5" xfId="9081" xr:uid="{00000000-0005-0000-0000-0000EC250000}"/>
    <cellStyle name="SAPBEXunassignedItem 5" xfId="1401" xr:uid="{00000000-0005-0000-0000-0000ED250000}"/>
    <cellStyle name="SAPBEXunassignedItem 5 2" xfId="2772" xr:uid="{00000000-0005-0000-0000-0000EE250000}"/>
    <cellStyle name="SAPBEXunassignedItem 5 2 2" xfId="5597" xr:uid="{00000000-0005-0000-0000-0000EF250000}"/>
    <cellStyle name="SAPBEXunassignedItem 5 2 3" xfId="8062" xr:uid="{00000000-0005-0000-0000-0000F0250000}"/>
    <cellStyle name="SAPBEXunassignedItem 5 2 4" xfId="10342" xr:uid="{00000000-0005-0000-0000-0000F1250000}"/>
    <cellStyle name="SAPBEXunassignedItem 5 3" xfId="4252" xr:uid="{00000000-0005-0000-0000-0000F2250000}"/>
    <cellStyle name="SAPBEXunassignedItem 5 4" xfId="6753" xr:uid="{00000000-0005-0000-0000-0000F3250000}"/>
    <cellStyle name="SAPBEXunassignedItem 5 5" xfId="9082" xr:uid="{00000000-0005-0000-0000-0000F4250000}"/>
    <cellStyle name="SAPBEXunassignedItem 6" xfId="1402" xr:uid="{00000000-0005-0000-0000-0000F5250000}"/>
    <cellStyle name="SAPBEXunassignedItem 6 2" xfId="2773" xr:uid="{00000000-0005-0000-0000-0000F6250000}"/>
    <cellStyle name="SAPBEXunassignedItem 6 2 2" xfId="5598" xr:uid="{00000000-0005-0000-0000-0000F7250000}"/>
    <cellStyle name="SAPBEXunassignedItem 6 2 3" xfId="8063" xr:uid="{00000000-0005-0000-0000-0000F8250000}"/>
    <cellStyle name="SAPBEXunassignedItem 6 2 4" xfId="10343" xr:uid="{00000000-0005-0000-0000-0000F9250000}"/>
    <cellStyle name="SAPBEXunassignedItem 6 3" xfId="4253" xr:uid="{00000000-0005-0000-0000-0000FA250000}"/>
    <cellStyle name="SAPBEXunassignedItem 6 4" xfId="6754" xr:uid="{00000000-0005-0000-0000-0000FB250000}"/>
    <cellStyle name="SAPBEXunassignedItem 6 5" xfId="9083" xr:uid="{00000000-0005-0000-0000-0000FC250000}"/>
    <cellStyle name="SAPBEXunassignedItem 7" xfId="1403" xr:uid="{00000000-0005-0000-0000-0000FD250000}"/>
    <cellStyle name="SAPBEXunassignedItem 7 2" xfId="2774" xr:uid="{00000000-0005-0000-0000-0000FE250000}"/>
    <cellStyle name="SAPBEXunassignedItem 7 2 2" xfId="5599" xr:uid="{00000000-0005-0000-0000-0000FF250000}"/>
    <cellStyle name="SAPBEXunassignedItem 7 2 3" xfId="8064" xr:uid="{00000000-0005-0000-0000-000000260000}"/>
    <cellStyle name="SAPBEXunassignedItem 7 2 4" xfId="10344" xr:uid="{00000000-0005-0000-0000-000001260000}"/>
    <cellStyle name="SAPBEXunassignedItem 7 3" xfId="4254" xr:uid="{00000000-0005-0000-0000-000002260000}"/>
    <cellStyle name="SAPBEXunassignedItem 7 4" xfId="6755" xr:uid="{00000000-0005-0000-0000-000003260000}"/>
    <cellStyle name="SAPBEXunassignedItem 7 5" xfId="9084" xr:uid="{00000000-0005-0000-0000-000004260000}"/>
    <cellStyle name="SAPBEXunassignedItem 8" xfId="1404" xr:uid="{00000000-0005-0000-0000-000005260000}"/>
    <cellStyle name="SAPBEXunassignedItem 8 2" xfId="2775" xr:uid="{00000000-0005-0000-0000-000006260000}"/>
    <cellStyle name="SAPBEXunassignedItem 8 2 2" xfId="5600" xr:uid="{00000000-0005-0000-0000-000007260000}"/>
    <cellStyle name="SAPBEXunassignedItem 8 2 3" xfId="8065" xr:uid="{00000000-0005-0000-0000-000008260000}"/>
    <cellStyle name="SAPBEXunassignedItem 8 2 4" xfId="10345" xr:uid="{00000000-0005-0000-0000-000009260000}"/>
    <cellStyle name="SAPBEXunassignedItem 8 3" xfId="4255" xr:uid="{00000000-0005-0000-0000-00000A260000}"/>
    <cellStyle name="SAPBEXunassignedItem 8 4" xfId="6756" xr:uid="{00000000-0005-0000-0000-00000B260000}"/>
    <cellStyle name="SAPBEXunassignedItem 8 5" xfId="9085" xr:uid="{00000000-0005-0000-0000-00000C260000}"/>
    <cellStyle name="SAPBEXunassignedItem 9" xfId="2762" xr:uid="{00000000-0005-0000-0000-00000D260000}"/>
    <cellStyle name="SAPBEXunassignedItem 9 2" xfId="5587" xr:uid="{00000000-0005-0000-0000-00000E260000}"/>
    <cellStyle name="SAPBEXunassignedItem 9 3" xfId="8052" xr:uid="{00000000-0005-0000-0000-00000F260000}"/>
    <cellStyle name="SAPBEXunassignedItem 9 4" xfId="10332" xr:uid="{00000000-0005-0000-0000-000010260000}"/>
    <cellStyle name="SAPBEXundefined" xfId="1405" xr:uid="{00000000-0005-0000-0000-000011260000}"/>
    <cellStyle name="SAPBEXundefined 10" xfId="1406" xr:uid="{00000000-0005-0000-0000-000012260000}"/>
    <cellStyle name="SAPBEXundefined 10 2" xfId="2777" xr:uid="{00000000-0005-0000-0000-000013260000}"/>
    <cellStyle name="SAPBEXundefined 10 2 2" xfId="5602" xr:uid="{00000000-0005-0000-0000-000014260000}"/>
    <cellStyle name="SAPBEXundefined 10 2 3" xfId="8067" xr:uid="{00000000-0005-0000-0000-000015260000}"/>
    <cellStyle name="SAPBEXundefined 10 2 4" xfId="10347" xr:uid="{00000000-0005-0000-0000-000016260000}"/>
    <cellStyle name="SAPBEXundefined 10 3" xfId="4257" xr:uid="{00000000-0005-0000-0000-000017260000}"/>
    <cellStyle name="SAPBEXundefined 10 4" xfId="6758" xr:uid="{00000000-0005-0000-0000-000018260000}"/>
    <cellStyle name="SAPBEXundefined 10 5" xfId="9087" xr:uid="{00000000-0005-0000-0000-000019260000}"/>
    <cellStyle name="SAPBEXundefined 11" xfId="1407" xr:uid="{00000000-0005-0000-0000-00001A260000}"/>
    <cellStyle name="SAPBEXundefined 11 2" xfId="2778" xr:uid="{00000000-0005-0000-0000-00001B260000}"/>
    <cellStyle name="SAPBEXundefined 11 2 2" xfId="5603" xr:uid="{00000000-0005-0000-0000-00001C260000}"/>
    <cellStyle name="SAPBEXundefined 11 2 3" xfId="8068" xr:uid="{00000000-0005-0000-0000-00001D260000}"/>
    <cellStyle name="SAPBEXundefined 11 2 4" xfId="10348" xr:uid="{00000000-0005-0000-0000-00001E260000}"/>
    <cellStyle name="SAPBEXundefined 11 3" xfId="4258" xr:uid="{00000000-0005-0000-0000-00001F260000}"/>
    <cellStyle name="SAPBEXundefined 11 4" xfId="6759" xr:uid="{00000000-0005-0000-0000-000020260000}"/>
    <cellStyle name="SAPBEXundefined 11 5" xfId="9088" xr:uid="{00000000-0005-0000-0000-000021260000}"/>
    <cellStyle name="SAPBEXundefined 12" xfId="1540" xr:uid="{00000000-0005-0000-0000-000022260000}"/>
    <cellStyle name="SAPBEXundefined 13" xfId="2776" xr:uid="{00000000-0005-0000-0000-000023260000}"/>
    <cellStyle name="SAPBEXundefined 13 2" xfId="5601" xr:uid="{00000000-0005-0000-0000-000024260000}"/>
    <cellStyle name="SAPBEXundefined 13 3" xfId="8066" xr:uid="{00000000-0005-0000-0000-000025260000}"/>
    <cellStyle name="SAPBEXundefined 13 4" xfId="10346" xr:uid="{00000000-0005-0000-0000-000026260000}"/>
    <cellStyle name="SAPBEXundefined 14" xfId="4256" xr:uid="{00000000-0005-0000-0000-000027260000}"/>
    <cellStyle name="SAPBEXundefined 15" xfId="6757" xr:uid="{00000000-0005-0000-0000-000028260000}"/>
    <cellStyle name="SAPBEXundefined 16" xfId="9086" xr:uid="{00000000-0005-0000-0000-000029260000}"/>
    <cellStyle name="SAPBEXundefined 2" xfId="1408" xr:uid="{00000000-0005-0000-0000-00002A260000}"/>
    <cellStyle name="SAPBEXundefined 2 10" xfId="1409" xr:uid="{00000000-0005-0000-0000-00002B260000}"/>
    <cellStyle name="SAPBEXundefined 2 10 2" xfId="2780" xr:uid="{00000000-0005-0000-0000-00002C260000}"/>
    <cellStyle name="SAPBEXundefined 2 10 2 2" xfId="5605" xr:uid="{00000000-0005-0000-0000-00002D260000}"/>
    <cellStyle name="SAPBEXundefined 2 10 2 3" xfId="8070" xr:uid="{00000000-0005-0000-0000-00002E260000}"/>
    <cellStyle name="SAPBEXundefined 2 10 2 4" xfId="10350" xr:uid="{00000000-0005-0000-0000-00002F260000}"/>
    <cellStyle name="SAPBEXundefined 2 10 3" xfId="4260" xr:uid="{00000000-0005-0000-0000-000030260000}"/>
    <cellStyle name="SAPBEXundefined 2 10 4" xfId="6761" xr:uid="{00000000-0005-0000-0000-000031260000}"/>
    <cellStyle name="SAPBEXundefined 2 10 5" xfId="9090" xr:uid="{00000000-0005-0000-0000-000032260000}"/>
    <cellStyle name="SAPBEXundefined 2 11" xfId="2779" xr:uid="{00000000-0005-0000-0000-000033260000}"/>
    <cellStyle name="SAPBEXundefined 2 11 2" xfId="5604" xr:uid="{00000000-0005-0000-0000-000034260000}"/>
    <cellStyle name="SAPBEXundefined 2 11 3" xfId="8069" xr:uid="{00000000-0005-0000-0000-000035260000}"/>
    <cellStyle name="SAPBEXundefined 2 11 4" xfId="10349" xr:uid="{00000000-0005-0000-0000-000036260000}"/>
    <cellStyle name="SAPBEXundefined 2 12" xfId="4259" xr:uid="{00000000-0005-0000-0000-000037260000}"/>
    <cellStyle name="SAPBEXundefined 2 13" xfId="6760" xr:uid="{00000000-0005-0000-0000-000038260000}"/>
    <cellStyle name="SAPBEXundefined 2 14" xfId="9089" xr:uid="{00000000-0005-0000-0000-000039260000}"/>
    <cellStyle name="SAPBEXundefined 2 2" xfId="1410" xr:uid="{00000000-0005-0000-0000-00003A260000}"/>
    <cellStyle name="SAPBEXundefined 2 2 2" xfId="2781" xr:uid="{00000000-0005-0000-0000-00003B260000}"/>
    <cellStyle name="SAPBEXundefined 2 2 2 2" xfId="5606" xr:uid="{00000000-0005-0000-0000-00003C260000}"/>
    <cellStyle name="SAPBEXundefined 2 2 2 3" xfId="8071" xr:uid="{00000000-0005-0000-0000-00003D260000}"/>
    <cellStyle name="SAPBEXundefined 2 2 2 4" xfId="10351" xr:uid="{00000000-0005-0000-0000-00003E260000}"/>
    <cellStyle name="SAPBEXundefined 2 2 3" xfId="4261" xr:uid="{00000000-0005-0000-0000-00003F260000}"/>
    <cellStyle name="SAPBEXundefined 2 2 4" xfId="6762" xr:uid="{00000000-0005-0000-0000-000040260000}"/>
    <cellStyle name="SAPBEXundefined 2 2 5" xfId="9091" xr:uid="{00000000-0005-0000-0000-000041260000}"/>
    <cellStyle name="SAPBEXundefined 2 3" xfId="1411" xr:uid="{00000000-0005-0000-0000-000042260000}"/>
    <cellStyle name="SAPBEXundefined 2 3 2" xfId="2782" xr:uid="{00000000-0005-0000-0000-000043260000}"/>
    <cellStyle name="SAPBEXundefined 2 3 2 2" xfId="5607" xr:uid="{00000000-0005-0000-0000-000044260000}"/>
    <cellStyle name="SAPBEXundefined 2 3 2 3" xfId="8072" xr:uid="{00000000-0005-0000-0000-000045260000}"/>
    <cellStyle name="SAPBEXundefined 2 3 2 4" xfId="10352" xr:uid="{00000000-0005-0000-0000-000046260000}"/>
    <cellStyle name="SAPBEXundefined 2 3 3" xfId="4262" xr:uid="{00000000-0005-0000-0000-000047260000}"/>
    <cellStyle name="SAPBEXundefined 2 3 4" xfId="6763" xr:uid="{00000000-0005-0000-0000-000048260000}"/>
    <cellStyle name="SAPBEXundefined 2 3 5" xfId="9092" xr:uid="{00000000-0005-0000-0000-000049260000}"/>
    <cellStyle name="SAPBEXundefined 2 4" xfId="1412" xr:uid="{00000000-0005-0000-0000-00004A260000}"/>
    <cellStyle name="SAPBEXundefined 2 4 2" xfId="2783" xr:uid="{00000000-0005-0000-0000-00004B260000}"/>
    <cellStyle name="SAPBEXundefined 2 4 2 2" xfId="5608" xr:uid="{00000000-0005-0000-0000-00004C260000}"/>
    <cellStyle name="SAPBEXundefined 2 4 2 3" xfId="8073" xr:uid="{00000000-0005-0000-0000-00004D260000}"/>
    <cellStyle name="SAPBEXundefined 2 4 2 4" xfId="10353" xr:uid="{00000000-0005-0000-0000-00004E260000}"/>
    <cellStyle name="SAPBEXundefined 2 4 3" xfId="4263" xr:uid="{00000000-0005-0000-0000-00004F260000}"/>
    <cellStyle name="SAPBEXundefined 2 4 4" xfId="6764" xr:uid="{00000000-0005-0000-0000-000050260000}"/>
    <cellStyle name="SAPBEXundefined 2 4 5" xfId="9093" xr:uid="{00000000-0005-0000-0000-000051260000}"/>
    <cellStyle name="SAPBEXundefined 2 5" xfId="1413" xr:uid="{00000000-0005-0000-0000-000052260000}"/>
    <cellStyle name="SAPBEXundefined 2 5 2" xfId="2784" xr:uid="{00000000-0005-0000-0000-000053260000}"/>
    <cellStyle name="SAPBEXundefined 2 5 2 2" xfId="5609" xr:uid="{00000000-0005-0000-0000-000054260000}"/>
    <cellStyle name="SAPBEXundefined 2 5 2 3" xfId="8074" xr:uid="{00000000-0005-0000-0000-000055260000}"/>
    <cellStyle name="SAPBEXundefined 2 5 2 4" xfId="10354" xr:uid="{00000000-0005-0000-0000-000056260000}"/>
    <cellStyle name="SAPBEXundefined 2 5 3" xfId="4264" xr:uid="{00000000-0005-0000-0000-000057260000}"/>
    <cellStyle name="SAPBEXundefined 2 5 4" xfId="6765" xr:uid="{00000000-0005-0000-0000-000058260000}"/>
    <cellStyle name="SAPBEXundefined 2 5 5" xfId="9094" xr:uid="{00000000-0005-0000-0000-000059260000}"/>
    <cellStyle name="SAPBEXundefined 2 6" xfId="1414" xr:uid="{00000000-0005-0000-0000-00005A260000}"/>
    <cellStyle name="SAPBEXundefined 2 6 2" xfId="2785" xr:uid="{00000000-0005-0000-0000-00005B260000}"/>
    <cellStyle name="SAPBEXundefined 2 6 2 2" xfId="5610" xr:uid="{00000000-0005-0000-0000-00005C260000}"/>
    <cellStyle name="SAPBEXundefined 2 6 2 3" xfId="8075" xr:uid="{00000000-0005-0000-0000-00005D260000}"/>
    <cellStyle name="SAPBEXundefined 2 6 2 4" xfId="10355" xr:uid="{00000000-0005-0000-0000-00005E260000}"/>
    <cellStyle name="SAPBEXundefined 2 6 3" xfId="4265" xr:uid="{00000000-0005-0000-0000-00005F260000}"/>
    <cellStyle name="SAPBEXundefined 2 6 4" xfId="6766" xr:uid="{00000000-0005-0000-0000-000060260000}"/>
    <cellStyle name="SAPBEXundefined 2 6 5" xfId="9095" xr:uid="{00000000-0005-0000-0000-000061260000}"/>
    <cellStyle name="SAPBEXundefined 2 7" xfId="1415" xr:uid="{00000000-0005-0000-0000-000062260000}"/>
    <cellStyle name="SAPBEXundefined 2 7 2" xfId="2786" xr:uid="{00000000-0005-0000-0000-000063260000}"/>
    <cellStyle name="SAPBEXundefined 2 7 2 2" xfId="5611" xr:uid="{00000000-0005-0000-0000-000064260000}"/>
    <cellStyle name="SAPBEXundefined 2 7 2 3" xfId="8076" xr:uid="{00000000-0005-0000-0000-000065260000}"/>
    <cellStyle name="SAPBEXundefined 2 7 2 4" xfId="10356" xr:uid="{00000000-0005-0000-0000-000066260000}"/>
    <cellStyle name="SAPBEXundefined 2 7 3" xfId="4266" xr:uid="{00000000-0005-0000-0000-000067260000}"/>
    <cellStyle name="SAPBEXundefined 2 7 4" xfId="6767" xr:uid="{00000000-0005-0000-0000-000068260000}"/>
    <cellStyle name="SAPBEXundefined 2 7 5" xfId="9096" xr:uid="{00000000-0005-0000-0000-000069260000}"/>
    <cellStyle name="SAPBEXundefined 2 8" xfId="1416" xr:uid="{00000000-0005-0000-0000-00006A260000}"/>
    <cellStyle name="SAPBEXundefined 2 8 2" xfId="2787" xr:uid="{00000000-0005-0000-0000-00006B260000}"/>
    <cellStyle name="SAPBEXundefined 2 8 2 2" xfId="5612" xr:uid="{00000000-0005-0000-0000-00006C260000}"/>
    <cellStyle name="SAPBEXundefined 2 8 2 3" xfId="8077" xr:uid="{00000000-0005-0000-0000-00006D260000}"/>
    <cellStyle name="SAPBEXundefined 2 8 2 4" xfId="10357" xr:uid="{00000000-0005-0000-0000-00006E260000}"/>
    <cellStyle name="SAPBEXundefined 2 8 3" xfId="4267" xr:uid="{00000000-0005-0000-0000-00006F260000}"/>
    <cellStyle name="SAPBEXundefined 2 8 4" xfId="6768" xr:uid="{00000000-0005-0000-0000-000070260000}"/>
    <cellStyle name="SAPBEXundefined 2 8 5" xfId="9097" xr:uid="{00000000-0005-0000-0000-000071260000}"/>
    <cellStyle name="SAPBEXundefined 2 9" xfId="1417" xr:uid="{00000000-0005-0000-0000-000072260000}"/>
    <cellStyle name="SAPBEXundefined 2 9 2" xfId="2788" xr:uid="{00000000-0005-0000-0000-000073260000}"/>
    <cellStyle name="SAPBEXundefined 2 9 2 2" xfId="5613" xr:uid="{00000000-0005-0000-0000-000074260000}"/>
    <cellStyle name="SAPBEXundefined 2 9 2 3" xfId="8078" xr:uid="{00000000-0005-0000-0000-000075260000}"/>
    <cellStyle name="SAPBEXundefined 2 9 2 4" xfId="10358" xr:uid="{00000000-0005-0000-0000-000076260000}"/>
    <cellStyle name="SAPBEXundefined 2 9 3" xfId="4268" xr:uid="{00000000-0005-0000-0000-000077260000}"/>
    <cellStyle name="SAPBEXundefined 2 9 4" xfId="6769" xr:uid="{00000000-0005-0000-0000-000078260000}"/>
    <cellStyle name="SAPBEXundefined 2 9 5" xfId="9098" xr:uid="{00000000-0005-0000-0000-000079260000}"/>
    <cellStyle name="SAPBEXundefined 3" xfId="1418" xr:uid="{00000000-0005-0000-0000-00007A260000}"/>
    <cellStyle name="SAPBEXundefined 3 2" xfId="2789" xr:uid="{00000000-0005-0000-0000-00007B260000}"/>
    <cellStyle name="SAPBEXundefined 3 2 2" xfId="5614" xr:uid="{00000000-0005-0000-0000-00007C260000}"/>
    <cellStyle name="SAPBEXundefined 3 2 3" xfId="8079" xr:uid="{00000000-0005-0000-0000-00007D260000}"/>
    <cellStyle name="SAPBEXundefined 3 2 4" xfId="10359" xr:uid="{00000000-0005-0000-0000-00007E260000}"/>
    <cellStyle name="SAPBEXundefined 3 3" xfId="4269" xr:uid="{00000000-0005-0000-0000-00007F260000}"/>
    <cellStyle name="SAPBEXundefined 3 4" xfId="6770" xr:uid="{00000000-0005-0000-0000-000080260000}"/>
    <cellStyle name="SAPBEXundefined 3 5" xfId="9099" xr:uid="{00000000-0005-0000-0000-000081260000}"/>
    <cellStyle name="SAPBEXundefined 4" xfId="1419" xr:uid="{00000000-0005-0000-0000-000082260000}"/>
    <cellStyle name="SAPBEXundefined 4 2" xfId="2790" xr:uid="{00000000-0005-0000-0000-000083260000}"/>
    <cellStyle name="SAPBEXundefined 4 2 2" xfId="5615" xr:uid="{00000000-0005-0000-0000-000084260000}"/>
    <cellStyle name="SAPBEXundefined 4 2 3" xfId="8080" xr:uid="{00000000-0005-0000-0000-000085260000}"/>
    <cellStyle name="SAPBEXundefined 4 2 4" xfId="10360" xr:uid="{00000000-0005-0000-0000-000086260000}"/>
    <cellStyle name="SAPBEXundefined 4 3" xfId="4270" xr:uid="{00000000-0005-0000-0000-000087260000}"/>
    <cellStyle name="SAPBEXundefined 4 4" xfId="6771" xr:uid="{00000000-0005-0000-0000-000088260000}"/>
    <cellStyle name="SAPBEXundefined 4 5" xfId="9100" xr:uid="{00000000-0005-0000-0000-000089260000}"/>
    <cellStyle name="SAPBEXundefined 5" xfId="1420" xr:uid="{00000000-0005-0000-0000-00008A260000}"/>
    <cellStyle name="SAPBEXundefined 5 2" xfId="2791" xr:uid="{00000000-0005-0000-0000-00008B260000}"/>
    <cellStyle name="SAPBEXundefined 5 2 2" xfId="5616" xr:uid="{00000000-0005-0000-0000-00008C260000}"/>
    <cellStyle name="SAPBEXundefined 5 2 3" xfId="8081" xr:uid="{00000000-0005-0000-0000-00008D260000}"/>
    <cellStyle name="SAPBEXundefined 5 2 4" xfId="10361" xr:uid="{00000000-0005-0000-0000-00008E260000}"/>
    <cellStyle name="SAPBEXundefined 5 3" xfId="4271" xr:uid="{00000000-0005-0000-0000-00008F260000}"/>
    <cellStyle name="SAPBEXundefined 5 4" xfId="6772" xr:uid="{00000000-0005-0000-0000-000090260000}"/>
    <cellStyle name="SAPBEXundefined 5 5" xfId="9101" xr:uid="{00000000-0005-0000-0000-000091260000}"/>
    <cellStyle name="SAPBEXundefined 6" xfId="1421" xr:uid="{00000000-0005-0000-0000-000092260000}"/>
    <cellStyle name="SAPBEXundefined 6 2" xfId="2792" xr:uid="{00000000-0005-0000-0000-000093260000}"/>
    <cellStyle name="SAPBEXundefined 6 2 2" xfId="5617" xr:uid="{00000000-0005-0000-0000-000094260000}"/>
    <cellStyle name="SAPBEXundefined 6 2 3" xfId="8082" xr:uid="{00000000-0005-0000-0000-000095260000}"/>
    <cellStyle name="SAPBEXundefined 6 2 4" xfId="10362" xr:uid="{00000000-0005-0000-0000-000096260000}"/>
    <cellStyle name="SAPBEXundefined 6 3" xfId="4272" xr:uid="{00000000-0005-0000-0000-000097260000}"/>
    <cellStyle name="SAPBEXundefined 6 4" xfId="6773" xr:uid="{00000000-0005-0000-0000-000098260000}"/>
    <cellStyle name="SAPBEXundefined 6 5" xfId="9102" xr:uid="{00000000-0005-0000-0000-000099260000}"/>
    <cellStyle name="SAPBEXundefined 7" xfId="1422" xr:uid="{00000000-0005-0000-0000-00009A260000}"/>
    <cellStyle name="SAPBEXundefined 7 2" xfId="2793" xr:uid="{00000000-0005-0000-0000-00009B260000}"/>
    <cellStyle name="SAPBEXundefined 7 2 2" xfId="5618" xr:uid="{00000000-0005-0000-0000-00009C260000}"/>
    <cellStyle name="SAPBEXundefined 7 2 3" xfId="8083" xr:uid="{00000000-0005-0000-0000-00009D260000}"/>
    <cellStyle name="SAPBEXundefined 7 2 4" xfId="10363" xr:uid="{00000000-0005-0000-0000-00009E260000}"/>
    <cellStyle name="SAPBEXundefined 7 3" xfId="4273" xr:uid="{00000000-0005-0000-0000-00009F260000}"/>
    <cellStyle name="SAPBEXundefined 7 4" xfId="6774" xr:uid="{00000000-0005-0000-0000-0000A0260000}"/>
    <cellStyle name="SAPBEXundefined 7 5" xfId="9103" xr:uid="{00000000-0005-0000-0000-0000A1260000}"/>
    <cellStyle name="SAPBEXundefined 8" xfId="1423" xr:uid="{00000000-0005-0000-0000-0000A2260000}"/>
    <cellStyle name="SAPBEXundefined 8 2" xfId="2794" xr:uid="{00000000-0005-0000-0000-0000A3260000}"/>
    <cellStyle name="SAPBEXundefined 8 2 2" xfId="5619" xr:uid="{00000000-0005-0000-0000-0000A4260000}"/>
    <cellStyle name="SAPBEXundefined 8 2 3" xfId="8084" xr:uid="{00000000-0005-0000-0000-0000A5260000}"/>
    <cellStyle name="SAPBEXundefined 8 2 4" xfId="10364" xr:uid="{00000000-0005-0000-0000-0000A6260000}"/>
    <cellStyle name="SAPBEXundefined 8 3" xfId="4274" xr:uid="{00000000-0005-0000-0000-0000A7260000}"/>
    <cellStyle name="SAPBEXundefined 8 4" xfId="6775" xr:uid="{00000000-0005-0000-0000-0000A8260000}"/>
    <cellStyle name="SAPBEXundefined 8 5" xfId="9104" xr:uid="{00000000-0005-0000-0000-0000A9260000}"/>
    <cellStyle name="SAPBEXundefined 9" xfId="1424" xr:uid="{00000000-0005-0000-0000-0000AA260000}"/>
    <cellStyle name="SAPBEXundefined 9 2" xfId="2795" xr:uid="{00000000-0005-0000-0000-0000AB260000}"/>
    <cellStyle name="SAPBEXundefined 9 2 2" xfId="5620" xr:uid="{00000000-0005-0000-0000-0000AC260000}"/>
    <cellStyle name="SAPBEXundefined 9 2 3" xfId="8085" xr:uid="{00000000-0005-0000-0000-0000AD260000}"/>
    <cellStyle name="SAPBEXundefined 9 2 4" xfId="10365" xr:uid="{00000000-0005-0000-0000-0000AE260000}"/>
    <cellStyle name="SAPBEXundefined 9 3" xfId="4275" xr:uid="{00000000-0005-0000-0000-0000AF260000}"/>
    <cellStyle name="SAPBEXundefined 9 4" xfId="6776" xr:uid="{00000000-0005-0000-0000-0000B0260000}"/>
    <cellStyle name="SAPBEXundefined 9 5" xfId="9105" xr:uid="{00000000-0005-0000-0000-0000B1260000}"/>
    <cellStyle name="Sheet Title" xfId="1425" xr:uid="{00000000-0005-0000-0000-0000B2260000}"/>
    <cellStyle name="Správně" xfId="47" builtinId="26" customBuiltin="1"/>
    <cellStyle name="Správně 2" xfId="124" xr:uid="{00000000-0005-0000-0000-0000B4260000}"/>
    <cellStyle name="Správně 3" xfId="1426" xr:uid="{00000000-0005-0000-0000-0000B5260000}"/>
    <cellStyle name="Styl 1" xfId="1427" xr:uid="{00000000-0005-0000-0000-0000B6260000}"/>
    <cellStyle name="Subtotal" xfId="1428" xr:uid="{00000000-0005-0000-0000-0000B7260000}"/>
    <cellStyle name="Špatně" xfId="24" builtinId="27" customBuiltin="1"/>
    <cellStyle name="Text upozornění" xfId="48" builtinId="11" customBuiltin="1"/>
    <cellStyle name="Text upozornění 2" xfId="125" xr:uid="{00000000-0005-0000-0000-0000B9260000}"/>
    <cellStyle name="Vstup" xfId="49" builtinId="20" customBuiltin="1"/>
    <cellStyle name="Vstup 2" xfId="126" xr:uid="{00000000-0005-0000-0000-0000BB260000}"/>
    <cellStyle name="Vstup 2 10" xfId="1429" xr:uid="{00000000-0005-0000-0000-0000BC260000}"/>
    <cellStyle name="Vstup 2 10 2" xfId="2796" xr:uid="{00000000-0005-0000-0000-0000BD260000}"/>
    <cellStyle name="Vstup 2 10 2 2" xfId="5621" xr:uid="{00000000-0005-0000-0000-0000BE260000}"/>
    <cellStyle name="Vstup 2 10 2 3" xfId="8086" xr:uid="{00000000-0005-0000-0000-0000BF260000}"/>
    <cellStyle name="Vstup 2 10 2 4" xfId="10366" xr:uid="{00000000-0005-0000-0000-0000C0260000}"/>
    <cellStyle name="Vstup 2 10 3" xfId="4280" xr:uid="{00000000-0005-0000-0000-0000C1260000}"/>
    <cellStyle name="Vstup 2 10 4" xfId="6777" xr:uid="{00000000-0005-0000-0000-0000C2260000}"/>
    <cellStyle name="Vstup 2 10 5" xfId="9106" xr:uid="{00000000-0005-0000-0000-0000C3260000}"/>
    <cellStyle name="Vstup 2 11" xfId="1430" xr:uid="{00000000-0005-0000-0000-0000C4260000}"/>
    <cellStyle name="Vstup 2 11 2" xfId="2797" xr:uid="{00000000-0005-0000-0000-0000C5260000}"/>
    <cellStyle name="Vstup 2 11 2 2" xfId="5622" xr:uid="{00000000-0005-0000-0000-0000C6260000}"/>
    <cellStyle name="Vstup 2 11 2 3" xfId="8087" xr:uid="{00000000-0005-0000-0000-0000C7260000}"/>
    <cellStyle name="Vstup 2 11 2 4" xfId="10367" xr:uid="{00000000-0005-0000-0000-0000C8260000}"/>
    <cellStyle name="Vstup 2 11 3" xfId="4281" xr:uid="{00000000-0005-0000-0000-0000C9260000}"/>
    <cellStyle name="Vstup 2 11 4" xfId="6778" xr:uid="{00000000-0005-0000-0000-0000CA260000}"/>
    <cellStyle name="Vstup 2 11 5" xfId="9107" xr:uid="{00000000-0005-0000-0000-0000CB260000}"/>
    <cellStyle name="Vstup 2 12" xfId="1982" xr:uid="{00000000-0005-0000-0000-0000CC260000}"/>
    <cellStyle name="Vstup 2 12 2" xfId="4810" xr:uid="{00000000-0005-0000-0000-0000CD260000}"/>
    <cellStyle name="Vstup 2 12 3" xfId="7281" xr:uid="{00000000-0005-0000-0000-0000CE260000}"/>
    <cellStyle name="Vstup 2 12 4" xfId="9574" xr:uid="{00000000-0005-0000-0000-0000CF260000}"/>
    <cellStyle name="Vstup 2 13" xfId="2982" xr:uid="{00000000-0005-0000-0000-0000D0260000}"/>
    <cellStyle name="Vstup 2 14" xfId="4343" xr:uid="{00000000-0005-0000-0000-0000D1260000}"/>
    <cellStyle name="Vstup 2 15" xfId="5899" xr:uid="{00000000-0005-0000-0000-0000D2260000}"/>
    <cellStyle name="Vstup 2 2" xfId="1431" xr:uid="{00000000-0005-0000-0000-0000D3260000}"/>
    <cellStyle name="Vstup 2 2 10" xfId="1432" xr:uid="{00000000-0005-0000-0000-0000D4260000}"/>
    <cellStyle name="Vstup 2 2 10 2" xfId="2799" xr:uid="{00000000-0005-0000-0000-0000D5260000}"/>
    <cellStyle name="Vstup 2 2 10 2 2" xfId="5624" xr:uid="{00000000-0005-0000-0000-0000D6260000}"/>
    <cellStyle name="Vstup 2 2 10 2 3" xfId="8089" xr:uid="{00000000-0005-0000-0000-0000D7260000}"/>
    <cellStyle name="Vstup 2 2 10 2 4" xfId="10369" xr:uid="{00000000-0005-0000-0000-0000D8260000}"/>
    <cellStyle name="Vstup 2 2 10 3" xfId="4283" xr:uid="{00000000-0005-0000-0000-0000D9260000}"/>
    <cellStyle name="Vstup 2 2 10 4" xfId="6780" xr:uid="{00000000-0005-0000-0000-0000DA260000}"/>
    <cellStyle name="Vstup 2 2 10 5" xfId="9109" xr:uid="{00000000-0005-0000-0000-0000DB260000}"/>
    <cellStyle name="Vstup 2 2 11" xfId="2798" xr:uid="{00000000-0005-0000-0000-0000DC260000}"/>
    <cellStyle name="Vstup 2 2 11 2" xfId="5623" xr:uid="{00000000-0005-0000-0000-0000DD260000}"/>
    <cellStyle name="Vstup 2 2 11 3" xfId="8088" xr:uid="{00000000-0005-0000-0000-0000DE260000}"/>
    <cellStyle name="Vstup 2 2 11 4" xfId="10368" xr:uid="{00000000-0005-0000-0000-0000DF260000}"/>
    <cellStyle name="Vstup 2 2 12" xfId="4282" xr:uid="{00000000-0005-0000-0000-0000E0260000}"/>
    <cellStyle name="Vstup 2 2 13" xfId="6779" xr:uid="{00000000-0005-0000-0000-0000E1260000}"/>
    <cellStyle name="Vstup 2 2 14" xfId="9108" xr:uid="{00000000-0005-0000-0000-0000E2260000}"/>
    <cellStyle name="Vstup 2 2 2" xfId="1433" xr:uid="{00000000-0005-0000-0000-0000E3260000}"/>
    <cellStyle name="Vstup 2 2 2 2" xfId="2800" xr:uid="{00000000-0005-0000-0000-0000E4260000}"/>
    <cellStyle name="Vstup 2 2 2 2 2" xfId="5625" xr:uid="{00000000-0005-0000-0000-0000E5260000}"/>
    <cellStyle name="Vstup 2 2 2 2 3" xfId="8090" xr:uid="{00000000-0005-0000-0000-0000E6260000}"/>
    <cellStyle name="Vstup 2 2 2 2 4" xfId="10370" xr:uid="{00000000-0005-0000-0000-0000E7260000}"/>
    <cellStyle name="Vstup 2 2 2 3" xfId="4284" xr:uid="{00000000-0005-0000-0000-0000E8260000}"/>
    <cellStyle name="Vstup 2 2 2 4" xfId="6781" xr:uid="{00000000-0005-0000-0000-0000E9260000}"/>
    <cellStyle name="Vstup 2 2 2 5" xfId="9110" xr:uid="{00000000-0005-0000-0000-0000EA260000}"/>
    <cellStyle name="Vstup 2 2 3" xfId="1434" xr:uid="{00000000-0005-0000-0000-0000EB260000}"/>
    <cellStyle name="Vstup 2 2 3 2" xfId="2801" xr:uid="{00000000-0005-0000-0000-0000EC260000}"/>
    <cellStyle name="Vstup 2 2 3 2 2" xfId="5626" xr:uid="{00000000-0005-0000-0000-0000ED260000}"/>
    <cellStyle name="Vstup 2 2 3 2 3" xfId="8091" xr:uid="{00000000-0005-0000-0000-0000EE260000}"/>
    <cellStyle name="Vstup 2 2 3 2 4" xfId="10371" xr:uid="{00000000-0005-0000-0000-0000EF260000}"/>
    <cellStyle name="Vstup 2 2 3 3" xfId="4285" xr:uid="{00000000-0005-0000-0000-0000F0260000}"/>
    <cellStyle name="Vstup 2 2 3 4" xfId="6782" xr:uid="{00000000-0005-0000-0000-0000F1260000}"/>
    <cellStyle name="Vstup 2 2 3 5" xfId="9111" xr:uid="{00000000-0005-0000-0000-0000F2260000}"/>
    <cellStyle name="Vstup 2 2 4" xfId="1435" xr:uid="{00000000-0005-0000-0000-0000F3260000}"/>
    <cellStyle name="Vstup 2 2 4 2" xfId="2802" xr:uid="{00000000-0005-0000-0000-0000F4260000}"/>
    <cellStyle name="Vstup 2 2 4 2 2" xfId="5627" xr:uid="{00000000-0005-0000-0000-0000F5260000}"/>
    <cellStyle name="Vstup 2 2 4 2 3" xfId="8092" xr:uid="{00000000-0005-0000-0000-0000F6260000}"/>
    <cellStyle name="Vstup 2 2 4 2 4" xfId="10372" xr:uid="{00000000-0005-0000-0000-0000F7260000}"/>
    <cellStyle name="Vstup 2 2 4 3" xfId="4286" xr:uid="{00000000-0005-0000-0000-0000F8260000}"/>
    <cellStyle name="Vstup 2 2 4 4" xfId="6783" xr:uid="{00000000-0005-0000-0000-0000F9260000}"/>
    <cellStyle name="Vstup 2 2 4 5" xfId="9112" xr:uid="{00000000-0005-0000-0000-0000FA260000}"/>
    <cellStyle name="Vstup 2 2 5" xfId="1436" xr:uid="{00000000-0005-0000-0000-0000FB260000}"/>
    <cellStyle name="Vstup 2 2 5 2" xfId="2803" xr:uid="{00000000-0005-0000-0000-0000FC260000}"/>
    <cellStyle name="Vstup 2 2 5 2 2" xfId="5628" xr:uid="{00000000-0005-0000-0000-0000FD260000}"/>
    <cellStyle name="Vstup 2 2 5 2 3" xfId="8093" xr:uid="{00000000-0005-0000-0000-0000FE260000}"/>
    <cellStyle name="Vstup 2 2 5 2 4" xfId="10373" xr:uid="{00000000-0005-0000-0000-0000FF260000}"/>
    <cellStyle name="Vstup 2 2 5 3" xfId="4287" xr:uid="{00000000-0005-0000-0000-000000270000}"/>
    <cellStyle name="Vstup 2 2 5 4" xfId="6784" xr:uid="{00000000-0005-0000-0000-000001270000}"/>
    <cellStyle name="Vstup 2 2 5 5" xfId="9113" xr:uid="{00000000-0005-0000-0000-000002270000}"/>
    <cellStyle name="Vstup 2 2 6" xfId="1437" xr:uid="{00000000-0005-0000-0000-000003270000}"/>
    <cellStyle name="Vstup 2 2 6 2" xfId="2804" xr:uid="{00000000-0005-0000-0000-000004270000}"/>
    <cellStyle name="Vstup 2 2 6 2 2" xfId="5629" xr:uid="{00000000-0005-0000-0000-000005270000}"/>
    <cellStyle name="Vstup 2 2 6 2 3" xfId="8094" xr:uid="{00000000-0005-0000-0000-000006270000}"/>
    <cellStyle name="Vstup 2 2 6 2 4" xfId="10374" xr:uid="{00000000-0005-0000-0000-000007270000}"/>
    <cellStyle name="Vstup 2 2 6 3" xfId="4288" xr:uid="{00000000-0005-0000-0000-000008270000}"/>
    <cellStyle name="Vstup 2 2 6 4" xfId="6785" xr:uid="{00000000-0005-0000-0000-000009270000}"/>
    <cellStyle name="Vstup 2 2 6 5" xfId="9114" xr:uid="{00000000-0005-0000-0000-00000A270000}"/>
    <cellStyle name="Vstup 2 2 7" xfId="1438" xr:uid="{00000000-0005-0000-0000-00000B270000}"/>
    <cellStyle name="Vstup 2 2 7 2" xfId="2805" xr:uid="{00000000-0005-0000-0000-00000C270000}"/>
    <cellStyle name="Vstup 2 2 7 2 2" xfId="5630" xr:uid="{00000000-0005-0000-0000-00000D270000}"/>
    <cellStyle name="Vstup 2 2 7 2 3" xfId="8095" xr:uid="{00000000-0005-0000-0000-00000E270000}"/>
    <cellStyle name="Vstup 2 2 7 2 4" xfId="10375" xr:uid="{00000000-0005-0000-0000-00000F270000}"/>
    <cellStyle name="Vstup 2 2 7 3" xfId="4289" xr:uid="{00000000-0005-0000-0000-000010270000}"/>
    <cellStyle name="Vstup 2 2 7 4" xfId="6786" xr:uid="{00000000-0005-0000-0000-000011270000}"/>
    <cellStyle name="Vstup 2 2 7 5" xfId="9115" xr:uid="{00000000-0005-0000-0000-000012270000}"/>
    <cellStyle name="Vstup 2 2 8" xfId="1439" xr:uid="{00000000-0005-0000-0000-000013270000}"/>
    <cellStyle name="Vstup 2 2 8 2" xfId="2806" xr:uid="{00000000-0005-0000-0000-000014270000}"/>
    <cellStyle name="Vstup 2 2 8 2 2" xfId="5631" xr:uid="{00000000-0005-0000-0000-000015270000}"/>
    <cellStyle name="Vstup 2 2 8 2 3" xfId="8096" xr:uid="{00000000-0005-0000-0000-000016270000}"/>
    <cellStyle name="Vstup 2 2 8 2 4" xfId="10376" xr:uid="{00000000-0005-0000-0000-000017270000}"/>
    <cellStyle name="Vstup 2 2 8 3" xfId="4290" xr:uid="{00000000-0005-0000-0000-000018270000}"/>
    <cellStyle name="Vstup 2 2 8 4" xfId="6787" xr:uid="{00000000-0005-0000-0000-000019270000}"/>
    <cellStyle name="Vstup 2 2 8 5" xfId="9116" xr:uid="{00000000-0005-0000-0000-00001A270000}"/>
    <cellStyle name="Vstup 2 2 9" xfId="1440" xr:uid="{00000000-0005-0000-0000-00001B270000}"/>
    <cellStyle name="Vstup 2 2 9 2" xfId="2807" xr:uid="{00000000-0005-0000-0000-00001C270000}"/>
    <cellStyle name="Vstup 2 2 9 2 2" xfId="5632" xr:uid="{00000000-0005-0000-0000-00001D270000}"/>
    <cellStyle name="Vstup 2 2 9 2 3" xfId="8097" xr:uid="{00000000-0005-0000-0000-00001E270000}"/>
    <cellStyle name="Vstup 2 2 9 2 4" xfId="10377" xr:uid="{00000000-0005-0000-0000-00001F270000}"/>
    <cellStyle name="Vstup 2 2 9 3" xfId="4291" xr:uid="{00000000-0005-0000-0000-000020270000}"/>
    <cellStyle name="Vstup 2 2 9 4" xfId="6788" xr:uid="{00000000-0005-0000-0000-000021270000}"/>
    <cellStyle name="Vstup 2 2 9 5" xfId="9117" xr:uid="{00000000-0005-0000-0000-000022270000}"/>
    <cellStyle name="Vstup 2 3" xfId="1441" xr:uid="{00000000-0005-0000-0000-000023270000}"/>
    <cellStyle name="Vstup 2 3 2" xfId="2808" xr:uid="{00000000-0005-0000-0000-000024270000}"/>
    <cellStyle name="Vstup 2 3 2 2" xfId="5633" xr:uid="{00000000-0005-0000-0000-000025270000}"/>
    <cellStyle name="Vstup 2 3 2 3" xfId="8098" xr:uid="{00000000-0005-0000-0000-000026270000}"/>
    <cellStyle name="Vstup 2 3 2 4" xfId="10378" xr:uid="{00000000-0005-0000-0000-000027270000}"/>
    <cellStyle name="Vstup 2 3 3" xfId="4292" xr:uid="{00000000-0005-0000-0000-000028270000}"/>
    <cellStyle name="Vstup 2 3 4" xfId="6789" xr:uid="{00000000-0005-0000-0000-000029270000}"/>
    <cellStyle name="Vstup 2 3 5" xfId="9118" xr:uid="{00000000-0005-0000-0000-00002A270000}"/>
    <cellStyle name="Vstup 2 4" xfId="1442" xr:uid="{00000000-0005-0000-0000-00002B270000}"/>
    <cellStyle name="Vstup 2 4 2" xfId="2809" xr:uid="{00000000-0005-0000-0000-00002C270000}"/>
    <cellStyle name="Vstup 2 4 2 2" xfId="5634" xr:uid="{00000000-0005-0000-0000-00002D270000}"/>
    <cellStyle name="Vstup 2 4 2 3" xfId="8099" xr:uid="{00000000-0005-0000-0000-00002E270000}"/>
    <cellStyle name="Vstup 2 4 2 4" xfId="10379" xr:uid="{00000000-0005-0000-0000-00002F270000}"/>
    <cellStyle name="Vstup 2 4 3" xfId="4293" xr:uid="{00000000-0005-0000-0000-000030270000}"/>
    <cellStyle name="Vstup 2 4 4" xfId="6790" xr:uid="{00000000-0005-0000-0000-000031270000}"/>
    <cellStyle name="Vstup 2 4 5" xfId="9119" xr:uid="{00000000-0005-0000-0000-000032270000}"/>
    <cellStyle name="Vstup 2 5" xfId="1443" xr:uid="{00000000-0005-0000-0000-000033270000}"/>
    <cellStyle name="Vstup 2 5 2" xfId="2810" xr:uid="{00000000-0005-0000-0000-000034270000}"/>
    <cellStyle name="Vstup 2 5 2 2" xfId="5635" xr:uid="{00000000-0005-0000-0000-000035270000}"/>
    <cellStyle name="Vstup 2 5 2 3" xfId="8100" xr:uid="{00000000-0005-0000-0000-000036270000}"/>
    <cellStyle name="Vstup 2 5 2 4" xfId="10380" xr:uid="{00000000-0005-0000-0000-000037270000}"/>
    <cellStyle name="Vstup 2 5 3" xfId="4294" xr:uid="{00000000-0005-0000-0000-000038270000}"/>
    <cellStyle name="Vstup 2 5 4" xfId="6791" xr:uid="{00000000-0005-0000-0000-000039270000}"/>
    <cellStyle name="Vstup 2 5 5" xfId="9120" xr:uid="{00000000-0005-0000-0000-00003A270000}"/>
    <cellStyle name="Vstup 2 6" xfId="1444" xr:uid="{00000000-0005-0000-0000-00003B270000}"/>
    <cellStyle name="Vstup 2 6 2" xfId="2811" xr:uid="{00000000-0005-0000-0000-00003C270000}"/>
    <cellStyle name="Vstup 2 6 2 2" xfId="5636" xr:uid="{00000000-0005-0000-0000-00003D270000}"/>
    <cellStyle name="Vstup 2 6 2 3" xfId="8101" xr:uid="{00000000-0005-0000-0000-00003E270000}"/>
    <cellStyle name="Vstup 2 6 2 4" xfId="10381" xr:uid="{00000000-0005-0000-0000-00003F270000}"/>
    <cellStyle name="Vstup 2 6 3" xfId="4295" xr:uid="{00000000-0005-0000-0000-000040270000}"/>
    <cellStyle name="Vstup 2 6 4" xfId="6792" xr:uid="{00000000-0005-0000-0000-000041270000}"/>
    <cellStyle name="Vstup 2 6 5" xfId="9121" xr:uid="{00000000-0005-0000-0000-000042270000}"/>
    <cellStyle name="Vstup 2 7" xfId="1445" xr:uid="{00000000-0005-0000-0000-000043270000}"/>
    <cellStyle name="Vstup 2 7 2" xfId="2812" xr:uid="{00000000-0005-0000-0000-000044270000}"/>
    <cellStyle name="Vstup 2 7 2 2" xfId="5637" xr:uid="{00000000-0005-0000-0000-000045270000}"/>
    <cellStyle name="Vstup 2 7 2 3" xfId="8102" xr:uid="{00000000-0005-0000-0000-000046270000}"/>
    <cellStyle name="Vstup 2 7 2 4" xfId="10382" xr:uid="{00000000-0005-0000-0000-000047270000}"/>
    <cellStyle name="Vstup 2 7 3" xfId="4296" xr:uid="{00000000-0005-0000-0000-000048270000}"/>
    <cellStyle name="Vstup 2 7 4" xfId="6793" xr:uid="{00000000-0005-0000-0000-000049270000}"/>
    <cellStyle name="Vstup 2 7 5" xfId="9122" xr:uid="{00000000-0005-0000-0000-00004A270000}"/>
    <cellStyle name="Vstup 2 8" xfId="1446" xr:uid="{00000000-0005-0000-0000-00004B270000}"/>
    <cellStyle name="Vstup 2 8 2" xfId="2813" xr:uid="{00000000-0005-0000-0000-00004C270000}"/>
    <cellStyle name="Vstup 2 8 2 2" xfId="5638" xr:uid="{00000000-0005-0000-0000-00004D270000}"/>
    <cellStyle name="Vstup 2 8 2 3" xfId="8103" xr:uid="{00000000-0005-0000-0000-00004E270000}"/>
    <cellStyle name="Vstup 2 8 2 4" xfId="10383" xr:uid="{00000000-0005-0000-0000-00004F270000}"/>
    <cellStyle name="Vstup 2 8 3" xfId="4297" xr:uid="{00000000-0005-0000-0000-000050270000}"/>
    <cellStyle name="Vstup 2 8 4" xfId="6794" xr:uid="{00000000-0005-0000-0000-000051270000}"/>
    <cellStyle name="Vstup 2 8 5" xfId="9123" xr:uid="{00000000-0005-0000-0000-000052270000}"/>
    <cellStyle name="Vstup 2 9" xfId="1447" xr:uid="{00000000-0005-0000-0000-000053270000}"/>
    <cellStyle name="Vstup 2 9 2" xfId="2814" xr:uid="{00000000-0005-0000-0000-000054270000}"/>
    <cellStyle name="Vstup 2 9 2 2" xfId="5639" xr:uid="{00000000-0005-0000-0000-000055270000}"/>
    <cellStyle name="Vstup 2 9 2 3" xfId="8104" xr:uid="{00000000-0005-0000-0000-000056270000}"/>
    <cellStyle name="Vstup 2 9 2 4" xfId="10384" xr:uid="{00000000-0005-0000-0000-000057270000}"/>
    <cellStyle name="Vstup 2 9 3" xfId="4298" xr:uid="{00000000-0005-0000-0000-000058270000}"/>
    <cellStyle name="Vstup 2 9 4" xfId="6795" xr:uid="{00000000-0005-0000-0000-000059270000}"/>
    <cellStyle name="Vstup 2 9 5" xfId="9124" xr:uid="{00000000-0005-0000-0000-00005A270000}"/>
    <cellStyle name="Vstup 3" xfId="1591" xr:uid="{00000000-0005-0000-0000-00005B270000}"/>
    <cellStyle name="Vstup 3 2" xfId="4420" xr:uid="{00000000-0005-0000-0000-00005C270000}"/>
    <cellStyle name="Vstup 3 3" xfId="6894" xr:uid="{00000000-0005-0000-0000-00005D270000}"/>
    <cellStyle name="Vstup 3 4" xfId="9195" xr:uid="{00000000-0005-0000-0000-00005E270000}"/>
    <cellStyle name="Vstup 4" xfId="2909" xr:uid="{00000000-0005-0000-0000-00005F270000}"/>
    <cellStyle name="Vstup 5" xfId="4359" xr:uid="{00000000-0005-0000-0000-000060270000}"/>
    <cellStyle name="Vstup 6" xfId="6850" xr:uid="{00000000-0005-0000-0000-000061270000}"/>
    <cellStyle name="Výpočet" xfId="50" builtinId="22" customBuiltin="1"/>
    <cellStyle name="Výpočet 2" xfId="127" xr:uid="{00000000-0005-0000-0000-000063270000}"/>
    <cellStyle name="Výpočet 2 10" xfId="1448" xr:uid="{00000000-0005-0000-0000-000064270000}"/>
    <cellStyle name="Výpočet 2 10 2" xfId="2815" xr:uid="{00000000-0005-0000-0000-000065270000}"/>
    <cellStyle name="Výpočet 2 10 2 2" xfId="5640" xr:uid="{00000000-0005-0000-0000-000066270000}"/>
    <cellStyle name="Výpočet 2 10 2 3" xfId="8105" xr:uid="{00000000-0005-0000-0000-000067270000}"/>
    <cellStyle name="Výpočet 2 10 2 4" xfId="10385" xr:uid="{00000000-0005-0000-0000-000068270000}"/>
    <cellStyle name="Výpočet 2 10 3" xfId="4299" xr:uid="{00000000-0005-0000-0000-000069270000}"/>
    <cellStyle name="Výpočet 2 10 4" xfId="6796" xr:uid="{00000000-0005-0000-0000-00006A270000}"/>
    <cellStyle name="Výpočet 2 10 5" xfId="9125" xr:uid="{00000000-0005-0000-0000-00006B270000}"/>
    <cellStyle name="Výpočet 2 11" xfId="1449" xr:uid="{00000000-0005-0000-0000-00006C270000}"/>
    <cellStyle name="Výpočet 2 11 2" xfId="2816" xr:uid="{00000000-0005-0000-0000-00006D270000}"/>
    <cellStyle name="Výpočet 2 11 2 2" xfId="5641" xr:uid="{00000000-0005-0000-0000-00006E270000}"/>
    <cellStyle name="Výpočet 2 11 2 3" xfId="8106" xr:uid="{00000000-0005-0000-0000-00006F270000}"/>
    <cellStyle name="Výpočet 2 11 2 4" xfId="10386" xr:uid="{00000000-0005-0000-0000-000070270000}"/>
    <cellStyle name="Výpočet 2 11 3" xfId="4300" xr:uid="{00000000-0005-0000-0000-000071270000}"/>
    <cellStyle name="Výpočet 2 11 4" xfId="6797" xr:uid="{00000000-0005-0000-0000-000072270000}"/>
    <cellStyle name="Výpočet 2 11 5" xfId="9126" xr:uid="{00000000-0005-0000-0000-000073270000}"/>
    <cellStyle name="Výpočet 2 12" xfId="1891" xr:uid="{00000000-0005-0000-0000-000074270000}"/>
    <cellStyle name="Výpočet 2 12 2" xfId="4719" xr:uid="{00000000-0005-0000-0000-000075270000}"/>
    <cellStyle name="Výpočet 2 12 3" xfId="7191" xr:uid="{00000000-0005-0000-0000-000076270000}"/>
    <cellStyle name="Výpočet 2 12 4" xfId="9484" xr:uid="{00000000-0005-0000-0000-000077270000}"/>
    <cellStyle name="Výpočet 2 13" xfId="2983" xr:uid="{00000000-0005-0000-0000-000078270000}"/>
    <cellStyle name="Výpočet 2 14" xfId="2992" xr:uid="{00000000-0005-0000-0000-000079270000}"/>
    <cellStyle name="Výpočet 2 15" xfId="4430" xr:uid="{00000000-0005-0000-0000-00007A270000}"/>
    <cellStyle name="Výpočet 2 2" xfId="1450" xr:uid="{00000000-0005-0000-0000-00007B270000}"/>
    <cellStyle name="Výpočet 2 2 10" xfId="1451" xr:uid="{00000000-0005-0000-0000-00007C270000}"/>
    <cellStyle name="Výpočet 2 2 10 2" xfId="2818" xr:uid="{00000000-0005-0000-0000-00007D270000}"/>
    <cellStyle name="Výpočet 2 2 10 2 2" xfId="5643" xr:uid="{00000000-0005-0000-0000-00007E270000}"/>
    <cellStyle name="Výpočet 2 2 10 2 3" xfId="8108" xr:uid="{00000000-0005-0000-0000-00007F270000}"/>
    <cellStyle name="Výpočet 2 2 10 2 4" xfId="10388" xr:uid="{00000000-0005-0000-0000-000080270000}"/>
    <cellStyle name="Výpočet 2 2 10 3" xfId="4302" xr:uid="{00000000-0005-0000-0000-000081270000}"/>
    <cellStyle name="Výpočet 2 2 10 4" xfId="6799" xr:uid="{00000000-0005-0000-0000-000082270000}"/>
    <cellStyle name="Výpočet 2 2 10 5" xfId="9128" xr:uid="{00000000-0005-0000-0000-000083270000}"/>
    <cellStyle name="Výpočet 2 2 11" xfId="2817" xr:uid="{00000000-0005-0000-0000-000084270000}"/>
    <cellStyle name="Výpočet 2 2 11 2" xfId="5642" xr:uid="{00000000-0005-0000-0000-000085270000}"/>
    <cellStyle name="Výpočet 2 2 11 3" xfId="8107" xr:uid="{00000000-0005-0000-0000-000086270000}"/>
    <cellStyle name="Výpočet 2 2 11 4" xfId="10387" xr:uid="{00000000-0005-0000-0000-000087270000}"/>
    <cellStyle name="Výpočet 2 2 12" xfId="4301" xr:uid="{00000000-0005-0000-0000-000088270000}"/>
    <cellStyle name="Výpočet 2 2 13" xfId="6798" xr:uid="{00000000-0005-0000-0000-000089270000}"/>
    <cellStyle name="Výpočet 2 2 14" xfId="9127" xr:uid="{00000000-0005-0000-0000-00008A270000}"/>
    <cellStyle name="Výpočet 2 2 2" xfId="1452" xr:uid="{00000000-0005-0000-0000-00008B270000}"/>
    <cellStyle name="Výpočet 2 2 2 2" xfId="2819" xr:uid="{00000000-0005-0000-0000-00008C270000}"/>
    <cellStyle name="Výpočet 2 2 2 2 2" xfId="5644" xr:uid="{00000000-0005-0000-0000-00008D270000}"/>
    <cellStyle name="Výpočet 2 2 2 2 3" xfId="8109" xr:uid="{00000000-0005-0000-0000-00008E270000}"/>
    <cellStyle name="Výpočet 2 2 2 2 4" xfId="10389" xr:uid="{00000000-0005-0000-0000-00008F270000}"/>
    <cellStyle name="Výpočet 2 2 2 3" xfId="4303" xr:uid="{00000000-0005-0000-0000-000090270000}"/>
    <cellStyle name="Výpočet 2 2 2 4" xfId="6800" xr:uid="{00000000-0005-0000-0000-000091270000}"/>
    <cellStyle name="Výpočet 2 2 2 5" xfId="9129" xr:uid="{00000000-0005-0000-0000-000092270000}"/>
    <cellStyle name="Výpočet 2 2 3" xfId="1453" xr:uid="{00000000-0005-0000-0000-000093270000}"/>
    <cellStyle name="Výpočet 2 2 3 2" xfId="2820" xr:uid="{00000000-0005-0000-0000-000094270000}"/>
    <cellStyle name="Výpočet 2 2 3 2 2" xfId="5645" xr:uid="{00000000-0005-0000-0000-000095270000}"/>
    <cellStyle name="Výpočet 2 2 3 2 3" xfId="8110" xr:uid="{00000000-0005-0000-0000-000096270000}"/>
    <cellStyle name="Výpočet 2 2 3 2 4" xfId="10390" xr:uid="{00000000-0005-0000-0000-000097270000}"/>
    <cellStyle name="Výpočet 2 2 3 3" xfId="4304" xr:uid="{00000000-0005-0000-0000-000098270000}"/>
    <cellStyle name="Výpočet 2 2 3 4" xfId="6801" xr:uid="{00000000-0005-0000-0000-000099270000}"/>
    <cellStyle name="Výpočet 2 2 3 5" xfId="9130" xr:uid="{00000000-0005-0000-0000-00009A270000}"/>
    <cellStyle name="Výpočet 2 2 4" xfId="1454" xr:uid="{00000000-0005-0000-0000-00009B270000}"/>
    <cellStyle name="Výpočet 2 2 4 2" xfId="2821" xr:uid="{00000000-0005-0000-0000-00009C270000}"/>
    <cellStyle name="Výpočet 2 2 4 2 2" xfId="5646" xr:uid="{00000000-0005-0000-0000-00009D270000}"/>
    <cellStyle name="Výpočet 2 2 4 2 3" xfId="8111" xr:uid="{00000000-0005-0000-0000-00009E270000}"/>
    <cellStyle name="Výpočet 2 2 4 2 4" xfId="10391" xr:uid="{00000000-0005-0000-0000-00009F270000}"/>
    <cellStyle name="Výpočet 2 2 4 3" xfId="4305" xr:uid="{00000000-0005-0000-0000-0000A0270000}"/>
    <cellStyle name="Výpočet 2 2 4 4" xfId="6802" xr:uid="{00000000-0005-0000-0000-0000A1270000}"/>
    <cellStyle name="Výpočet 2 2 4 5" xfId="9131" xr:uid="{00000000-0005-0000-0000-0000A2270000}"/>
    <cellStyle name="Výpočet 2 2 5" xfId="1455" xr:uid="{00000000-0005-0000-0000-0000A3270000}"/>
    <cellStyle name="Výpočet 2 2 5 2" xfId="2822" xr:uid="{00000000-0005-0000-0000-0000A4270000}"/>
    <cellStyle name="Výpočet 2 2 5 2 2" xfId="5647" xr:uid="{00000000-0005-0000-0000-0000A5270000}"/>
    <cellStyle name="Výpočet 2 2 5 2 3" xfId="8112" xr:uid="{00000000-0005-0000-0000-0000A6270000}"/>
    <cellStyle name="Výpočet 2 2 5 2 4" xfId="10392" xr:uid="{00000000-0005-0000-0000-0000A7270000}"/>
    <cellStyle name="Výpočet 2 2 5 3" xfId="4306" xr:uid="{00000000-0005-0000-0000-0000A8270000}"/>
    <cellStyle name="Výpočet 2 2 5 4" xfId="6803" xr:uid="{00000000-0005-0000-0000-0000A9270000}"/>
    <cellStyle name="Výpočet 2 2 5 5" xfId="9132" xr:uid="{00000000-0005-0000-0000-0000AA270000}"/>
    <cellStyle name="Výpočet 2 2 6" xfId="1456" xr:uid="{00000000-0005-0000-0000-0000AB270000}"/>
    <cellStyle name="Výpočet 2 2 6 2" xfId="2823" xr:uid="{00000000-0005-0000-0000-0000AC270000}"/>
    <cellStyle name="Výpočet 2 2 6 2 2" xfId="5648" xr:uid="{00000000-0005-0000-0000-0000AD270000}"/>
    <cellStyle name="Výpočet 2 2 6 2 3" xfId="8113" xr:uid="{00000000-0005-0000-0000-0000AE270000}"/>
    <cellStyle name="Výpočet 2 2 6 2 4" xfId="10393" xr:uid="{00000000-0005-0000-0000-0000AF270000}"/>
    <cellStyle name="Výpočet 2 2 6 3" xfId="4307" xr:uid="{00000000-0005-0000-0000-0000B0270000}"/>
    <cellStyle name="Výpočet 2 2 6 4" xfId="6804" xr:uid="{00000000-0005-0000-0000-0000B1270000}"/>
    <cellStyle name="Výpočet 2 2 6 5" xfId="9133" xr:uid="{00000000-0005-0000-0000-0000B2270000}"/>
    <cellStyle name="Výpočet 2 2 7" xfId="1457" xr:uid="{00000000-0005-0000-0000-0000B3270000}"/>
    <cellStyle name="Výpočet 2 2 7 2" xfId="2824" xr:uid="{00000000-0005-0000-0000-0000B4270000}"/>
    <cellStyle name="Výpočet 2 2 7 2 2" xfId="5649" xr:uid="{00000000-0005-0000-0000-0000B5270000}"/>
    <cellStyle name="Výpočet 2 2 7 2 3" xfId="8114" xr:uid="{00000000-0005-0000-0000-0000B6270000}"/>
    <cellStyle name="Výpočet 2 2 7 2 4" xfId="10394" xr:uid="{00000000-0005-0000-0000-0000B7270000}"/>
    <cellStyle name="Výpočet 2 2 7 3" xfId="4308" xr:uid="{00000000-0005-0000-0000-0000B8270000}"/>
    <cellStyle name="Výpočet 2 2 7 4" xfId="6805" xr:uid="{00000000-0005-0000-0000-0000B9270000}"/>
    <cellStyle name="Výpočet 2 2 7 5" xfId="9134" xr:uid="{00000000-0005-0000-0000-0000BA270000}"/>
    <cellStyle name="Výpočet 2 2 8" xfId="1458" xr:uid="{00000000-0005-0000-0000-0000BB270000}"/>
    <cellStyle name="Výpočet 2 2 8 2" xfId="2825" xr:uid="{00000000-0005-0000-0000-0000BC270000}"/>
    <cellStyle name="Výpočet 2 2 8 2 2" xfId="5650" xr:uid="{00000000-0005-0000-0000-0000BD270000}"/>
    <cellStyle name="Výpočet 2 2 8 2 3" xfId="8115" xr:uid="{00000000-0005-0000-0000-0000BE270000}"/>
    <cellStyle name="Výpočet 2 2 8 2 4" xfId="10395" xr:uid="{00000000-0005-0000-0000-0000BF270000}"/>
    <cellStyle name="Výpočet 2 2 8 3" xfId="4309" xr:uid="{00000000-0005-0000-0000-0000C0270000}"/>
    <cellStyle name="Výpočet 2 2 8 4" xfId="6806" xr:uid="{00000000-0005-0000-0000-0000C1270000}"/>
    <cellStyle name="Výpočet 2 2 8 5" xfId="9135" xr:uid="{00000000-0005-0000-0000-0000C2270000}"/>
    <cellStyle name="Výpočet 2 2 9" xfId="1459" xr:uid="{00000000-0005-0000-0000-0000C3270000}"/>
    <cellStyle name="Výpočet 2 2 9 2" xfId="2826" xr:uid="{00000000-0005-0000-0000-0000C4270000}"/>
    <cellStyle name="Výpočet 2 2 9 2 2" xfId="5651" xr:uid="{00000000-0005-0000-0000-0000C5270000}"/>
    <cellStyle name="Výpočet 2 2 9 2 3" xfId="8116" xr:uid="{00000000-0005-0000-0000-0000C6270000}"/>
    <cellStyle name="Výpočet 2 2 9 2 4" xfId="10396" xr:uid="{00000000-0005-0000-0000-0000C7270000}"/>
    <cellStyle name="Výpočet 2 2 9 3" xfId="4310" xr:uid="{00000000-0005-0000-0000-0000C8270000}"/>
    <cellStyle name="Výpočet 2 2 9 4" xfId="6807" xr:uid="{00000000-0005-0000-0000-0000C9270000}"/>
    <cellStyle name="Výpočet 2 2 9 5" xfId="9136" xr:uid="{00000000-0005-0000-0000-0000CA270000}"/>
    <cellStyle name="Výpočet 2 3" xfId="1460" xr:uid="{00000000-0005-0000-0000-0000CB270000}"/>
    <cellStyle name="Výpočet 2 3 2" xfId="2827" xr:uid="{00000000-0005-0000-0000-0000CC270000}"/>
    <cellStyle name="Výpočet 2 3 2 2" xfId="5652" xr:uid="{00000000-0005-0000-0000-0000CD270000}"/>
    <cellStyle name="Výpočet 2 3 2 3" xfId="8117" xr:uid="{00000000-0005-0000-0000-0000CE270000}"/>
    <cellStyle name="Výpočet 2 3 2 4" xfId="10397" xr:uid="{00000000-0005-0000-0000-0000CF270000}"/>
    <cellStyle name="Výpočet 2 3 3" xfId="4311" xr:uid="{00000000-0005-0000-0000-0000D0270000}"/>
    <cellStyle name="Výpočet 2 3 4" xfId="6808" xr:uid="{00000000-0005-0000-0000-0000D1270000}"/>
    <cellStyle name="Výpočet 2 3 5" xfId="9137" xr:uid="{00000000-0005-0000-0000-0000D2270000}"/>
    <cellStyle name="Výpočet 2 4" xfId="1461" xr:uid="{00000000-0005-0000-0000-0000D3270000}"/>
    <cellStyle name="Výpočet 2 4 2" xfId="2828" xr:uid="{00000000-0005-0000-0000-0000D4270000}"/>
    <cellStyle name="Výpočet 2 4 2 2" xfId="5653" xr:uid="{00000000-0005-0000-0000-0000D5270000}"/>
    <cellStyle name="Výpočet 2 4 2 3" xfId="8118" xr:uid="{00000000-0005-0000-0000-0000D6270000}"/>
    <cellStyle name="Výpočet 2 4 2 4" xfId="10398" xr:uid="{00000000-0005-0000-0000-0000D7270000}"/>
    <cellStyle name="Výpočet 2 4 3" xfId="4312" xr:uid="{00000000-0005-0000-0000-0000D8270000}"/>
    <cellStyle name="Výpočet 2 4 4" xfId="6809" xr:uid="{00000000-0005-0000-0000-0000D9270000}"/>
    <cellStyle name="Výpočet 2 4 5" xfId="9138" xr:uid="{00000000-0005-0000-0000-0000DA270000}"/>
    <cellStyle name="Výpočet 2 5" xfId="1462" xr:uid="{00000000-0005-0000-0000-0000DB270000}"/>
    <cellStyle name="Výpočet 2 5 2" xfId="2829" xr:uid="{00000000-0005-0000-0000-0000DC270000}"/>
    <cellStyle name="Výpočet 2 5 2 2" xfId="5654" xr:uid="{00000000-0005-0000-0000-0000DD270000}"/>
    <cellStyle name="Výpočet 2 5 2 3" xfId="8119" xr:uid="{00000000-0005-0000-0000-0000DE270000}"/>
    <cellStyle name="Výpočet 2 5 2 4" xfId="10399" xr:uid="{00000000-0005-0000-0000-0000DF270000}"/>
    <cellStyle name="Výpočet 2 5 3" xfId="4313" xr:uid="{00000000-0005-0000-0000-0000E0270000}"/>
    <cellStyle name="Výpočet 2 5 4" xfId="6810" xr:uid="{00000000-0005-0000-0000-0000E1270000}"/>
    <cellStyle name="Výpočet 2 5 5" xfId="9139" xr:uid="{00000000-0005-0000-0000-0000E2270000}"/>
    <cellStyle name="Výpočet 2 6" xfId="1463" xr:uid="{00000000-0005-0000-0000-0000E3270000}"/>
    <cellStyle name="Výpočet 2 6 2" xfId="2830" xr:uid="{00000000-0005-0000-0000-0000E4270000}"/>
    <cellStyle name="Výpočet 2 6 2 2" xfId="5655" xr:uid="{00000000-0005-0000-0000-0000E5270000}"/>
    <cellStyle name="Výpočet 2 6 2 3" xfId="8120" xr:uid="{00000000-0005-0000-0000-0000E6270000}"/>
    <cellStyle name="Výpočet 2 6 2 4" xfId="10400" xr:uid="{00000000-0005-0000-0000-0000E7270000}"/>
    <cellStyle name="Výpočet 2 6 3" xfId="4314" xr:uid="{00000000-0005-0000-0000-0000E8270000}"/>
    <cellStyle name="Výpočet 2 6 4" xfId="6811" xr:uid="{00000000-0005-0000-0000-0000E9270000}"/>
    <cellStyle name="Výpočet 2 6 5" xfId="9140" xr:uid="{00000000-0005-0000-0000-0000EA270000}"/>
    <cellStyle name="Výpočet 2 7" xfId="1464" xr:uid="{00000000-0005-0000-0000-0000EB270000}"/>
    <cellStyle name="Výpočet 2 7 2" xfId="2831" xr:uid="{00000000-0005-0000-0000-0000EC270000}"/>
    <cellStyle name="Výpočet 2 7 2 2" xfId="5656" xr:uid="{00000000-0005-0000-0000-0000ED270000}"/>
    <cellStyle name="Výpočet 2 7 2 3" xfId="8121" xr:uid="{00000000-0005-0000-0000-0000EE270000}"/>
    <cellStyle name="Výpočet 2 7 2 4" xfId="10401" xr:uid="{00000000-0005-0000-0000-0000EF270000}"/>
    <cellStyle name="Výpočet 2 7 3" xfId="4315" xr:uid="{00000000-0005-0000-0000-0000F0270000}"/>
    <cellStyle name="Výpočet 2 7 4" xfId="6812" xr:uid="{00000000-0005-0000-0000-0000F1270000}"/>
    <cellStyle name="Výpočet 2 7 5" xfId="9141" xr:uid="{00000000-0005-0000-0000-0000F2270000}"/>
    <cellStyle name="Výpočet 2 8" xfId="1465" xr:uid="{00000000-0005-0000-0000-0000F3270000}"/>
    <cellStyle name="Výpočet 2 8 2" xfId="2832" xr:uid="{00000000-0005-0000-0000-0000F4270000}"/>
    <cellStyle name="Výpočet 2 8 2 2" xfId="5657" xr:uid="{00000000-0005-0000-0000-0000F5270000}"/>
    <cellStyle name="Výpočet 2 8 2 3" xfId="8122" xr:uid="{00000000-0005-0000-0000-0000F6270000}"/>
    <cellStyle name="Výpočet 2 8 2 4" xfId="10402" xr:uid="{00000000-0005-0000-0000-0000F7270000}"/>
    <cellStyle name="Výpočet 2 8 3" xfId="4316" xr:uid="{00000000-0005-0000-0000-0000F8270000}"/>
    <cellStyle name="Výpočet 2 8 4" xfId="6813" xr:uid="{00000000-0005-0000-0000-0000F9270000}"/>
    <cellStyle name="Výpočet 2 8 5" xfId="9142" xr:uid="{00000000-0005-0000-0000-0000FA270000}"/>
    <cellStyle name="Výpočet 2 9" xfId="1466" xr:uid="{00000000-0005-0000-0000-0000FB270000}"/>
    <cellStyle name="Výpočet 2 9 2" xfId="2833" xr:uid="{00000000-0005-0000-0000-0000FC270000}"/>
    <cellStyle name="Výpočet 2 9 2 2" xfId="5658" xr:uid="{00000000-0005-0000-0000-0000FD270000}"/>
    <cellStyle name="Výpočet 2 9 2 3" xfId="8123" xr:uid="{00000000-0005-0000-0000-0000FE270000}"/>
    <cellStyle name="Výpočet 2 9 2 4" xfId="10403" xr:uid="{00000000-0005-0000-0000-0000FF270000}"/>
    <cellStyle name="Výpočet 2 9 3" xfId="4317" xr:uid="{00000000-0005-0000-0000-000000280000}"/>
    <cellStyle name="Výpočet 2 9 4" xfId="6814" xr:uid="{00000000-0005-0000-0000-000001280000}"/>
    <cellStyle name="Výpočet 2 9 5" xfId="9143" xr:uid="{00000000-0005-0000-0000-000002280000}"/>
    <cellStyle name="Výpočet 3" xfId="2532" xr:uid="{00000000-0005-0000-0000-000003280000}"/>
    <cellStyle name="Výpočet 3 2" xfId="5359" xr:uid="{00000000-0005-0000-0000-000004280000}"/>
    <cellStyle name="Výpočet 3 3" xfId="7829" xr:uid="{00000000-0005-0000-0000-000005280000}"/>
    <cellStyle name="Výpočet 3 4" xfId="10122" xr:uid="{00000000-0005-0000-0000-000006280000}"/>
    <cellStyle name="Výpočet 4" xfId="2910" xr:uid="{00000000-0005-0000-0000-000007280000}"/>
    <cellStyle name="Výpočet 5" xfId="4358" xr:uid="{00000000-0005-0000-0000-000008280000}"/>
    <cellStyle name="Výpočet 6" xfId="6849" xr:uid="{00000000-0005-0000-0000-000009280000}"/>
    <cellStyle name="Výstup" xfId="51" builtinId="21" customBuiltin="1"/>
    <cellStyle name="Výstup 2" xfId="128" xr:uid="{00000000-0005-0000-0000-00000B280000}"/>
    <cellStyle name="Výstup 2 10" xfId="1467" xr:uid="{00000000-0005-0000-0000-00000C280000}"/>
    <cellStyle name="Výstup 2 10 2" xfId="2834" xr:uid="{00000000-0005-0000-0000-00000D280000}"/>
    <cellStyle name="Výstup 2 10 2 2" xfId="5659" xr:uid="{00000000-0005-0000-0000-00000E280000}"/>
    <cellStyle name="Výstup 2 10 2 3" xfId="8124" xr:uid="{00000000-0005-0000-0000-00000F280000}"/>
    <cellStyle name="Výstup 2 10 2 4" xfId="10404" xr:uid="{00000000-0005-0000-0000-000010280000}"/>
    <cellStyle name="Výstup 2 10 3" xfId="4318" xr:uid="{00000000-0005-0000-0000-000011280000}"/>
    <cellStyle name="Výstup 2 10 4" xfId="6815" xr:uid="{00000000-0005-0000-0000-000012280000}"/>
    <cellStyle name="Výstup 2 10 5" xfId="9144" xr:uid="{00000000-0005-0000-0000-000013280000}"/>
    <cellStyle name="Výstup 2 11" xfId="1468" xr:uid="{00000000-0005-0000-0000-000014280000}"/>
    <cellStyle name="Výstup 2 11 2" xfId="2835" xr:uid="{00000000-0005-0000-0000-000015280000}"/>
    <cellStyle name="Výstup 2 11 2 2" xfId="5660" xr:uid="{00000000-0005-0000-0000-000016280000}"/>
    <cellStyle name="Výstup 2 11 2 3" xfId="8125" xr:uid="{00000000-0005-0000-0000-000017280000}"/>
    <cellStyle name="Výstup 2 11 2 4" xfId="10405" xr:uid="{00000000-0005-0000-0000-000018280000}"/>
    <cellStyle name="Výstup 2 11 3" xfId="4319" xr:uid="{00000000-0005-0000-0000-000019280000}"/>
    <cellStyle name="Výstup 2 11 4" xfId="6816" xr:uid="{00000000-0005-0000-0000-00001A280000}"/>
    <cellStyle name="Výstup 2 11 5" xfId="9145" xr:uid="{00000000-0005-0000-0000-00001B280000}"/>
    <cellStyle name="Výstup 2 12" xfId="1958" xr:uid="{00000000-0005-0000-0000-00001C280000}"/>
    <cellStyle name="Výstup 2 12 2" xfId="4786" xr:uid="{00000000-0005-0000-0000-00001D280000}"/>
    <cellStyle name="Výstup 2 12 3" xfId="7257" xr:uid="{00000000-0005-0000-0000-00001E280000}"/>
    <cellStyle name="Výstup 2 12 4" xfId="9550" xr:uid="{00000000-0005-0000-0000-00001F280000}"/>
    <cellStyle name="Výstup 2 13" xfId="2984" xr:uid="{00000000-0005-0000-0000-000020280000}"/>
    <cellStyle name="Výstup 2 14" xfId="2935" xr:uid="{00000000-0005-0000-0000-000021280000}"/>
    <cellStyle name="Výstup 2 15" xfId="7928" xr:uid="{00000000-0005-0000-0000-000022280000}"/>
    <cellStyle name="Výstup 2 2" xfId="1469" xr:uid="{00000000-0005-0000-0000-000023280000}"/>
    <cellStyle name="Výstup 2 2 10" xfId="1470" xr:uid="{00000000-0005-0000-0000-000024280000}"/>
    <cellStyle name="Výstup 2 2 10 2" xfId="2837" xr:uid="{00000000-0005-0000-0000-000025280000}"/>
    <cellStyle name="Výstup 2 2 10 2 2" xfId="5662" xr:uid="{00000000-0005-0000-0000-000026280000}"/>
    <cellStyle name="Výstup 2 2 10 2 3" xfId="8127" xr:uid="{00000000-0005-0000-0000-000027280000}"/>
    <cellStyle name="Výstup 2 2 10 2 4" xfId="10407" xr:uid="{00000000-0005-0000-0000-000028280000}"/>
    <cellStyle name="Výstup 2 2 10 3" xfId="4321" xr:uid="{00000000-0005-0000-0000-000029280000}"/>
    <cellStyle name="Výstup 2 2 10 4" xfId="6818" xr:uid="{00000000-0005-0000-0000-00002A280000}"/>
    <cellStyle name="Výstup 2 2 10 5" xfId="9147" xr:uid="{00000000-0005-0000-0000-00002B280000}"/>
    <cellStyle name="Výstup 2 2 11" xfId="2836" xr:uid="{00000000-0005-0000-0000-00002C280000}"/>
    <cellStyle name="Výstup 2 2 11 2" xfId="5661" xr:uid="{00000000-0005-0000-0000-00002D280000}"/>
    <cellStyle name="Výstup 2 2 11 3" xfId="8126" xr:uid="{00000000-0005-0000-0000-00002E280000}"/>
    <cellStyle name="Výstup 2 2 11 4" xfId="10406" xr:uid="{00000000-0005-0000-0000-00002F280000}"/>
    <cellStyle name="Výstup 2 2 12" xfId="4320" xr:uid="{00000000-0005-0000-0000-000030280000}"/>
    <cellStyle name="Výstup 2 2 13" xfId="6817" xr:uid="{00000000-0005-0000-0000-000031280000}"/>
    <cellStyle name="Výstup 2 2 14" xfId="9146" xr:uid="{00000000-0005-0000-0000-000032280000}"/>
    <cellStyle name="Výstup 2 2 2" xfId="1471" xr:uid="{00000000-0005-0000-0000-000033280000}"/>
    <cellStyle name="Výstup 2 2 2 2" xfId="2838" xr:uid="{00000000-0005-0000-0000-000034280000}"/>
    <cellStyle name="Výstup 2 2 2 2 2" xfId="5663" xr:uid="{00000000-0005-0000-0000-000035280000}"/>
    <cellStyle name="Výstup 2 2 2 2 3" xfId="8128" xr:uid="{00000000-0005-0000-0000-000036280000}"/>
    <cellStyle name="Výstup 2 2 2 2 4" xfId="10408" xr:uid="{00000000-0005-0000-0000-000037280000}"/>
    <cellStyle name="Výstup 2 2 2 3" xfId="4322" xr:uid="{00000000-0005-0000-0000-000038280000}"/>
    <cellStyle name="Výstup 2 2 2 4" xfId="6819" xr:uid="{00000000-0005-0000-0000-000039280000}"/>
    <cellStyle name="Výstup 2 2 2 5" xfId="9148" xr:uid="{00000000-0005-0000-0000-00003A280000}"/>
    <cellStyle name="Výstup 2 2 3" xfId="1472" xr:uid="{00000000-0005-0000-0000-00003B280000}"/>
    <cellStyle name="Výstup 2 2 3 2" xfId="2839" xr:uid="{00000000-0005-0000-0000-00003C280000}"/>
    <cellStyle name="Výstup 2 2 3 2 2" xfId="5664" xr:uid="{00000000-0005-0000-0000-00003D280000}"/>
    <cellStyle name="Výstup 2 2 3 2 3" xfId="8129" xr:uid="{00000000-0005-0000-0000-00003E280000}"/>
    <cellStyle name="Výstup 2 2 3 2 4" xfId="10409" xr:uid="{00000000-0005-0000-0000-00003F280000}"/>
    <cellStyle name="Výstup 2 2 3 3" xfId="4323" xr:uid="{00000000-0005-0000-0000-000040280000}"/>
    <cellStyle name="Výstup 2 2 3 4" xfId="6820" xr:uid="{00000000-0005-0000-0000-000041280000}"/>
    <cellStyle name="Výstup 2 2 3 5" xfId="9149" xr:uid="{00000000-0005-0000-0000-000042280000}"/>
    <cellStyle name="Výstup 2 2 4" xfId="1473" xr:uid="{00000000-0005-0000-0000-000043280000}"/>
    <cellStyle name="Výstup 2 2 4 2" xfId="2840" xr:uid="{00000000-0005-0000-0000-000044280000}"/>
    <cellStyle name="Výstup 2 2 4 2 2" xfId="5665" xr:uid="{00000000-0005-0000-0000-000045280000}"/>
    <cellStyle name="Výstup 2 2 4 2 3" xfId="8130" xr:uid="{00000000-0005-0000-0000-000046280000}"/>
    <cellStyle name="Výstup 2 2 4 2 4" xfId="10410" xr:uid="{00000000-0005-0000-0000-000047280000}"/>
    <cellStyle name="Výstup 2 2 4 3" xfId="4324" xr:uid="{00000000-0005-0000-0000-000048280000}"/>
    <cellStyle name="Výstup 2 2 4 4" xfId="6821" xr:uid="{00000000-0005-0000-0000-000049280000}"/>
    <cellStyle name="Výstup 2 2 4 5" xfId="9150" xr:uid="{00000000-0005-0000-0000-00004A280000}"/>
    <cellStyle name="Výstup 2 2 5" xfId="1474" xr:uid="{00000000-0005-0000-0000-00004B280000}"/>
    <cellStyle name="Výstup 2 2 5 2" xfId="2841" xr:uid="{00000000-0005-0000-0000-00004C280000}"/>
    <cellStyle name="Výstup 2 2 5 2 2" xfId="5666" xr:uid="{00000000-0005-0000-0000-00004D280000}"/>
    <cellStyle name="Výstup 2 2 5 2 3" xfId="8131" xr:uid="{00000000-0005-0000-0000-00004E280000}"/>
    <cellStyle name="Výstup 2 2 5 2 4" xfId="10411" xr:uid="{00000000-0005-0000-0000-00004F280000}"/>
    <cellStyle name="Výstup 2 2 5 3" xfId="4325" xr:uid="{00000000-0005-0000-0000-000050280000}"/>
    <cellStyle name="Výstup 2 2 5 4" xfId="6822" xr:uid="{00000000-0005-0000-0000-000051280000}"/>
    <cellStyle name="Výstup 2 2 5 5" xfId="9151" xr:uid="{00000000-0005-0000-0000-000052280000}"/>
    <cellStyle name="Výstup 2 2 6" xfId="1475" xr:uid="{00000000-0005-0000-0000-000053280000}"/>
    <cellStyle name="Výstup 2 2 6 2" xfId="2842" xr:uid="{00000000-0005-0000-0000-000054280000}"/>
    <cellStyle name="Výstup 2 2 6 2 2" xfId="5667" xr:uid="{00000000-0005-0000-0000-000055280000}"/>
    <cellStyle name="Výstup 2 2 6 2 3" xfId="8132" xr:uid="{00000000-0005-0000-0000-000056280000}"/>
    <cellStyle name="Výstup 2 2 6 2 4" xfId="10412" xr:uid="{00000000-0005-0000-0000-000057280000}"/>
    <cellStyle name="Výstup 2 2 6 3" xfId="4326" xr:uid="{00000000-0005-0000-0000-000058280000}"/>
    <cellStyle name="Výstup 2 2 6 4" xfId="6823" xr:uid="{00000000-0005-0000-0000-000059280000}"/>
    <cellStyle name="Výstup 2 2 6 5" xfId="9152" xr:uid="{00000000-0005-0000-0000-00005A280000}"/>
    <cellStyle name="Výstup 2 2 7" xfId="1476" xr:uid="{00000000-0005-0000-0000-00005B280000}"/>
    <cellStyle name="Výstup 2 2 7 2" xfId="2843" xr:uid="{00000000-0005-0000-0000-00005C280000}"/>
    <cellStyle name="Výstup 2 2 7 2 2" xfId="5668" xr:uid="{00000000-0005-0000-0000-00005D280000}"/>
    <cellStyle name="Výstup 2 2 7 2 3" xfId="8133" xr:uid="{00000000-0005-0000-0000-00005E280000}"/>
    <cellStyle name="Výstup 2 2 7 2 4" xfId="10413" xr:uid="{00000000-0005-0000-0000-00005F280000}"/>
    <cellStyle name="Výstup 2 2 7 3" xfId="4327" xr:uid="{00000000-0005-0000-0000-000060280000}"/>
    <cellStyle name="Výstup 2 2 7 4" xfId="6824" xr:uid="{00000000-0005-0000-0000-000061280000}"/>
    <cellStyle name="Výstup 2 2 7 5" xfId="9153" xr:uid="{00000000-0005-0000-0000-000062280000}"/>
    <cellStyle name="Výstup 2 2 8" xfId="1477" xr:uid="{00000000-0005-0000-0000-000063280000}"/>
    <cellStyle name="Výstup 2 2 8 2" xfId="2844" xr:uid="{00000000-0005-0000-0000-000064280000}"/>
    <cellStyle name="Výstup 2 2 8 2 2" xfId="5669" xr:uid="{00000000-0005-0000-0000-000065280000}"/>
    <cellStyle name="Výstup 2 2 8 2 3" xfId="8134" xr:uid="{00000000-0005-0000-0000-000066280000}"/>
    <cellStyle name="Výstup 2 2 8 2 4" xfId="10414" xr:uid="{00000000-0005-0000-0000-000067280000}"/>
    <cellStyle name="Výstup 2 2 8 3" xfId="4328" xr:uid="{00000000-0005-0000-0000-000068280000}"/>
    <cellStyle name="Výstup 2 2 8 4" xfId="6825" xr:uid="{00000000-0005-0000-0000-000069280000}"/>
    <cellStyle name="Výstup 2 2 8 5" xfId="9154" xr:uid="{00000000-0005-0000-0000-00006A280000}"/>
    <cellStyle name="Výstup 2 2 9" xfId="1478" xr:uid="{00000000-0005-0000-0000-00006B280000}"/>
    <cellStyle name="Výstup 2 2 9 2" xfId="2845" xr:uid="{00000000-0005-0000-0000-00006C280000}"/>
    <cellStyle name="Výstup 2 2 9 2 2" xfId="5670" xr:uid="{00000000-0005-0000-0000-00006D280000}"/>
    <cellStyle name="Výstup 2 2 9 2 3" xfId="8135" xr:uid="{00000000-0005-0000-0000-00006E280000}"/>
    <cellStyle name="Výstup 2 2 9 2 4" xfId="10415" xr:uid="{00000000-0005-0000-0000-00006F280000}"/>
    <cellStyle name="Výstup 2 2 9 3" xfId="4329" xr:uid="{00000000-0005-0000-0000-000070280000}"/>
    <cellStyle name="Výstup 2 2 9 4" xfId="6826" xr:uid="{00000000-0005-0000-0000-000071280000}"/>
    <cellStyle name="Výstup 2 2 9 5" xfId="9155" xr:uid="{00000000-0005-0000-0000-000072280000}"/>
    <cellStyle name="Výstup 2 3" xfId="1479" xr:uid="{00000000-0005-0000-0000-000073280000}"/>
    <cellStyle name="Výstup 2 3 2" xfId="2846" xr:uid="{00000000-0005-0000-0000-000074280000}"/>
    <cellStyle name="Výstup 2 3 2 2" xfId="5671" xr:uid="{00000000-0005-0000-0000-000075280000}"/>
    <cellStyle name="Výstup 2 3 2 3" xfId="8136" xr:uid="{00000000-0005-0000-0000-000076280000}"/>
    <cellStyle name="Výstup 2 3 2 4" xfId="10416" xr:uid="{00000000-0005-0000-0000-000077280000}"/>
    <cellStyle name="Výstup 2 3 3" xfId="4330" xr:uid="{00000000-0005-0000-0000-000078280000}"/>
    <cellStyle name="Výstup 2 3 4" xfId="6827" xr:uid="{00000000-0005-0000-0000-000079280000}"/>
    <cellStyle name="Výstup 2 3 5" xfId="9156" xr:uid="{00000000-0005-0000-0000-00007A280000}"/>
    <cellStyle name="Výstup 2 4" xfId="1480" xr:uid="{00000000-0005-0000-0000-00007B280000}"/>
    <cellStyle name="Výstup 2 4 2" xfId="2847" xr:uid="{00000000-0005-0000-0000-00007C280000}"/>
    <cellStyle name="Výstup 2 4 2 2" xfId="5672" xr:uid="{00000000-0005-0000-0000-00007D280000}"/>
    <cellStyle name="Výstup 2 4 2 3" xfId="8137" xr:uid="{00000000-0005-0000-0000-00007E280000}"/>
    <cellStyle name="Výstup 2 4 2 4" xfId="10417" xr:uid="{00000000-0005-0000-0000-00007F280000}"/>
    <cellStyle name="Výstup 2 4 3" xfId="4331" xr:uid="{00000000-0005-0000-0000-000080280000}"/>
    <cellStyle name="Výstup 2 4 4" xfId="6828" xr:uid="{00000000-0005-0000-0000-000081280000}"/>
    <cellStyle name="Výstup 2 4 5" xfId="9157" xr:uid="{00000000-0005-0000-0000-000082280000}"/>
    <cellStyle name="Výstup 2 5" xfId="1481" xr:uid="{00000000-0005-0000-0000-000083280000}"/>
    <cellStyle name="Výstup 2 5 2" xfId="2848" xr:uid="{00000000-0005-0000-0000-000084280000}"/>
    <cellStyle name="Výstup 2 5 2 2" xfId="5673" xr:uid="{00000000-0005-0000-0000-000085280000}"/>
    <cellStyle name="Výstup 2 5 2 3" xfId="8138" xr:uid="{00000000-0005-0000-0000-000086280000}"/>
    <cellStyle name="Výstup 2 5 2 4" xfId="10418" xr:uid="{00000000-0005-0000-0000-000087280000}"/>
    <cellStyle name="Výstup 2 5 3" xfId="4332" xr:uid="{00000000-0005-0000-0000-000088280000}"/>
    <cellStyle name="Výstup 2 5 4" xfId="6829" xr:uid="{00000000-0005-0000-0000-000089280000}"/>
    <cellStyle name="Výstup 2 5 5" xfId="9158" xr:uid="{00000000-0005-0000-0000-00008A280000}"/>
    <cellStyle name="Výstup 2 6" xfId="1482" xr:uid="{00000000-0005-0000-0000-00008B280000}"/>
    <cellStyle name="Výstup 2 6 2" xfId="2849" xr:uid="{00000000-0005-0000-0000-00008C280000}"/>
    <cellStyle name="Výstup 2 6 2 2" xfId="5674" xr:uid="{00000000-0005-0000-0000-00008D280000}"/>
    <cellStyle name="Výstup 2 6 2 3" xfId="8139" xr:uid="{00000000-0005-0000-0000-00008E280000}"/>
    <cellStyle name="Výstup 2 6 2 4" xfId="10419" xr:uid="{00000000-0005-0000-0000-00008F280000}"/>
    <cellStyle name="Výstup 2 6 3" xfId="4333" xr:uid="{00000000-0005-0000-0000-000090280000}"/>
    <cellStyle name="Výstup 2 6 4" xfId="6830" xr:uid="{00000000-0005-0000-0000-000091280000}"/>
    <cellStyle name="Výstup 2 6 5" xfId="9159" xr:uid="{00000000-0005-0000-0000-000092280000}"/>
    <cellStyle name="Výstup 2 7" xfId="1483" xr:uid="{00000000-0005-0000-0000-000093280000}"/>
    <cellStyle name="Výstup 2 7 2" xfId="2850" xr:uid="{00000000-0005-0000-0000-000094280000}"/>
    <cellStyle name="Výstup 2 7 2 2" xfId="5675" xr:uid="{00000000-0005-0000-0000-000095280000}"/>
    <cellStyle name="Výstup 2 7 2 3" xfId="8140" xr:uid="{00000000-0005-0000-0000-000096280000}"/>
    <cellStyle name="Výstup 2 7 2 4" xfId="10420" xr:uid="{00000000-0005-0000-0000-000097280000}"/>
    <cellStyle name="Výstup 2 7 3" xfId="4334" xr:uid="{00000000-0005-0000-0000-000098280000}"/>
    <cellStyle name="Výstup 2 7 4" xfId="6831" xr:uid="{00000000-0005-0000-0000-000099280000}"/>
    <cellStyle name="Výstup 2 7 5" xfId="9160" xr:uid="{00000000-0005-0000-0000-00009A280000}"/>
    <cellStyle name="Výstup 2 8" xfId="1484" xr:uid="{00000000-0005-0000-0000-00009B280000}"/>
    <cellStyle name="Výstup 2 8 2" xfId="2851" xr:uid="{00000000-0005-0000-0000-00009C280000}"/>
    <cellStyle name="Výstup 2 8 2 2" xfId="5676" xr:uid="{00000000-0005-0000-0000-00009D280000}"/>
    <cellStyle name="Výstup 2 8 2 3" xfId="8141" xr:uid="{00000000-0005-0000-0000-00009E280000}"/>
    <cellStyle name="Výstup 2 8 2 4" xfId="10421" xr:uid="{00000000-0005-0000-0000-00009F280000}"/>
    <cellStyle name="Výstup 2 8 3" xfId="4335" xr:uid="{00000000-0005-0000-0000-0000A0280000}"/>
    <cellStyle name="Výstup 2 8 4" xfId="6832" xr:uid="{00000000-0005-0000-0000-0000A1280000}"/>
    <cellStyle name="Výstup 2 8 5" xfId="9161" xr:uid="{00000000-0005-0000-0000-0000A2280000}"/>
    <cellStyle name="Výstup 2 9" xfId="1485" xr:uid="{00000000-0005-0000-0000-0000A3280000}"/>
    <cellStyle name="Výstup 2 9 2" xfId="2852" xr:uid="{00000000-0005-0000-0000-0000A4280000}"/>
    <cellStyle name="Výstup 2 9 2 2" xfId="5677" xr:uid="{00000000-0005-0000-0000-0000A5280000}"/>
    <cellStyle name="Výstup 2 9 2 3" xfId="8142" xr:uid="{00000000-0005-0000-0000-0000A6280000}"/>
    <cellStyle name="Výstup 2 9 2 4" xfId="10422" xr:uid="{00000000-0005-0000-0000-0000A7280000}"/>
    <cellStyle name="Výstup 2 9 3" xfId="4336" xr:uid="{00000000-0005-0000-0000-0000A8280000}"/>
    <cellStyle name="Výstup 2 9 4" xfId="6833" xr:uid="{00000000-0005-0000-0000-0000A9280000}"/>
    <cellStyle name="Výstup 2 9 5" xfId="9162" xr:uid="{00000000-0005-0000-0000-0000AA280000}"/>
    <cellStyle name="Výstup 3" xfId="2254" xr:uid="{00000000-0005-0000-0000-0000AB280000}"/>
    <cellStyle name="Výstup 3 2" xfId="5082" xr:uid="{00000000-0005-0000-0000-0000AC280000}"/>
    <cellStyle name="Výstup 3 3" xfId="7553" xr:uid="{00000000-0005-0000-0000-0000AD280000}"/>
    <cellStyle name="Výstup 3 4" xfId="9846" xr:uid="{00000000-0005-0000-0000-0000AE280000}"/>
    <cellStyle name="Výstup 4" xfId="2911" xr:uid="{00000000-0005-0000-0000-0000AF280000}"/>
    <cellStyle name="Výstup 5" xfId="4357" xr:uid="{00000000-0005-0000-0000-0000B0280000}"/>
    <cellStyle name="Výstup 6" xfId="6848" xr:uid="{00000000-0005-0000-0000-0000B1280000}"/>
    <cellStyle name="Vysvětlující text" xfId="52" builtinId="53" customBuiltin="1"/>
    <cellStyle name="Vysvětlující text 2" xfId="129" xr:uid="{00000000-0005-0000-0000-0000B3280000}"/>
    <cellStyle name="Zvýraznění 1" xfId="53" builtinId="29" customBuiltin="1"/>
    <cellStyle name="Zvýraznění 1 2" xfId="130" xr:uid="{00000000-0005-0000-0000-0000B5280000}"/>
    <cellStyle name="Zvýraznění 2" xfId="54" builtinId="33" customBuiltin="1"/>
    <cellStyle name="Zvýraznění 2 2" xfId="131" xr:uid="{00000000-0005-0000-0000-0000B7280000}"/>
    <cellStyle name="Zvýraznění 3" xfId="55" builtinId="37" customBuiltin="1"/>
    <cellStyle name="Zvýraznění 3 2" xfId="132" xr:uid="{00000000-0005-0000-0000-0000B9280000}"/>
    <cellStyle name="Zvýraznění 4" xfId="56" builtinId="41" customBuiltin="1"/>
    <cellStyle name="Zvýraznění 4 2" xfId="133" xr:uid="{00000000-0005-0000-0000-0000BB280000}"/>
    <cellStyle name="Zvýraznění 5" xfId="57" builtinId="45" customBuiltin="1"/>
    <cellStyle name="Zvýraznění 5 2" xfId="134" xr:uid="{00000000-0005-0000-0000-0000BD280000}"/>
    <cellStyle name="Zvýraznění 6" xfId="58" builtinId="49" customBuiltin="1"/>
    <cellStyle name="Zvýraznění 6 2" xfId="135" xr:uid="{00000000-0005-0000-0000-0000BF280000}"/>
  </cellStyles>
  <dxfs count="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D0D0D0"/>
      <color rgb="FF9D9D9C"/>
      <color rgb="FF646363"/>
      <color rgb="FFF0948F"/>
      <color rgb="FFF8AA79"/>
      <color rgb="FFF7C9C7"/>
      <color rgb="FF8D8D8D"/>
      <color rgb="FFFFFFFF"/>
      <color rgb="FFE86159"/>
      <color rgb="FF6E49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[GWh]</a:t>
            </a:r>
          </a:p>
        </c:rich>
      </c:tx>
      <c:layout>
        <c:manualLayout>
          <c:xMode val="edge"/>
          <c:yMode val="edge"/>
          <c:x val="6.7150147730325011E-4"/>
          <c:y val="2.3602175116988734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82555653506327"/>
          <c:w val="0.8976924731182796"/>
          <c:h val="0.5763758814765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'3.1'!$B$6:$M$6</c:f>
              <c:numCache>
                <c:formatCode>#\ ##0.0</c:formatCode>
                <c:ptCount val="12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  <c:pt idx="3">
                  <c:v>2518.8992899999998</c:v>
                </c:pt>
                <c:pt idx="4">
                  <c:v>2742.4028899999998</c:v>
                </c:pt>
                <c:pt idx="5">
                  <c:v>2246.7362599999997</c:v>
                </c:pt>
                <c:pt idx="6">
                  <c:v>2283.1923199999997</c:v>
                </c:pt>
                <c:pt idx="7">
                  <c:v>3030.6519399999997</c:v>
                </c:pt>
                <c:pt idx="8">
                  <c:v>2645.54018</c:v>
                </c:pt>
                <c:pt idx="9">
                  <c:v>2767.6315499999996</c:v>
                </c:pt>
                <c:pt idx="10">
                  <c:v>2998.0423799999999</c:v>
                </c:pt>
                <c:pt idx="11">
                  <c:v>2877.3952000000004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A-4F5F-8179-180B3CA5EB7D}"/>
            </c:ext>
          </c:extLst>
        </c:ser>
        <c:ser>
          <c:idx val="1"/>
          <c:order val="1"/>
          <c:tx>
            <c:strRef>
              <c:f>'3.1'!$A$7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3814.7268249999997</c:v>
                </c:pt>
                <c:pt idx="1">
                  <c:v>3585.3938129999992</c:v>
                </c:pt>
                <c:pt idx="2">
                  <c:v>3237.6678280000001</c:v>
                </c:pt>
                <c:pt idx="3">
                  <c:v>2363.504664000001</c:v>
                </c:pt>
                <c:pt idx="4">
                  <c:v>1756.6662719999995</c:v>
                </c:pt>
                <c:pt idx="5">
                  <c:v>1214.7053879999996</c:v>
                </c:pt>
                <c:pt idx="6">
                  <c:v>2065.6313749999999</c:v>
                </c:pt>
                <c:pt idx="7">
                  <c:v>1813.5900089999998</c:v>
                </c:pt>
                <c:pt idx="8">
                  <c:v>1899.0248540000005</c:v>
                </c:pt>
                <c:pt idx="9">
                  <c:v>2636.1354120000005</c:v>
                </c:pt>
                <c:pt idx="10">
                  <c:v>3207.0834239999999</c:v>
                </c:pt>
                <c:pt idx="11">
                  <c:v>3061.8527569999992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A-4F5F-8179-180B3CA5EB7D}"/>
            </c:ext>
          </c:extLst>
        </c:ser>
        <c:ser>
          <c:idx val="2"/>
          <c:order val="2"/>
          <c:tx>
            <c:strRef>
              <c:f>'3.1'!$A$8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278.28093000000001</c:v>
                </c:pt>
                <c:pt idx="1">
                  <c:v>267.50252999999998</c:v>
                </c:pt>
                <c:pt idx="2">
                  <c:v>235.08686800000001</c:v>
                </c:pt>
                <c:pt idx="3">
                  <c:v>229.65503000000001</c:v>
                </c:pt>
                <c:pt idx="4">
                  <c:v>185.55563499999997</c:v>
                </c:pt>
                <c:pt idx="5">
                  <c:v>129.48113800000002</c:v>
                </c:pt>
                <c:pt idx="6">
                  <c:v>195.80183</c:v>
                </c:pt>
                <c:pt idx="7">
                  <c:v>61.138690000000004</c:v>
                </c:pt>
                <c:pt idx="8">
                  <c:v>29.520309999999998</c:v>
                </c:pt>
                <c:pt idx="9">
                  <c:v>55.992309999999996</c:v>
                </c:pt>
                <c:pt idx="10">
                  <c:v>72.007550000000009</c:v>
                </c:pt>
                <c:pt idx="11">
                  <c:v>269.80058000000002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A-4F5F-8179-180B3CA5EB7D}"/>
            </c:ext>
          </c:extLst>
        </c:ser>
        <c:ser>
          <c:idx val="3"/>
          <c:order val="3"/>
          <c:tx>
            <c:strRef>
              <c:f>'3.1'!$A$9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387.34325799999982</c:v>
                </c:pt>
                <c:pt idx="1">
                  <c:v>353.89519199999921</c:v>
                </c:pt>
                <c:pt idx="2">
                  <c:v>361.60890099999955</c:v>
                </c:pt>
                <c:pt idx="3">
                  <c:v>311.29028124999934</c:v>
                </c:pt>
                <c:pt idx="4">
                  <c:v>301.24515800000006</c:v>
                </c:pt>
                <c:pt idx="5">
                  <c:v>273.41478899999981</c:v>
                </c:pt>
                <c:pt idx="6">
                  <c:v>283.51437899999985</c:v>
                </c:pt>
                <c:pt idx="7">
                  <c:v>283.59770100000077</c:v>
                </c:pt>
                <c:pt idx="8">
                  <c:v>284.04518199999973</c:v>
                </c:pt>
                <c:pt idx="9">
                  <c:v>340.18474200000026</c:v>
                </c:pt>
                <c:pt idx="10">
                  <c:v>363.02042400000073</c:v>
                </c:pt>
                <c:pt idx="11">
                  <c:v>394.33907999999946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A-4F5F-8179-180B3CA5EB7D}"/>
            </c:ext>
          </c:extLst>
        </c:ser>
        <c:ser>
          <c:idx val="4"/>
          <c:order val="4"/>
          <c:tx>
            <c:strRef>
              <c:f>'3.1'!$A$10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203.82979716693217</c:v>
                </c:pt>
                <c:pt idx="1">
                  <c:v>158.23430353418084</c:v>
                </c:pt>
                <c:pt idx="2">
                  <c:v>159.35266765104026</c:v>
                </c:pt>
                <c:pt idx="3">
                  <c:v>145.5658629475285</c:v>
                </c:pt>
                <c:pt idx="4">
                  <c:v>111.54146586496682</c:v>
                </c:pt>
                <c:pt idx="5">
                  <c:v>109.42309644305631</c:v>
                </c:pt>
                <c:pt idx="6">
                  <c:v>96.935176750291944</c:v>
                </c:pt>
                <c:pt idx="7">
                  <c:v>94.845034892100884</c:v>
                </c:pt>
                <c:pt idx="8">
                  <c:v>104.26892070848776</c:v>
                </c:pt>
                <c:pt idx="9">
                  <c:v>142.29048344456555</c:v>
                </c:pt>
                <c:pt idx="10">
                  <c:v>146.10242427410248</c:v>
                </c:pt>
                <c:pt idx="11">
                  <c:v>129.31026571947257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A-4F5F-8179-180B3CA5EB7D}"/>
            </c:ext>
          </c:extLst>
        </c:ser>
        <c:ser>
          <c:idx val="5"/>
          <c:order val="5"/>
          <c:tx>
            <c:strRef>
              <c:f>'3.1'!$A$11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83.849710000000002</c:v>
                </c:pt>
                <c:pt idx="1">
                  <c:v>88.240169999999992</c:v>
                </c:pt>
                <c:pt idx="2">
                  <c:v>91.883579999999981</c:v>
                </c:pt>
                <c:pt idx="3">
                  <c:v>90.725649999999987</c:v>
                </c:pt>
                <c:pt idx="4">
                  <c:v>88.818160000000006</c:v>
                </c:pt>
                <c:pt idx="5">
                  <c:v>70.530550000000005</c:v>
                </c:pt>
                <c:pt idx="6">
                  <c:v>86.520250000000004</c:v>
                </c:pt>
                <c:pt idx="7">
                  <c:v>113.81516999999999</c:v>
                </c:pt>
                <c:pt idx="8">
                  <c:v>72.132630000000006</c:v>
                </c:pt>
                <c:pt idx="9">
                  <c:v>80.032389999999978</c:v>
                </c:pt>
                <c:pt idx="10">
                  <c:v>88.587180000000004</c:v>
                </c:pt>
                <c:pt idx="11">
                  <c:v>100.03023000000002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A-4F5F-8179-180B3CA5EB7D}"/>
            </c:ext>
          </c:extLst>
        </c:ser>
        <c:ser>
          <c:idx val="6"/>
          <c:order val="6"/>
          <c:tx>
            <c:strRef>
              <c:f>'3.1'!$A$12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89.554539804276317</c:v>
                </c:pt>
                <c:pt idx="1">
                  <c:v>43.269874453000853</c:v>
                </c:pt>
                <c:pt idx="2">
                  <c:v>48.866623776083117</c:v>
                </c:pt>
                <c:pt idx="3">
                  <c:v>57.668287230189399</c:v>
                </c:pt>
                <c:pt idx="4">
                  <c:v>47.799050061219233</c:v>
                </c:pt>
                <c:pt idx="5">
                  <c:v>49.613454159207052</c:v>
                </c:pt>
                <c:pt idx="6">
                  <c:v>40.215429748323722</c:v>
                </c:pt>
                <c:pt idx="7">
                  <c:v>34.301570232768633</c:v>
                </c:pt>
                <c:pt idx="8">
                  <c:v>56.107065324943008</c:v>
                </c:pt>
                <c:pt idx="9">
                  <c:v>81.956017232988387</c:v>
                </c:pt>
                <c:pt idx="10">
                  <c:v>59.782000468523343</c:v>
                </c:pt>
                <c:pt idx="11">
                  <c:v>57.03968895140126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A-4F5F-8179-180B3CA5EB7D}"/>
            </c:ext>
          </c:extLst>
        </c:ser>
        <c:ser>
          <c:idx val="7"/>
          <c:order val="7"/>
          <c:tx>
            <c:strRef>
              <c:f>'3.1'!$A$13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99.682828619940835</c:v>
                </c:pt>
                <c:pt idx="1">
                  <c:v>232.89580714150975</c:v>
                </c:pt>
                <c:pt idx="2">
                  <c:v>417.88762125221194</c:v>
                </c:pt>
                <c:pt idx="3">
                  <c:v>503.54849200929124</c:v>
                </c:pt>
                <c:pt idx="4">
                  <c:v>543.48419448963728</c:v>
                </c:pt>
                <c:pt idx="5">
                  <c:v>611.32100855021156</c:v>
                </c:pt>
                <c:pt idx="6">
                  <c:v>518.41548440983809</c:v>
                </c:pt>
                <c:pt idx="7">
                  <c:v>578.41224564920481</c:v>
                </c:pt>
                <c:pt idx="8">
                  <c:v>389.12588691694918</c:v>
                </c:pt>
                <c:pt idx="9">
                  <c:v>250.21857540304396</c:v>
                </c:pt>
                <c:pt idx="10">
                  <c:v>145.89148419624553</c:v>
                </c:pt>
                <c:pt idx="11">
                  <c:v>83.897008689888594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1A-4F5F-8179-180B3CA5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33600"/>
        <c:axId val="146259968"/>
      </c:barChart>
      <c:catAx>
        <c:axId val="146233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259968"/>
        <c:crossesAt val="-4000"/>
        <c:auto val="1"/>
        <c:lblAlgn val="ctr"/>
        <c:lblOffset val="100"/>
        <c:noMultiLvlLbl val="0"/>
      </c:catAx>
      <c:valAx>
        <c:axId val="14625996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3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804493457675286"/>
          <c:w val="0.74346549751385826"/>
          <c:h val="0.19195506542324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BF2-41EE-BE4D-F082A862050D}"/>
            </c:ext>
          </c:extLst>
        </c:ser>
        <c:ser>
          <c:idx val="1"/>
          <c:order val="1"/>
          <c:tx>
            <c:strRef>
              <c:f>'3.6'!$L$6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BF2-41EE-BE4D-F082A862050D}"/>
            </c:ext>
          </c:extLst>
        </c:ser>
        <c:ser>
          <c:idx val="2"/>
          <c:order val="2"/>
          <c:tx>
            <c:strRef>
              <c:f>'3.6'!$L$7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BF2-41EE-BE4D-F082A862050D}"/>
            </c:ext>
          </c:extLst>
        </c:ser>
        <c:ser>
          <c:idx val="3"/>
          <c:order val="3"/>
          <c:tx>
            <c:strRef>
              <c:f>'3.6'!$L$8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BF2-41EE-BE4D-F082A862050D}"/>
            </c:ext>
          </c:extLst>
        </c:ser>
        <c:ser>
          <c:idx val="4"/>
          <c:order val="4"/>
          <c:tx>
            <c:strRef>
              <c:f>'3.6'!$L$9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BF2-41EE-BE4D-F082A862050D}"/>
            </c:ext>
          </c:extLst>
        </c:ser>
        <c:ser>
          <c:idx val="5"/>
          <c:order val="5"/>
          <c:tx>
            <c:strRef>
              <c:f>'3.6'!$L$10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BF2-41EE-BE4D-F082A862050D}"/>
            </c:ext>
          </c:extLst>
        </c:ser>
        <c:ser>
          <c:idx val="6"/>
          <c:order val="6"/>
          <c:tx>
            <c:strRef>
              <c:f>'3.6'!$L$11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BF2-41EE-BE4D-F082A862050D}"/>
            </c:ext>
          </c:extLst>
        </c:ser>
        <c:ser>
          <c:idx val="7"/>
          <c:order val="7"/>
          <c:tx>
            <c:strRef>
              <c:f>'3.6'!$L$12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BF2-41EE-BE4D-F082A862050D}"/>
            </c:ext>
          </c:extLst>
        </c:ser>
        <c:ser>
          <c:idx val="8"/>
          <c:order val="8"/>
          <c:tx>
            <c:strRef>
              <c:f>'3.6'!$L$13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BF2-41EE-BE4D-F082A862050D}"/>
            </c:ext>
          </c:extLst>
        </c:ser>
        <c:ser>
          <c:idx val="9"/>
          <c:order val="9"/>
          <c:tx>
            <c:strRef>
              <c:f>'3.6'!$L$14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BF2-41EE-BE4D-F082A862050D}"/>
            </c:ext>
          </c:extLst>
        </c:ser>
        <c:ser>
          <c:idx val="10"/>
          <c:order val="10"/>
          <c:tx>
            <c:strRef>
              <c:f>'3.6'!$L$15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ABF2-41EE-BE4D-F082A862050D}"/>
            </c:ext>
          </c:extLst>
        </c:ser>
        <c:ser>
          <c:idx val="11"/>
          <c:order val="11"/>
          <c:tx>
            <c:strRef>
              <c:f>'3.6'!$L$16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BF2-41EE-BE4D-F082A862050D}"/>
            </c:ext>
          </c:extLst>
        </c:ser>
        <c:ser>
          <c:idx val="12"/>
          <c:order val="12"/>
          <c:tx>
            <c:strRef>
              <c:f>'3.6'!$L$17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ABF2-41EE-BE4D-F082A8620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kategori</a:t>
            </a:r>
            <a:r>
              <a:rPr lang="cs-CZ" sz="1000">
                <a:solidFill>
                  <a:schemeClr val="accent1"/>
                </a:solidFill>
              </a:rPr>
              <a:t>í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VE</a:t>
            </a:r>
            <a:r>
              <a:rPr lang="en-US" sz="1000">
                <a:solidFill>
                  <a:schemeClr val="accent1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9.9880740713862395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31751171290505"/>
          <c:y val="0.16362317031830009"/>
          <c:w val="0.7958265263571026"/>
          <c:h val="0.6215579439431384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F06-40E2-B540-4458B3C7CCE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9F06-40E2-B540-4458B3C7CC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'5.4'!$A$6:$A$8</c:f>
              <c:strCache>
                <c:ptCount val="3"/>
                <c:pt idx="0">
                  <c:v>do 1 MW</c:v>
                </c:pt>
                <c:pt idx="1">
                  <c:v>od 1 MW včetně do 10 MW</c:v>
                </c:pt>
                <c:pt idx="2">
                  <c:v>od 10 MW včetně</c:v>
                </c:pt>
              </c:strCache>
            </c:strRef>
          </c:cat>
          <c:val>
            <c:numRef>
              <c:f>'5.4'!$C$6:$C$8</c:f>
              <c:numCache>
                <c:formatCode>#\ ##0.0</c:formatCode>
                <c:ptCount val="3"/>
                <c:pt idx="0">
                  <c:v>451823.75619672745</c:v>
                </c:pt>
                <c:pt idx="1">
                  <c:v>493559.90820000006</c:v>
                </c:pt>
                <c:pt idx="2">
                  <c:v>656315.83500000054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2-40CF-B59E-1CDFF381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[GWh] - VE</a:t>
            </a:r>
          </a:p>
        </c:rich>
      </c:tx>
      <c:layout>
        <c:manualLayout>
          <c:xMode val="edge"/>
          <c:yMode val="edge"/>
          <c:x val="0.50276334446943716"/>
          <c:y val="2.6111888888564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54582890086491676"/>
          <c:y val="0.20656767676767676"/>
          <c:w val="0.4395669520172748"/>
          <c:h val="0.497911111111111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'5.4'!$A$25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('5.4'!$B$25:$E$25,'5.4'!$F$25:$K$25)</c:f>
              <c:numCache>
                <c:formatCode>General</c:formatCode>
                <c:ptCount val="10"/>
                <c:pt idx="0">
                  <c:v>483.56419799999946</c:v>
                </c:pt>
                <c:pt idx="1">
                  <c:v>511.3955749999995</c:v>
                </c:pt>
                <c:pt idx="2">
                  <c:v>388.79156499999806</c:v>
                </c:pt>
                <c:pt idx="3">
                  <c:v>462.03347999999852</c:v>
                </c:pt>
                <c:pt idx="4">
                  <c:v>530.3883445563165</c:v>
                </c:pt>
                <c:pt idx="5">
                  <c:v>575.88247038972349</c:v>
                </c:pt>
                <c:pt idx="6">
                  <c:v>492.16747329099252</c:v>
                </c:pt>
                <c:pt idx="7">
                  <c:v>552.99626762774744</c:v>
                </c:pt>
                <c:pt idx="8">
                  <c:v>552.96921277730678</c:v>
                </c:pt>
                <c:pt idx="9">
                  <c:v>446.9295761535796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FDC-AE74-337DECC3B247}"/>
            </c:ext>
          </c:extLst>
        </c:ser>
        <c:ser>
          <c:idx val="1"/>
          <c:order val="1"/>
          <c:tx>
            <c:strRef>
              <c:f>'5.4'!$A$26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('5.4'!$B$26:$E$26,'5.4'!$F$26:$K$26)</c:f>
              <c:numCache>
                <c:formatCode>General</c:formatCode>
                <c:ptCount val="10"/>
                <c:pt idx="0">
                  <c:v>570.53690200000062</c:v>
                </c:pt>
                <c:pt idx="1">
                  <c:v>551.15320499999973</c:v>
                </c:pt>
                <c:pt idx="2">
                  <c:v>485.02545499999985</c:v>
                </c:pt>
                <c:pt idx="3">
                  <c:v>561.63749200000029</c:v>
                </c:pt>
                <c:pt idx="4">
                  <c:v>655.3365520000001</c:v>
                </c:pt>
                <c:pt idx="5">
                  <c:v>659.8349099999989</c:v>
                </c:pt>
                <c:pt idx="6">
                  <c:v>586.80131200000085</c:v>
                </c:pt>
                <c:pt idx="7">
                  <c:v>625.91195299999936</c:v>
                </c:pt>
                <c:pt idx="8">
                  <c:v>668.07069956999908</c:v>
                </c:pt>
                <c:pt idx="9">
                  <c:v>493.55990820000005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FDC-AE74-337DECC3B247}"/>
            </c:ext>
          </c:extLst>
        </c:ser>
        <c:ser>
          <c:idx val="2"/>
          <c:order val="2"/>
          <c:tx>
            <c:strRef>
              <c:f>'5.4'!$A$27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('5.4'!$B$27:$E$27,'5.4'!$F$27:$K$27)</c:f>
              <c:numCache>
                <c:formatCode>General</c:formatCode>
                <c:ptCount val="10"/>
                <c:pt idx="0">
                  <c:v>947.38790899999992</c:v>
                </c:pt>
                <c:pt idx="1">
                  <c:v>806.98529300000007</c:v>
                </c:pt>
                <c:pt idx="2">
                  <c:v>753.70135299999993</c:v>
                </c:pt>
                <c:pt idx="3">
                  <c:v>985.00355699999977</c:v>
                </c:pt>
                <c:pt idx="4">
                  <c:v>965.1795229999999</c:v>
                </c:pt>
                <c:pt idx="5">
                  <c:v>1182.0412599999993</c:v>
                </c:pt>
                <c:pt idx="6">
                  <c:v>1022.1958149999997</c:v>
                </c:pt>
                <c:pt idx="7">
                  <c:v>1185.7887409999994</c:v>
                </c:pt>
                <c:pt idx="8">
                  <c:v>1443.7630900000001</c:v>
                </c:pt>
                <c:pt idx="9">
                  <c:v>656.31583500000056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E-4FDC-AE74-337DECC3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402880"/>
        <c:axId val="163404416"/>
      </c:barChart>
      <c:catAx>
        <c:axId val="1634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04416"/>
        <c:crosses val="autoZero"/>
        <c:auto val="1"/>
        <c:lblAlgn val="ctr"/>
        <c:lblOffset val="100"/>
        <c:noMultiLvlLbl val="0"/>
      </c:catAx>
      <c:valAx>
        <c:axId val="163404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02880"/>
        <c:crosses val="autoZero"/>
        <c:crossBetween val="between"/>
        <c:majorUnit val="5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3653549748051192"/>
          <c:w val="0.39674495936658349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[MW] - VE</a:t>
            </a:r>
          </a:p>
        </c:rich>
      </c:tx>
      <c:layout>
        <c:manualLayout>
          <c:xMode val="edge"/>
          <c:yMode val="edge"/>
          <c:x val="2.4686708625917112E-3"/>
          <c:y val="4.27027924382128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24626077097505666"/>
          <c:w val="0.87762429727307478"/>
          <c:h val="0.58672222222222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'5.4'!$A$18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('5.4'!$B$18:$E$18,'5.4'!$F$18:$K$18)</c:f>
              <c:numCache>
                <c:formatCode>General</c:formatCode>
                <c:ptCount val="10"/>
                <c:pt idx="0">
                  <c:v>156.42259999999987</c:v>
                </c:pt>
                <c:pt idx="1">
                  <c:v>157.24709999999982</c:v>
                </c:pt>
                <c:pt idx="2">
                  <c:v>156.75160000000017</c:v>
                </c:pt>
                <c:pt idx="3">
                  <c:v>157.44009000000017</c:v>
                </c:pt>
                <c:pt idx="4">
                  <c:v>161.39613000000043</c:v>
                </c:pt>
                <c:pt idx="5">
                  <c:v>161.59193000000053</c:v>
                </c:pt>
                <c:pt idx="6">
                  <c:v>161.81478000000061</c:v>
                </c:pt>
                <c:pt idx="7">
                  <c:v>162.14298000000056</c:v>
                </c:pt>
                <c:pt idx="8">
                  <c:v>162.68058000000053</c:v>
                </c:pt>
                <c:pt idx="9">
                  <c:v>162.79828000000049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B-4903-AF38-364219C7FEAD}"/>
            </c:ext>
          </c:extLst>
        </c:ser>
        <c:ser>
          <c:idx val="1"/>
          <c:order val="1"/>
          <c:tx>
            <c:strRef>
              <c:f>'5.4'!$A$19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('5.4'!$B$19:$E$19,'5.4'!$F$19:$K$19)</c:f>
              <c:numCache>
                <c:formatCode>General</c:formatCode>
                <c:ptCount val="10"/>
                <c:pt idx="0">
                  <c:v>181.488</c:v>
                </c:pt>
                <c:pt idx="1">
                  <c:v>183.23399999999998</c:v>
                </c:pt>
                <c:pt idx="2">
                  <c:v>183.98799999999994</c:v>
                </c:pt>
                <c:pt idx="3">
                  <c:v>183.988</c:v>
                </c:pt>
                <c:pt idx="4">
                  <c:v>183.648</c:v>
                </c:pt>
                <c:pt idx="5">
                  <c:v>183.648</c:v>
                </c:pt>
                <c:pt idx="6">
                  <c:v>184.47640000000001</c:v>
                </c:pt>
                <c:pt idx="7">
                  <c:v>183.92946000000003</c:v>
                </c:pt>
                <c:pt idx="8">
                  <c:v>184.41696000000002</c:v>
                </c:pt>
                <c:pt idx="9">
                  <c:v>184.41696000000002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B-4903-AF38-364219C7FEAD}"/>
            </c:ext>
          </c:extLst>
        </c:ser>
        <c:ser>
          <c:idx val="2"/>
          <c:order val="2"/>
          <c:tx>
            <c:strRef>
              <c:f>'5.4'!$A$20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('5.4'!$B$20:$E$20,'5.4'!$F$20:$K$20)</c:f>
              <c:numCache>
                <c:formatCode>General</c:formatCode>
                <c:ptCount val="10"/>
                <c:pt idx="0">
                  <c:v>762.28</c:v>
                </c:pt>
                <c:pt idx="1">
                  <c:v>771.78</c:v>
                </c:pt>
                <c:pt idx="2">
                  <c:v>771.78</c:v>
                </c:pt>
                <c:pt idx="3">
                  <c:v>771.78</c:v>
                </c:pt>
                <c:pt idx="4">
                  <c:v>771.78</c:v>
                </c:pt>
                <c:pt idx="5">
                  <c:v>771.78</c:v>
                </c:pt>
                <c:pt idx="6">
                  <c:v>771.78</c:v>
                </c:pt>
                <c:pt idx="7">
                  <c:v>771.78</c:v>
                </c:pt>
                <c:pt idx="8">
                  <c:v>771.78</c:v>
                </c:pt>
                <c:pt idx="9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B-4903-AF38-364219C7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520512"/>
        <c:axId val="163522048"/>
      </c:barChart>
      <c:catAx>
        <c:axId val="1635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22048"/>
        <c:crosses val="autoZero"/>
        <c:auto val="1"/>
        <c:lblAlgn val="ctr"/>
        <c:lblOffset val="100"/>
        <c:noMultiLvlLbl val="0"/>
      </c:catAx>
      <c:valAx>
        <c:axId val="163522048"/>
        <c:scaling>
          <c:orientation val="minMax"/>
          <c:max val="1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20512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[MW] - PVE</a:t>
            </a:r>
          </a:p>
        </c:rich>
      </c:tx>
      <c:layout>
        <c:manualLayout>
          <c:xMode val="edge"/>
          <c:yMode val="edge"/>
          <c:x val="1.3077609288542609E-2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C-4686-8B7D-5A23B780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54816"/>
        <c:axId val="163556352"/>
      </c:barChart>
      <c:catAx>
        <c:axId val="1635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56352"/>
        <c:crosses val="autoZero"/>
        <c:auto val="1"/>
        <c:lblAlgn val="ctr"/>
        <c:lblOffset val="100"/>
        <c:noMultiLvlLbl val="0"/>
      </c:catAx>
      <c:valAx>
        <c:axId val="163556352"/>
        <c:scaling>
          <c:orientation val="minMax"/>
          <c:min val="9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54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- PVE</a:t>
            </a:r>
          </a:p>
        </c:rich>
      </c:tx>
      <c:layout>
        <c:manualLayout>
          <c:xMode val="edge"/>
          <c:yMode val="edge"/>
          <c:x val="8.1647175417596442E-3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1201.5475300000003</c:v>
                </c:pt>
                <c:pt idx="1">
                  <c:v>1170.455101</c:v>
                </c:pt>
                <c:pt idx="2">
                  <c:v>1050.5881869999998</c:v>
                </c:pt>
                <c:pt idx="3">
                  <c:v>1166.6572390000001</c:v>
                </c:pt>
                <c:pt idx="4">
                  <c:v>1293.078659</c:v>
                </c:pt>
                <c:pt idx="5">
                  <c:v>1211.4044170000002</c:v>
                </c:pt>
                <c:pt idx="6">
                  <c:v>989.70835999999997</c:v>
                </c:pt>
                <c:pt idx="7">
                  <c:v>1064.4335899999999</c:v>
                </c:pt>
                <c:pt idx="8">
                  <c:v>921.7500120000002</c:v>
                </c:pt>
                <c:pt idx="9">
                  <c:v>1055.1656699999999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4-4042-B516-683EB2DD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69024"/>
        <c:axId val="163591296"/>
      </c:barChart>
      <c:catAx>
        <c:axId val="1635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91296"/>
        <c:crosses val="autoZero"/>
        <c:auto val="1"/>
        <c:lblAlgn val="ctr"/>
        <c:lblOffset val="100"/>
        <c:noMultiLvlLbl val="0"/>
      </c:catAx>
      <c:valAx>
        <c:axId val="163591296"/>
        <c:scaling>
          <c:orientation val="minMax"/>
          <c:max val="1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69024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'5.4'!$A$2</c:f>
              <c:strCache>
                <c:ptCount val="1"/>
              </c:strCache>
            </c:strRef>
          </c:tx>
          <c:invertIfNegative val="0"/>
          <c:val>
            <c:numRef>
              <c:f>'5.4'!$G$2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AD-48C7-A697-1AFB12F2DEFA}"/>
            </c:ext>
          </c:extLst>
        </c:ser>
        <c:ser>
          <c:idx val="1"/>
          <c:order val="1"/>
          <c:tx>
            <c:strRef>
              <c:f>'5.4'!$A$3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'5.4'!$G$3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AD-48C7-A697-1AFB12F2DEFA}"/>
            </c:ext>
          </c:extLst>
        </c:ser>
        <c:ser>
          <c:idx val="2"/>
          <c:order val="2"/>
          <c:tx>
            <c:strRef>
              <c:f>'5.4'!$A$4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'5.4'!$G$4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AD-48C7-A697-1AFB12F2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8816"/>
        <c:axId val="163620352"/>
      </c:barChart>
      <c:catAx>
        <c:axId val="16361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0"/>
      </c:catAx>
      <c:valAx>
        <c:axId val="16362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VTE</a:t>
            </a:r>
            <a:r>
              <a:rPr lang="en-US" sz="1000">
                <a:solidFill>
                  <a:schemeClr val="tx2"/>
                </a:solidFill>
              </a:rPr>
              <a:t> na výrobě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elektřiny brutto</a:t>
            </a:r>
          </a:p>
        </c:rich>
      </c:tx>
      <c:layout>
        <c:manualLayout>
          <c:xMode val="edge"/>
          <c:yMode val="edge"/>
          <c:x val="0.17129140312833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50642292571833"/>
          <c:y val="0.20946373091989734"/>
          <c:w val="0.54846948222072045"/>
          <c:h val="0.76827394299608265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4257-4AEA-B26D-29507F8D7A0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2E33-4543-A890-903F69E355D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E33-4543-A890-903F69E355DF}"/>
              </c:ext>
            </c:extLst>
          </c:dPt>
          <c:dLbls>
            <c:dLbl>
              <c:idx val="0"/>
              <c:layout>
                <c:manualLayout>
                  <c:x val="0.17858897800776197"/>
                  <c:y val="6.85612145475307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7-4AEA-B26D-29507F8D7A0D}"/>
                </c:ext>
              </c:extLst>
            </c:dLbl>
            <c:dLbl>
              <c:idx val="1"/>
              <c:layout>
                <c:manualLayout>
                  <c:x val="0.18917340232858981"/>
                  <c:y val="0.1370635840534383"/>
                </c:manualLayout>
              </c:layout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7-4AEA-B26D-29507F8D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'5.5'!$A$6:$B$9</c:f>
              <c:strCache>
                <c:ptCount val="4"/>
                <c:pt idx="0">
                  <c:v>do 0,5 MW včetně</c:v>
                </c:pt>
                <c:pt idx="1">
                  <c:v>nad 0,5 do 1 MW včetně</c:v>
                </c:pt>
                <c:pt idx="2">
                  <c:v>nad 1 do 2 MW včetně </c:v>
                </c:pt>
                <c:pt idx="3">
                  <c:v>nad 2 MW</c:v>
                </c:pt>
              </c:strCache>
            </c:strRef>
          </c:cat>
          <c:val>
            <c:numRef>
              <c:f>'5.5'!$D$6:$D$9</c:f>
              <c:numCache>
                <c:formatCode>#\ ##0.0</c:formatCode>
                <c:ptCount val="4"/>
                <c:pt idx="0">
                  <c:v>1459.4131029242949</c:v>
                </c:pt>
                <c:pt idx="1">
                  <c:v>7265.1005399999976</c:v>
                </c:pt>
                <c:pt idx="2">
                  <c:v>96661.701469999942</c:v>
                </c:pt>
                <c:pt idx="3">
                  <c:v>560787.38632999966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7-4AEA-B26D-29507F8D7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</a:t>
            </a:r>
            <a:r>
              <a:rPr lang="cs-CZ" sz="1000" baseline="0">
                <a:solidFill>
                  <a:schemeClr val="tx2"/>
                </a:solidFill>
              </a:rPr>
              <a:t> instalovaného výkonu [MW]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6.4572741828728124E-4"/>
          <c:y val="2.59153768316905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841410317361511E-2"/>
          <c:y val="0.1391015353054269"/>
          <c:w val="0.44883680902244832"/>
          <c:h val="0.65667934212759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'5.5'!$A$15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'5.5'!$B$15:$K$15</c:f>
              <c:numCache>
                <c:formatCode>General</c:formatCode>
                <c:ptCount val="10"/>
                <c:pt idx="0">
                  <c:v>2.9648999999999992</c:v>
                </c:pt>
                <c:pt idx="1">
                  <c:v>2.9173999999999984</c:v>
                </c:pt>
                <c:pt idx="2">
                  <c:v>2.8173999999999988</c:v>
                </c:pt>
                <c:pt idx="3">
                  <c:v>2.7943999999999996</c:v>
                </c:pt>
                <c:pt idx="4">
                  <c:v>2.9742999999999995</c:v>
                </c:pt>
                <c:pt idx="5">
                  <c:v>2.9742999999999995</c:v>
                </c:pt>
                <c:pt idx="6">
                  <c:v>2.6592999999999996</c:v>
                </c:pt>
                <c:pt idx="7">
                  <c:v>2.6492999999999998</c:v>
                </c:pt>
                <c:pt idx="8">
                  <c:v>3.0434049999999999</c:v>
                </c:pt>
                <c:pt idx="9">
                  <c:v>2.7655849999999997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F-4C5D-8090-748D1956469C}"/>
            </c:ext>
          </c:extLst>
        </c:ser>
        <c:ser>
          <c:idx val="1"/>
          <c:order val="1"/>
          <c:tx>
            <c:strRef>
              <c:f>'5.5'!$A$16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'5.5'!$B$16:$K$16</c:f>
              <c:numCache>
                <c:formatCode>General</c:formatCode>
                <c:ptCount val="10"/>
                <c:pt idx="0">
                  <c:v>5.76</c:v>
                </c:pt>
                <c:pt idx="1">
                  <c:v>5.76</c:v>
                </c:pt>
                <c:pt idx="2">
                  <c:v>5.76</c:v>
                </c:pt>
                <c:pt idx="3">
                  <c:v>5.76</c:v>
                </c:pt>
                <c:pt idx="4">
                  <c:v>5.76</c:v>
                </c:pt>
                <c:pt idx="5">
                  <c:v>5.76</c:v>
                </c:pt>
                <c:pt idx="6">
                  <c:v>5.76</c:v>
                </c:pt>
                <c:pt idx="7">
                  <c:v>5.16</c:v>
                </c:pt>
                <c:pt idx="8">
                  <c:v>5.16</c:v>
                </c:pt>
                <c:pt idx="9">
                  <c:v>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F-4C5D-8090-748D1956469C}"/>
            </c:ext>
          </c:extLst>
        </c:ser>
        <c:ser>
          <c:idx val="2"/>
          <c:order val="2"/>
          <c:tx>
            <c:strRef>
              <c:f>'5.5'!$A$17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'5.5'!$B$17:$K$17</c:f>
              <c:numCache>
                <c:formatCode>General</c:formatCode>
                <c:ptCount val="10"/>
                <c:pt idx="0">
                  <c:v>59.879999999999995</c:v>
                </c:pt>
                <c:pt idx="1">
                  <c:v>59.879999999999995</c:v>
                </c:pt>
                <c:pt idx="2">
                  <c:v>61.879999999999995</c:v>
                </c:pt>
                <c:pt idx="3">
                  <c:v>57.879999999999995</c:v>
                </c:pt>
                <c:pt idx="4">
                  <c:v>57.879999999999995</c:v>
                </c:pt>
                <c:pt idx="5">
                  <c:v>57.879999999999995</c:v>
                </c:pt>
                <c:pt idx="6">
                  <c:v>57.879999999999995</c:v>
                </c:pt>
                <c:pt idx="7">
                  <c:v>56.379999999999995</c:v>
                </c:pt>
                <c:pt idx="8">
                  <c:v>56.08</c:v>
                </c:pt>
                <c:pt idx="9">
                  <c:v>56.08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F-4C5D-8090-748D1956469C}"/>
            </c:ext>
          </c:extLst>
        </c:ser>
        <c:ser>
          <c:idx val="3"/>
          <c:order val="3"/>
          <c:tx>
            <c:strRef>
              <c:f>'5.5'!$A$18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'5.5'!$B$18:$K$18</c:f>
              <c:numCache>
                <c:formatCode>General</c:formatCode>
                <c:ptCount val="10"/>
                <c:pt idx="0">
                  <c:v>213.5500000000001</c:v>
                </c:pt>
                <c:pt idx="1">
                  <c:v>239.65000000000012</c:v>
                </c:pt>
                <c:pt idx="2">
                  <c:v>246.25000000000009</c:v>
                </c:pt>
                <c:pt idx="3">
                  <c:v>272.99000000000012</c:v>
                </c:pt>
                <c:pt idx="4">
                  <c:v>272.99000000000012</c:v>
                </c:pt>
                <c:pt idx="5">
                  <c:v>272.99000000000012</c:v>
                </c:pt>
                <c:pt idx="6">
                  <c:v>272.99000000000012</c:v>
                </c:pt>
                <c:pt idx="7">
                  <c:v>278.31040000000013</c:v>
                </c:pt>
                <c:pt idx="8">
                  <c:v>300.67040000000003</c:v>
                </c:pt>
                <c:pt idx="9">
                  <c:v>316.23040000000003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F-4C5D-8090-748D1956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27072"/>
        <c:axId val="163828864"/>
      </c:barChart>
      <c:catAx>
        <c:axId val="163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28864"/>
        <c:crosses val="autoZero"/>
        <c:auto val="1"/>
        <c:lblAlgn val="ctr"/>
        <c:lblOffset val="100"/>
        <c:noMultiLvlLbl val="0"/>
      </c:catAx>
      <c:valAx>
        <c:axId val="1638288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2707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486065492616771"/>
          <c:w val="0.39152147559876987"/>
          <c:h val="6.242634617526012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[MWh]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428158566914147E-3"/>
          <c:y val="2.190530125538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09132286864677E-2"/>
          <c:y val="0.16309272329144447"/>
          <c:w val="0.89537675372418912"/>
          <c:h val="0.75321154919110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'5.5'!$A$22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'5.5'!$B$22:$K$22</c:f>
              <c:numCache>
                <c:formatCode>General</c:formatCode>
                <c:ptCount val="10"/>
                <c:pt idx="0">
                  <c:v>1526.2050000000008</c:v>
                </c:pt>
                <c:pt idx="1">
                  <c:v>1951.3949999999998</c:v>
                </c:pt>
                <c:pt idx="2">
                  <c:v>1805.3449999999987</c:v>
                </c:pt>
                <c:pt idx="3">
                  <c:v>1954.2470000000003</c:v>
                </c:pt>
                <c:pt idx="4">
                  <c:v>1788.6536931276544</c:v>
                </c:pt>
                <c:pt idx="5">
                  <c:v>1547.2763685628631</c:v>
                </c:pt>
                <c:pt idx="6">
                  <c:v>1696.9173690673379</c:v>
                </c:pt>
                <c:pt idx="7">
                  <c:v>1868.7011583448163</c:v>
                </c:pt>
                <c:pt idx="8">
                  <c:v>1911.7651659460523</c:v>
                </c:pt>
                <c:pt idx="9">
                  <c:v>1459.4131029242949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7-4401-9505-08FBFC570A63}"/>
            </c:ext>
          </c:extLst>
        </c:ser>
        <c:ser>
          <c:idx val="1"/>
          <c:order val="1"/>
          <c:tx>
            <c:strRef>
              <c:f>'5.5'!$A$23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'5.5'!$B$23:$K$23</c:f>
              <c:numCache>
                <c:formatCode>General</c:formatCode>
                <c:ptCount val="10"/>
                <c:pt idx="0">
                  <c:v>7972.7270000000008</c:v>
                </c:pt>
                <c:pt idx="1">
                  <c:v>9409.8489999999983</c:v>
                </c:pt>
                <c:pt idx="2">
                  <c:v>9129.6790000000019</c:v>
                </c:pt>
                <c:pt idx="3">
                  <c:v>9507.3530000000028</c:v>
                </c:pt>
                <c:pt idx="4">
                  <c:v>9572.2420000000002</c:v>
                </c:pt>
                <c:pt idx="5">
                  <c:v>7653.2949999999983</c:v>
                </c:pt>
                <c:pt idx="6">
                  <c:v>8628.56</c:v>
                </c:pt>
                <c:pt idx="7">
                  <c:v>9354.4709999999995</c:v>
                </c:pt>
                <c:pt idx="8">
                  <c:v>9100.652900000001</c:v>
                </c:pt>
                <c:pt idx="9">
                  <c:v>7265.1005399999976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7-4401-9505-08FBFC570A63}"/>
            </c:ext>
          </c:extLst>
        </c:ser>
        <c:ser>
          <c:idx val="2"/>
          <c:order val="2"/>
          <c:tx>
            <c:strRef>
              <c:f>'5.5'!$A$24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'5.5'!$B$24:$K$24</c:f>
              <c:numCache>
                <c:formatCode>General</c:formatCode>
                <c:ptCount val="10"/>
                <c:pt idx="0">
                  <c:v>107329.13599999997</c:v>
                </c:pt>
                <c:pt idx="1">
                  <c:v>126994.19900000002</c:v>
                </c:pt>
                <c:pt idx="2">
                  <c:v>120615.17800000003</c:v>
                </c:pt>
                <c:pt idx="3">
                  <c:v>124609.18200000003</c:v>
                </c:pt>
                <c:pt idx="4">
                  <c:v>114718.106</c:v>
                </c:pt>
                <c:pt idx="5">
                  <c:v>103602.09900000007</c:v>
                </c:pt>
                <c:pt idx="6">
                  <c:v>108984.79700000002</c:v>
                </c:pt>
                <c:pt idx="7">
                  <c:v>119832.01699999993</c:v>
                </c:pt>
                <c:pt idx="8">
                  <c:v>112734.44894000002</c:v>
                </c:pt>
                <c:pt idx="9">
                  <c:v>96661.701469999942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7-4401-9505-08FBFC570A63}"/>
            </c:ext>
          </c:extLst>
        </c:ser>
        <c:ser>
          <c:idx val="3"/>
          <c:order val="3"/>
          <c:tx>
            <c:strRef>
              <c:f>'5.5'!$A$25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'5.5'!$B$25:$K$25</c:f>
              <c:numCache>
                <c:formatCode>General</c:formatCode>
                <c:ptCount val="10"/>
                <c:pt idx="0">
                  <c:v>380132.28400000045</c:v>
                </c:pt>
                <c:pt idx="1">
                  <c:v>452682.90100000013</c:v>
                </c:pt>
                <c:pt idx="2">
                  <c:v>477779.50699999958</c:v>
                </c:pt>
                <c:pt idx="3">
                  <c:v>563963.18000000098</c:v>
                </c:pt>
                <c:pt idx="4">
                  <c:v>573020.57199999946</c:v>
                </c:pt>
                <c:pt idx="5">
                  <c:v>488770.47199999861</c:v>
                </c:pt>
                <c:pt idx="6">
                  <c:v>522050.24200000119</c:v>
                </c:pt>
                <c:pt idx="7">
                  <c:v>570585.78199999896</c:v>
                </c:pt>
                <c:pt idx="8">
                  <c:v>593274.64776000008</c:v>
                </c:pt>
                <c:pt idx="9">
                  <c:v>560787.38632999966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7-4401-9505-08FBFC57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89152"/>
        <c:axId val="163890688"/>
      </c:barChart>
      <c:catAx>
        <c:axId val="1638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90688"/>
        <c:crosses val="autoZero"/>
        <c:auto val="1"/>
        <c:lblAlgn val="ctr"/>
        <c:lblOffset val="100"/>
        <c:noMultiLvlLbl val="0"/>
      </c:catAx>
      <c:valAx>
        <c:axId val="163890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8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'5.5'!$H$6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6FE-4335-B088-465915E78B0C}"/>
            </c:ext>
          </c:extLst>
        </c:ser>
        <c:ser>
          <c:idx val="1"/>
          <c:order val="1"/>
          <c:tx>
            <c:strRef>
              <c:f>'5.5'!$H$7</c:f>
              <c:strCache>
                <c:ptCount val="1"/>
              </c:strCache>
            </c:strRef>
          </c:tx>
          <c:spPr>
            <a:solidFill>
              <a:schemeClr val="accent5"/>
            </a:solidFill>
            <a:effectLst>
              <a:outerShdw blurRad="50800" dist="50800" dir="5400000" algn="ctr" rotWithShape="0">
                <a:schemeClr val="bg1"/>
              </a:outerShdw>
            </a:effectLst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6FE-4335-B088-465915E78B0C}"/>
            </c:ext>
          </c:extLst>
        </c:ser>
        <c:ser>
          <c:idx val="2"/>
          <c:order val="2"/>
          <c:tx>
            <c:strRef>
              <c:f>'5.5'!$H$8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6FE-4335-B088-465915E78B0C}"/>
            </c:ext>
          </c:extLst>
        </c:ser>
        <c:ser>
          <c:idx val="3"/>
          <c:order val="3"/>
          <c:tx>
            <c:strRef>
              <c:f>'5.5'!$H$9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6FE-4335-B088-465915E7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4992"/>
        <c:axId val="164006528"/>
      </c:barChart>
      <c:catAx>
        <c:axId val="16400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06528"/>
        <c:crosses val="autoZero"/>
        <c:auto val="1"/>
        <c:lblAlgn val="ctr"/>
        <c:lblOffset val="100"/>
        <c:noMultiLvlLbl val="0"/>
      </c:catAx>
      <c:valAx>
        <c:axId val="16400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0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D-4DF3-9351-7137C63C8C32}"/>
            </c:ext>
          </c:extLst>
        </c:ser>
        <c:ser>
          <c:idx val="1"/>
          <c:order val="1"/>
          <c:tx>
            <c:strRef>
              <c:f>'3.6'!$L$20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18D-4DF3-9351-7137C63C8C32}"/>
            </c:ext>
          </c:extLst>
        </c:ser>
        <c:ser>
          <c:idx val="2"/>
          <c:order val="2"/>
          <c:tx>
            <c:strRef>
              <c:f>'3.6'!$L$21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18D-4DF3-9351-7137C63C8C32}"/>
            </c:ext>
          </c:extLst>
        </c:ser>
        <c:ser>
          <c:idx val="3"/>
          <c:order val="3"/>
          <c:tx>
            <c:strRef>
              <c:f>'3.6'!$L$22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18D-4DF3-9351-7137C63C8C32}"/>
            </c:ext>
          </c:extLst>
        </c:ser>
        <c:ser>
          <c:idx val="4"/>
          <c:order val="4"/>
          <c:tx>
            <c:strRef>
              <c:f>'3.6'!$L$23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18D-4DF3-9351-7137C63C8C32}"/>
            </c:ext>
          </c:extLst>
        </c:ser>
        <c:ser>
          <c:idx val="5"/>
          <c:order val="5"/>
          <c:tx>
            <c:strRef>
              <c:f>'3.6'!$L$24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18D-4DF3-9351-7137C63C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FVE</a:t>
            </a:r>
            <a:r>
              <a:rPr lang="en-US" sz="1000">
                <a:solidFill>
                  <a:schemeClr val="tx2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0.171334986961775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46961473373151"/>
          <c:y val="0.18763621375298961"/>
          <c:w val="0.55134756608766045"/>
          <c:h val="0.66863273363395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D19-464E-A83E-6A093F12A0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B451-4D32-81D1-FB7B8882EA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D19-464E-A83E-6A093F12A0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B451-4D32-81D1-FB7B8882EA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B451-4D32-81D1-FB7B8882EA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B451-4D32-81D1-FB7B8882EAC6}"/>
              </c:ext>
            </c:extLst>
          </c:dPt>
          <c:dLbls>
            <c:dLbl>
              <c:idx val="0"/>
              <c:layout>
                <c:manualLayout>
                  <c:x val="-2.8750322172997403E-3"/>
                  <c:y val="-3.292890080570714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9-464E-A83E-6A093F12A046}"/>
                </c:ext>
              </c:extLst>
            </c:dLbl>
            <c:dLbl>
              <c:idx val="2"/>
              <c:layout>
                <c:manualLayout>
                  <c:x val="6.5184299248277839E-3"/>
                  <c:y val="-3.6067814736315553E-3"/>
                </c:manualLayout>
              </c:layout>
              <c:tx>
                <c:rich>
                  <a:bodyPr/>
                  <a:lstStyle/>
                  <a:p>
                    <a:fld id="{0DED032B-E584-4724-B36D-F7D703FC2255}" type="PERCENTAGE">
                      <a:rPr lang="en-US">
                        <a:solidFill>
                          <a:schemeClr val="bg1"/>
                        </a:solidFill>
                      </a:rPr>
                      <a:pPr/>
                      <a:t>[PROCENTO]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19-464E-A83E-6A093F12A04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451-4D32-81D1-FB7B8882E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'5.6'!$A$6:$A$11</c:f>
              <c:strCache>
                <c:ptCount val="6"/>
                <c:pt idx="0">
                  <c:v>do 10 kW včetně</c:v>
                </c:pt>
                <c:pt idx="1">
                  <c:v>nad 10 do 30 kW včetně</c:v>
                </c:pt>
                <c:pt idx="2">
                  <c:v>nad 30 kW do 100 kW včetně</c:v>
                </c:pt>
                <c:pt idx="3">
                  <c:v>nad 100 kW do 1 MW včetně</c:v>
                </c:pt>
                <c:pt idx="4">
                  <c:v>nad 1 do 5 MW včetně</c:v>
                </c:pt>
                <c:pt idx="5">
                  <c:v>nad 5 MW</c:v>
                </c:pt>
              </c:strCache>
            </c:strRef>
          </c:cat>
          <c:val>
            <c:numRef>
              <c:f>'5.6'!$C$6:$C$11</c:f>
              <c:numCache>
                <c:formatCode>#\ ##0.0</c:formatCode>
                <c:ptCount val="6"/>
                <c:pt idx="0">
                  <c:v>1388459.7220441559</c:v>
                </c:pt>
                <c:pt idx="1">
                  <c:v>352506.41470257426</c:v>
                </c:pt>
                <c:pt idx="2">
                  <c:v>216121.92124194448</c:v>
                </c:pt>
                <c:pt idx="3">
                  <c:v>734068.47258999641</c:v>
                </c:pt>
                <c:pt idx="4">
                  <c:v>1159681.2173199961</c:v>
                </c:pt>
                <c:pt idx="5">
                  <c:v>434402.74840000068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9-464E-A83E-6A093F12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</a:t>
            </a:r>
            <a:r>
              <a:rPr lang="cs-CZ" sz="1000" baseline="0">
                <a:solidFill>
                  <a:schemeClr val="tx2"/>
                </a:solidFill>
              </a:rPr>
              <a:t> výkonu </a:t>
            </a:r>
            <a:r>
              <a:rPr lang="cs-CZ" sz="1000">
                <a:solidFill>
                  <a:schemeClr val="tx2"/>
                </a:solidFill>
              </a:rPr>
              <a:t>[MW]</a:t>
            </a:r>
          </a:p>
        </c:rich>
      </c:tx>
      <c:layout>
        <c:manualLayout>
          <c:xMode val="edge"/>
          <c:yMode val="edge"/>
          <c:x val="1.2252376505681524E-4"/>
          <c:y val="1.650795907817774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50869160999789E-2"/>
          <c:y val="0.10632014467410031"/>
          <c:w val="0.43304433465706749"/>
          <c:h val="0.67465308204906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'5.6'!$A$17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'5.6'!$B$17:$K$17</c:f>
              <c:numCache>
                <c:formatCode>General</c:formatCode>
                <c:ptCount val="10"/>
                <c:pt idx="0">
                  <c:v>97.365720000001431</c:v>
                </c:pt>
                <c:pt idx="1">
                  <c:v>96.980520000001505</c:v>
                </c:pt>
                <c:pt idx="2">
                  <c:v>96.732230000001465</c:v>
                </c:pt>
                <c:pt idx="3">
                  <c:v>96.231410000001389</c:v>
                </c:pt>
                <c:pt idx="4">
                  <c:v>153.87140200000155</c:v>
                </c:pt>
                <c:pt idx="5">
                  <c:v>196.42217100000158</c:v>
                </c:pt>
                <c:pt idx="6">
                  <c:v>400.81327400000191</c:v>
                </c:pt>
                <c:pt idx="7">
                  <c:v>1034.0361250000167</c:v>
                </c:pt>
                <c:pt idx="8">
                  <c:v>1361.9205410000402</c:v>
                </c:pt>
                <c:pt idx="9">
                  <c:v>1521.8112813000546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F-417A-9ACE-7CF996721115}"/>
            </c:ext>
          </c:extLst>
        </c:ser>
        <c:ser>
          <c:idx val="1"/>
          <c:order val="1"/>
          <c:tx>
            <c:strRef>
              <c:f>'5.6'!$A$18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'5.6'!$B$18:$K$18</c:f>
              <c:numCache>
                <c:formatCode>General</c:formatCode>
                <c:ptCount val="10"/>
                <c:pt idx="0">
                  <c:v>151.53827999999976</c:v>
                </c:pt>
                <c:pt idx="1">
                  <c:v>151.20046999999974</c:v>
                </c:pt>
                <c:pt idx="2">
                  <c:v>150.77153999999976</c:v>
                </c:pt>
                <c:pt idx="3">
                  <c:v>151.27321999999964</c:v>
                </c:pt>
                <c:pt idx="4">
                  <c:v>159.76280299999962</c:v>
                </c:pt>
                <c:pt idx="5">
                  <c:v>162.67013199999968</c:v>
                </c:pt>
                <c:pt idx="6">
                  <c:v>171.02321099999938</c:v>
                </c:pt>
                <c:pt idx="7">
                  <c:v>253.75448999999901</c:v>
                </c:pt>
                <c:pt idx="8">
                  <c:v>345.32895999999874</c:v>
                </c:pt>
                <c:pt idx="9">
                  <c:v>434.44816299999889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F-417A-9ACE-7CF996721115}"/>
            </c:ext>
          </c:extLst>
        </c:ser>
        <c:ser>
          <c:idx val="2"/>
          <c:order val="2"/>
          <c:tx>
            <c:strRef>
              <c:f>'5.6'!$A$19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'5.6'!$B$19:$K$19</c:f>
              <c:numCache>
                <c:formatCode>General</c:formatCode>
                <c:ptCount val="10"/>
                <c:pt idx="0">
                  <c:v>52.340690000000045</c:v>
                </c:pt>
                <c:pt idx="1">
                  <c:v>52.759030000000038</c:v>
                </c:pt>
                <c:pt idx="2">
                  <c:v>53.213700000000046</c:v>
                </c:pt>
                <c:pt idx="3">
                  <c:v>55.701120000000003</c:v>
                </c:pt>
                <c:pt idx="4">
                  <c:v>60.548951999999929</c:v>
                </c:pt>
                <c:pt idx="5">
                  <c:v>63.691431999999914</c:v>
                </c:pt>
                <c:pt idx="6">
                  <c:v>69.26126699999989</c:v>
                </c:pt>
                <c:pt idx="7">
                  <c:v>120.61927599999984</c:v>
                </c:pt>
                <c:pt idx="8">
                  <c:v>200.08431399999989</c:v>
                </c:pt>
                <c:pt idx="9">
                  <c:v>276.05892100000005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F-417A-9ACE-7CF996721115}"/>
            </c:ext>
          </c:extLst>
        </c:ser>
        <c:ser>
          <c:idx val="3"/>
          <c:order val="3"/>
          <c:tx>
            <c:strRef>
              <c:f>'5.6'!$A$20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'5.6'!$B$20:$K$20</c:f>
              <c:numCache>
                <c:formatCode>General</c:formatCode>
                <c:ptCount val="10"/>
                <c:pt idx="0">
                  <c:v>449.13736000000029</c:v>
                </c:pt>
                <c:pt idx="1">
                  <c:v>449.45359000000025</c:v>
                </c:pt>
                <c:pt idx="2">
                  <c:v>448.87286000000006</c:v>
                </c:pt>
                <c:pt idx="3">
                  <c:v>450.12664000000001</c:v>
                </c:pt>
                <c:pt idx="4">
                  <c:v>458.3242699999999</c:v>
                </c:pt>
                <c:pt idx="5">
                  <c:v>460.51335</c:v>
                </c:pt>
                <c:pt idx="6">
                  <c:v>472.48495999999983</c:v>
                </c:pt>
                <c:pt idx="7">
                  <c:v>515.48615999999993</c:v>
                </c:pt>
                <c:pt idx="8">
                  <c:v>666.51485000000071</c:v>
                </c:pt>
                <c:pt idx="9">
                  <c:v>810.43843000000095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F-417A-9ACE-7CF996721115}"/>
            </c:ext>
          </c:extLst>
        </c:ser>
        <c:ser>
          <c:idx val="4"/>
          <c:order val="4"/>
          <c:tx>
            <c:strRef>
              <c:f>'5.6'!$A$21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'5.6'!$B$21:$K$21</c:f>
              <c:numCache>
                <c:formatCode>General</c:formatCode>
                <c:ptCount val="10"/>
                <c:pt idx="0">
                  <c:v>992.28727000000049</c:v>
                </c:pt>
                <c:pt idx="1">
                  <c:v>987.59739000000047</c:v>
                </c:pt>
                <c:pt idx="2">
                  <c:v>986.74609000000021</c:v>
                </c:pt>
                <c:pt idx="3">
                  <c:v>983.5041500000001</c:v>
                </c:pt>
                <c:pt idx="4">
                  <c:v>983.43590000000029</c:v>
                </c:pt>
                <c:pt idx="5">
                  <c:v>986.93416000000013</c:v>
                </c:pt>
                <c:pt idx="6">
                  <c:v>990.04990000000009</c:v>
                </c:pt>
                <c:pt idx="7">
                  <c:v>1001.38478</c:v>
                </c:pt>
                <c:pt idx="8">
                  <c:v>1082.0351299999998</c:v>
                </c:pt>
                <c:pt idx="9">
                  <c:v>1130.9580399999993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F-417A-9ACE-7CF996721115}"/>
            </c:ext>
          </c:extLst>
        </c:ser>
        <c:ser>
          <c:idx val="5"/>
          <c:order val="5"/>
          <c:tx>
            <c:strRef>
              <c:f>'5.6'!$A$22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'5.6'!$B$22:$K$22</c:f>
              <c:numCache>
                <c:formatCode>General</c:formatCode>
                <c:ptCount val="10"/>
                <c:pt idx="0">
                  <c:v>332.99501999999995</c:v>
                </c:pt>
                <c:pt idx="1">
                  <c:v>338.63501999999994</c:v>
                </c:pt>
                <c:pt idx="2">
                  <c:v>325.63501999999994</c:v>
                </c:pt>
                <c:pt idx="3">
                  <c:v>332.23803999999996</c:v>
                </c:pt>
                <c:pt idx="4">
                  <c:v>332.23803999999996</c:v>
                </c:pt>
                <c:pt idx="5">
                  <c:v>332.24233999999996</c:v>
                </c:pt>
                <c:pt idx="6">
                  <c:v>345.22815999999995</c:v>
                </c:pt>
                <c:pt idx="7">
                  <c:v>371.04835999999995</c:v>
                </c:pt>
                <c:pt idx="8">
                  <c:v>394.49215999999996</c:v>
                </c:pt>
                <c:pt idx="9">
                  <c:v>458.79453999999993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AF-417A-9ACE-7CF996721115}"/>
            </c:ext>
          </c:extLst>
        </c:ser>
        <c:ser>
          <c:idx val="6"/>
          <c:order val="6"/>
          <c:tx>
            <c:strRef>
              <c:f>'5.6'!$A$23</c:f>
              <c:strCache>
                <c:ptCount val="1"/>
                <c:pt idx="0">
                  <c:v>Licencované výrobny nevykázané u OTE</c:v>
                </c:pt>
              </c:strCache>
            </c:strRef>
          </c:tx>
          <c:spPr>
            <a:pattFill prst="ltUpDiag">
              <a:fgClr>
                <a:srgbClr val="9D9D9C"/>
              </a:fgClr>
              <a:bgClr>
                <a:schemeClr val="bg1"/>
              </a:bgClr>
            </a:patt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'5.6'!$B$23:$K$23</c:f>
              <c:numCache>
                <c:formatCode>General</c:formatCode>
                <c:ptCount val="10"/>
                <c:pt idx="5">
                  <c:v>21.115460000000002</c:v>
                </c:pt>
                <c:pt idx="6">
                  <c:v>34.214729999999996</c:v>
                </c:pt>
                <c:pt idx="7">
                  <c:v>36.18734000000002</c:v>
                </c:pt>
                <c:pt idx="8">
                  <c:v>245.35694000000001</c:v>
                </c:pt>
                <c:pt idx="9" formatCode="#\ ##0.0">
                  <c:v>308.18599000000006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D-445C-B0CC-1060C9F7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439680"/>
        <c:axId val="158441472"/>
      </c:barChart>
      <c:catAx>
        <c:axId val="1584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41472"/>
        <c:crosses val="autoZero"/>
        <c:auto val="1"/>
        <c:lblAlgn val="ctr"/>
        <c:lblOffset val="100"/>
        <c:noMultiLvlLbl val="0"/>
      </c:catAx>
      <c:valAx>
        <c:axId val="158441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3968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5169078320622663E-2"/>
          <c:y val="0.87227586533775903"/>
          <c:w val="0.24156762240669027"/>
          <c:h val="6.000494711475084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[MWh]</a:t>
            </a:r>
          </a:p>
        </c:rich>
      </c:tx>
      <c:layout>
        <c:manualLayout>
          <c:xMode val="edge"/>
          <c:yMode val="edge"/>
          <c:x val="6.7352976497661336E-3"/>
          <c:y val="2.272248127109918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'5.6'!$A$26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'5.6'!$B$26:$K$26</c:f>
              <c:numCache>
                <c:formatCode>General</c:formatCode>
                <c:ptCount val="10"/>
                <c:pt idx="0">
                  <c:v>92420.033999999694</c:v>
                </c:pt>
                <c:pt idx="1">
                  <c:v>93912.97599999969</c:v>
                </c:pt>
                <c:pt idx="2">
                  <c:v>100272.25300000265</c:v>
                </c:pt>
                <c:pt idx="3">
                  <c:v>97700.45800000093</c:v>
                </c:pt>
                <c:pt idx="4">
                  <c:v>137427.10281657867</c:v>
                </c:pt>
                <c:pt idx="5">
                  <c:v>163238.50806188493</c:v>
                </c:pt>
                <c:pt idx="6">
                  <c:v>265313.18218536634</c:v>
                </c:pt>
                <c:pt idx="7">
                  <c:v>721820.14117781585</c:v>
                </c:pt>
                <c:pt idx="8">
                  <c:v>1147843.6451775315</c:v>
                </c:pt>
                <c:pt idx="9">
                  <c:v>1388459.7220441559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5-4FA5-917D-57E589385F83}"/>
            </c:ext>
          </c:extLst>
        </c:ser>
        <c:ser>
          <c:idx val="1"/>
          <c:order val="1"/>
          <c:tx>
            <c:strRef>
              <c:f>'5.6'!$A$27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'5.6'!$B$27:$K$27</c:f>
              <c:numCache>
                <c:formatCode>General</c:formatCode>
                <c:ptCount val="10"/>
                <c:pt idx="0">
                  <c:v>141683.69900000011</c:v>
                </c:pt>
                <c:pt idx="1">
                  <c:v>143342.1610000006</c:v>
                </c:pt>
                <c:pt idx="2">
                  <c:v>151970.7070000032</c:v>
                </c:pt>
                <c:pt idx="3">
                  <c:v>148514.75400000086</c:v>
                </c:pt>
                <c:pt idx="4">
                  <c:v>151578.22216047585</c:v>
                </c:pt>
                <c:pt idx="5">
                  <c:v>146028.23369877439</c:v>
                </c:pt>
                <c:pt idx="6">
                  <c:v>159415.1000544228</c:v>
                </c:pt>
                <c:pt idx="7">
                  <c:v>183594.13725264036</c:v>
                </c:pt>
                <c:pt idx="8">
                  <c:v>271977.99275390257</c:v>
                </c:pt>
                <c:pt idx="9">
                  <c:v>352506.41470257426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5-4FA5-917D-57E589385F83}"/>
            </c:ext>
          </c:extLst>
        </c:ser>
        <c:ser>
          <c:idx val="2"/>
          <c:order val="2"/>
          <c:tx>
            <c:strRef>
              <c:f>'5.6'!$A$28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'5.6'!$B$28:$K$28</c:f>
              <c:numCache>
                <c:formatCode>General</c:formatCode>
                <c:ptCount val="10"/>
                <c:pt idx="0">
                  <c:v>49873.13699999993</c:v>
                </c:pt>
                <c:pt idx="1">
                  <c:v>51090.542999999932</c:v>
                </c:pt>
                <c:pt idx="2">
                  <c:v>54685.36500000002</c:v>
                </c:pt>
                <c:pt idx="3">
                  <c:v>54524.192000000061</c:v>
                </c:pt>
                <c:pt idx="4">
                  <c:v>57840.801977403644</c:v>
                </c:pt>
                <c:pt idx="5">
                  <c:v>58567.848611641559</c:v>
                </c:pt>
                <c:pt idx="6">
                  <c:v>65544.206418454807</c:v>
                </c:pt>
                <c:pt idx="7">
                  <c:v>80675.259391867803</c:v>
                </c:pt>
                <c:pt idx="8">
                  <c:v>148939.73469772248</c:v>
                </c:pt>
                <c:pt idx="9">
                  <c:v>216121.92124194448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5-4FA5-917D-57E589385F83}"/>
            </c:ext>
          </c:extLst>
        </c:ser>
        <c:ser>
          <c:idx val="3"/>
          <c:order val="3"/>
          <c:tx>
            <c:strRef>
              <c:f>'5.6'!$A$29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'5.6'!$B$29:$K$29</c:f>
              <c:numCache>
                <c:formatCode>General</c:formatCode>
                <c:ptCount val="10"/>
                <c:pt idx="0">
                  <c:v>461609.08900000039</c:v>
                </c:pt>
                <c:pt idx="1">
                  <c:v>473852.24499999959</c:v>
                </c:pt>
                <c:pt idx="2">
                  <c:v>506040.07600000064</c:v>
                </c:pt>
                <c:pt idx="3">
                  <c:v>494647.5249999988</c:v>
                </c:pt>
                <c:pt idx="4">
                  <c:v>488538.43400000309</c:v>
                </c:pt>
                <c:pt idx="5">
                  <c:v>472477.03599999967</c:v>
                </c:pt>
                <c:pt idx="6">
                  <c:v>502456.07899999997</c:v>
                </c:pt>
                <c:pt idx="7">
                  <c:v>492914.38500000146</c:v>
                </c:pt>
                <c:pt idx="8">
                  <c:v>573220.09249000333</c:v>
                </c:pt>
                <c:pt idx="9">
                  <c:v>734068.47258999641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5-4FA5-917D-57E589385F83}"/>
            </c:ext>
          </c:extLst>
        </c:ser>
        <c:ser>
          <c:idx val="4"/>
          <c:order val="4"/>
          <c:tx>
            <c:strRef>
              <c:f>'5.6'!$A$30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'5.6'!$B$30:$K$30</c:f>
              <c:numCache>
                <c:formatCode>General</c:formatCode>
                <c:ptCount val="10"/>
                <c:pt idx="0">
                  <c:v>1043920.699000001</c:v>
                </c:pt>
                <c:pt idx="1">
                  <c:v>1067456.0060000021</c:v>
                </c:pt>
                <c:pt idx="2">
                  <c:v>1137141.5909999958</c:v>
                </c:pt>
                <c:pt idx="3">
                  <c:v>1112096.8059999947</c:v>
                </c:pt>
                <c:pt idx="4">
                  <c:v>1081485.5610000002</c:v>
                </c:pt>
                <c:pt idx="5">
                  <c:v>1040058.9500000008</c:v>
                </c:pt>
                <c:pt idx="6">
                  <c:v>1107600.8390000013</c:v>
                </c:pt>
                <c:pt idx="7">
                  <c:v>1037418.2980000058</c:v>
                </c:pt>
                <c:pt idx="8">
                  <c:v>1073472.7353299984</c:v>
                </c:pt>
                <c:pt idx="9">
                  <c:v>1159681.2173199961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5-4FA5-917D-57E589385F83}"/>
            </c:ext>
          </c:extLst>
        </c:ser>
        <c:ser>
          <c:idx val="5"/>
          <c:order val="5"/>
          <c:tx>
            <c:strRef>
              <c:f>'5.6'!$A$31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'5.6'!$B$31:$K$31</c:f>
              <c:numCache>
                <c:formatCode>General</c:formatCode>
                <c:ptCount val="10"/>
                <c:pt idx="0">
                  <c:v>344710.43299999984</c:v>
                </c:pt>
                <c:pt idx="1">
                  <c:v>367254.25799999991</c:v>
                </c:pt>
                <c:pt idx="2">
                  <c:v>391483.36000000051</c:v>
                </c:pt>
                <c:pt idx="3">
                  <c:v>380269.54799999984</c:v>
                </c:pt>
                <c:pt idx="4">
                  <c:v>370857.25900000002</c:v>
                </c:pt>
                <c:pt idx="5">
                  <c:v>355159.74300000007</c:v>
                </c:pt>
                <c:pt idx="6">
                  <c:v>388789.29599999997</c:v>
                </c:pt>
                <c:pt idx="7">
                  <c:v>378918.0529999999</c:v>
                </c:pt>
                <c:pt idx="8">
                  <c:v>397011.15360000014</c:v>
                </c:pt>
                <c:pt idx="9">
                  <c:v>434402.74840000068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05-4FA5-917D-57E589385F83}"/>
            </c:ext>
          </c:extLst>
        </c:ser>
        <c:ser>
          <c:idx val="6"/>
          <c:order val="6"/>
          <c:tx>
            <c:strRef>
              <c:f>'5.6'!$A$32</c:f>
              <c:strCache>
                <c:ptCount val="1"/>
              </c:strCache>
            </c:strRef>
          </c:tx>
          <c:spPr>
            <a:pattFill prst="ltUpDiag">
              <a:fgClr>
                <a:srgbClr val="9D9D9C"/>
              </a:fgClr>
              <a:bgClr>
                <a:schemeClr val="bg1"/>
              </a:bgClr>
            </a:patt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'5.6'!$B$32:$K$32</c:f>
              <c:numCache>
                <c:formatCode>General</c:formatCode>
                <c:ptCount val="10"/>
                <c:pt idx="5" formatCode="#\ ##0.0">
                  <c:v>19260.416840276608</c:v>
                </c:pt>
                <c:pt idx="6" formatCode="#\ ##0.0">
                  <c:v>32481.711664347426</c:v>
                </c:pt>
                <c:pt idx="7" formatCode="#\ ##0.0">
                  <c:v>30677.755299304656</c:v>
                </c:pt>
                <c:pt idx="8" formatCode="#\ ##0.0">
                  <c:v>202186.45614165301</c:v>
                </c:pt>
                <c:pt idx="9" formatCode="#\ ##0.0">
                  <c:v>217303.76276922922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7-4EB9-AB65-2C464F42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568064"/>
        <c:axId val="162569600"/>
      </c:barChart>
      <c:catAx>
        <c:axId val="162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69600"/>
        <c:crosses val="autoZero"/>
        <c:auto val="1"/>
        <c:lblAlgn val="ctr"/>
        <c:lblOffset val="100"/>
        <c:noMultiLvlLbl val="0"/>
      </c:catAx>
      <c:valAx>
        <c:axId val="162569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68064"/>
        <c:crosses val="autoZero"/>
        <c:crossBetween val="between"/>
        <c:majorUnit val="10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'5.6'!$G$6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32-4B5E-BB6F-285C85B170EA}"/>
            </c:ext>
          </c:extLst>
        </c:ser>
        <c:ser>
          <c:idx val="1"/>
          <c:order val="1"/>
          <c:tx>
            <c:strRef>
              <c:f>'5.6'!$G$7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32-4B5E-BB6F-285C85B170EA}"/>
            </c:ext>
          </c:extLst>
        </c:ser>
        <c:ser>
          <c:idx val="2"/>
          <c:order val="2"/>
          <c:tx>
            <c:strRef>
              <c:f>'5.6'!$G$8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32-4B5E-BB6F-285C85B170EA}"/>
            </c:ext>
          </c:extLst>
        </c:ser>
        <c:ser>
          <c:idx val="3"/>
          <c:order val="3"/>
          <c:tx>
            <c:strRef>
              <c:f>'5.6'!$G$9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32-4B5E-BB6F-285C85B170EA}"/>
            </c:ext>
          </c:extLst>
        </c:ser>
        <c:ser>
          <c:idx val="4"/>
          <c:order val="4"/>
          <c:tx>
            <c:strRef>
              <c:f>'5.6'!$G$10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32-4B5E-BB6F-285C85B170EA}"/>
            </c:ext>
          </c:extLst>
        </c:ser>
        <c:ser>
          <c:idx val="5"/>
          <c:order val="5"/>
          <c:tx>
            <c:strRef>
              <c:f>'5.6'!$G$11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32-4B5E-BB6F-285C85B1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28256"/>
        <c:axId val="164129792"/>
      </c:barChart>
      <c:catAx>
        <c:axId val="16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129792"/>
        <c:crosses val="autoZero"/>
        <c:auto val="1"/>
        <c:lblAlgn val="ctr"/>
        <c:lblOffset val="100"/>
        <c:noMultiLvlLbl val="0"/>
      </c:catAx>
      <c:valAx>
        <c:axId val="16412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1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'5.6'!$G$13</c:f>
              <c:strCache>
                <c:ptCount val="1"/>
              </c:strCache>
            </c:strRef>
          </c:tx>
          <c:spPr>
            <a:pattFill prst="ltUpDiag">
              <a:fgClr>
                <a:srgbClr val="9D9D9C"/>
              </a:fgClr>
              <a:bgClr>
                <a:schemeClr val="bg1"/>
              </a:bgClr>
            </a:pattFill>
          </c:spPr>
          <c:invertIfNegative val="0"/>
          <c:val>
            <c:numRef>
              <c:f>'5.6'!$H$13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6C5-44BA-BB23-5C0A3D8AC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28256"/>
        <c:axId val="164129792"/>
      </c:barChart>
      <c:catAx>
        <c:axId val="16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129792"/>
        <c:crosses val="autoZero"/>
        <c:auto val="1"/>
        <c:lblAlgn val="ctr"/>
        <c:lblOffset val="100"/>
        <c:noMultiLvlLbl val="0"/>
      </c:catAx>
      <c:valAx>
        <c:axId val="16412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1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7510145666281098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Struktura paliv na výro</a:t>
            </a:r>
            <a:r>
              <a:rPr lang="cs-CZ" sz="1000">
                <a:solidFill>
                  <a:schemeClr val="tx2"/>
                </a:solidFill>
              </a:rPr>
              <a:t>b</a:t>
            </a:r>
            <a:r>
              <a:rPr lang="en-US" sz="1000">
                <a:solidFill>
                  <a:schemeClr val="tx2"/>
                </a:solidFill>
              </a:rPr>
              <a:t>ě elektřiny brutto KVET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7120429318471801E-3"/>
          <c:y val="3.768155760723889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804091922019861E-2"/>
          <c:y val="0.12384264167917063"/>
          <c:w val="0.89476589369485537"/>
          <c:h val="0.737721685448667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'5.7'!$A$7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('5.7'!$B$7,'5.7'!$D$7,'5.7'!$F$7)</c:f>
              <c:numCache>
                <c:formatCode>#\ ##0.0</c:formatCode>
                <c:ptCount val="3"/>
                <c:pt idx="0">
                  <c:v>15.483712000000001</c:v>
                </c:pt>
                <c:pt idx="1">
                  <c:v>65.306208999999981</c:v>
                </c:pt>
                <c:pt idx="2">
                  <c:v>1626.1368519999994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6DE-90BD-FE64A266A2ED}"/>
            </c:ext>
          </c:extLst>
        </c:ser>
        <c:ser>
          <c:idx val="1"/>
          <c:order val="1"/>
          <c:tx>
            <c:strRef>
              <c:f>'5.7'!$A$8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('5.7'!$B$8,'5.7'!$D$8,'5.7'!$F$8)</c:f>
              <c:numCache>
                <c:formatCode>#\ ##0.0</c:formatCode>
                <c:ptCount val="3"/>
                <c:pt idx="0">
                  <c:v>1186.9520160000002</c:v>
                </c:pt>
                <c:pt idx="1">
                  <c:v>642.40582199999983</c:v>
                </c:pt>
                <c:pt idx="2">
                  <c:v>34.42698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6DE-90BD-FE64A266A2ED}"/>
            </c:ext>
          </c:extLst>
        </c:ser>
        <c:ser>
          <c:idx val="2"/>
          <c:order val="2"/>
          <c:tx>
            <c:strRef>
              <c:f>'5.7'!$A$9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('5.7'!$B$9,'5.7'!$D$9,'5.7'!$F$9)</c:f>
              <c:numCache>
                <c:formatCode>#\ ##0.0</c:formatCode>
                <c:ptCount val="3"/>
                <c:pt idx="0">
                  <c:v>1.8405000000000001E-2</c:v>
                </c:pt>
                <c:pt idx="1">
                  <c:v>4.9241429999999999</c:v>
                </c:pt>
                <c:pt idx="2">
                  <c:v>524.47081400000002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3-46DE-90BD-FE64A266A2ED}"/>
            </c:ext>
          </c:extLst>
        </c:ser>
        <c:ser>
          <c:idx val="3"/>
          <c:order val="3"/>
          <c:tx>
            <c:strRef>
              <c:f>'5.7'!$A$10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('5.7'!$B$10,'5.7'!$D$10,'5.7'!$F$10)</c:f>
              <c:numCache>
                <c:formatCode>#\ ##0.0</c:formatCode>
                <c:ptCount val="3"/>
                <c:pt idx="0">
                  <c:v>9.247738</c:v>
                </c:pt>
                <c:pt idx="1">
                  <c:v>8.4010540000000002</c:v>
                </c:pt>
                <c:pt idx="2">
                  <c:v>3289.3343879999975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3-46DE-90BD-FE64A266A2ED}"/>
            </c:ext>
          </c:extLst>
        </c:ser>
        <c:ser>
          <c:idx val="4"/>
          <c:order val="4"/>
          <c:tx>
            <c:strRef>
              <c:f>'5.7'!$A$11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('5.7'!$B$11,'5.7'!$D$11,'5.7'!$F$11)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3-46DE-90BD-FE64A266A2ED}"/>
            </c:ext>
          </c:extLst>
        </c:ser>
        <c:ser>
          <c:idx val="5"/>
          <c:order val="5"/>
          <c:tx>
            <c:strRef>
              <c:f>'5.7'!$A$12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('5.7'!$B$12,'5.7'!$D$12,'5.7'!$F$12)</c:f>
              <c:numCache>
                <c:formatCode>#\ ##0.0</c:formatCode>
                <c:ptCount val="3"/>
                <c:pt idx="0">
                  <c:v>0.41759600000000002</c:v>
                </c:pt>
                <c:pt idx="1">
                  <c:v>17.426078</c:v>
                </c:pt>
                <c:pt idx="2">
                  <c:v>18.347370000000002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3-46DE-90BD-FE64A266A2ED}"/>
            </c:ext>
          </c:extLst>
        </c:ser>
        <c:ser>
          <c:idx val="6"/>
          <c:order val="6"/>
          <c:tx>
            <c:strRef>
              <c:f>'5.7'!$A$13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('5.7'!$B$13,'5.7'!$D$13,'5.7'!$F$13)</c:f>
              <c:numCache>
                <c:formatCode>#\ ##0.0</c:formatCode>
                <c:ptCount val="3"/>
                <c:pt idx="0">
                  <c:v>0</c:v>
                </c:pt>
                <c:pt idx="1">
                  <c:v>1.6155060000000003</c:v>
                </c:pt>
                <c:pt idx="2">
                  <c:v>1.1885210000000004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3-46DE-90BD-FE64A266A2ED}"/>
            </c:ext>
          </c:extLst>
        </c:ser>
        <c:ser>
          <c:idx val="7"/>
          <c:order val="7"/>
          <c:tx>
            <c:strRef>
              <c:f>'5.7'!$A$14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('5.7'!$B$14,'5.7'!$D$14,'5.7'!$F$14)</c:f>
              <c:numCache>
                <c:formatCode>#\ ##0.0</c:formatCode>
                <c:ptCount val="3"/>
                <c:pt idx="0">
                  <c:v>1.4540109999999999</c:v>
                </c:pt>
                <c:pt idx="1">
                  <c:v>22.599730000000005</c:v>
                </c:pt>
                <c:pt idx="2">
                  <c:v>183.93113799999995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3-46DE-90BD-FE64A266A2ED}"/>
            </c:ext>
          </c:extLst>
        </c:ser>
        <c:ser>
          <c:idx val="8"/>
          <c:order val="8"/>
          <c:tx>
            <c:strRef>
              <c:f>'5.7'!$A$15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('5.7'!$B$15,'5.7'!$D$15,'5.7'!$F$15)</c:f>
              <c:numCache>
                <c:formatCode>#\ ##0.0</c:formatCode>
                <c:ptCount val="3"/>
                <c:pt idx="0">
                  <c:v>3.9878780000000003</c:v>
                </c:pt>
                <c:pt idx="1">
                  <c:v>37.164316999999983</c:v>
                </c:pt>
                <c:pt idx="2">
                  <c:v>212.77522499999995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3-46DE-90BD-FE64A266A2ED}"/>
            </c:ext>
          </c:extLst>
        </c:ser>
        <c:ser>
          <c:idx val="9"/>
          <c:order val="9"/>
          <c:tx>
            <c:strRef>
              <c:f>'5.7'!$A$16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('5.7'!$B$16,'5.7'!$D$16,'5.7'!$F$16)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3-46DE-90BD-FE64A266A2ED}"/>
            </c:ext>
          </c:extLst>
        </c:ser>
        <c:ser>
          <c:idx val="10"/>
          <c:order val="10"/>
          <c:tx>
            <c:strRef>
              <c:f>'5.7'!$A$17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('5.7'!$B$17,'5.7'!$D$17,'5.7'!$F$17)</c:f>
              <c:numCache>
                <c:formatCode>#\ ##0.0</c:formatCode>
                <c:ptCount val="3"/>
                <c:pt idx="0">
                  <c:v>4.091158000000001</c:v>
                </c:pt>
                <c:pt idx="1">
                  <c:v>1.1888460000000003</c:v>
                </c:pt>
                <c:pt idx="2">
                  <c:v>2.6060529999999984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E3-46DE-90BD-FE64A266A2ED}"/>
            </c:ext>
          </c:extLst>
        </c:ser>
        <c:ser>
          <c:idx val="11"/>
          <c:order val="11"/>
          <c:tx>
            <c:strRef>
              <c:f>'5.7'!$A$18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('5.7'!$B$18,'5.7'!$D$18,'5.7'!$F$18)</c:f>
              <c:numCache>
                <c:formatCode>#\ ##0.0</c:formatCode>
                <c:ptCount val="3"/>
                <c:pt idx="0">
                  <c:v>663.98990899999933</c:v>
                </c:pt>
                <c:pt idx="1">
                  <c:v>441.24810900000062</c:v>
                </c:pt>
                <c:pt idx="2">
                  <c:v>658.65244699999982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E3-46DE-90BD-FE64A266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873728"/>
        <c:axId val="164875264"/>
      </c:barChart>
      <c:catAx>
        <c:axId val="16487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875264"/>
        <c:crosses val="autoZero"/>
        <c:auto val="1"/>
        <c:lblAlgn val="ctr"/>
        <c:lblOffset val="100"/>
        <c:noMultiLvlLbl val="0"/>
      </c:catAx>
      <c:valAx>
        <c:axId val="164875264"/>
        <c:scaling>
          <c:orientation val="minMax"/>
          <c:max val="7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73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3.456207703663615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092191119359654E-3"/>
          <c:y val="0.14647345912188905"/>
          <c:w val="0.70725916710927828"/>
          <c:h val="0.52033891354631967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5.1208720051802289E-3"/>
                  <c:y val="-3.357874542675662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3BC-B169-D57BE2F684EE}"/>
                </c:ext>
              </c:extLst>
            </c:dLbl>
            <c:dLbl>
              <c:idx val="1"/>
              <c:layout>
                <c:manualLayout>
                  <c:x val="-3.8693984625346595E-3"/>
                  <c:y val="3.966452158905320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3BC-B169-D57BE2F68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('5.7'!$B$19,'5.7'!$D$19,'5.7'!$F$19)</c:f>
              <c:numCache>
                <c:formatCode>#\ ##0.0</c:formatCode>
                <c:ptCount val="3"/>
                <c:pt idx="0">
                  <c:v>489.51825000000048</c:v>
                </c:pt>
                <c:pt idx="1">
                  <c:v>376.96769999999981</c:v>
                </c:pt>
                <c:pt idx="2">
                  <c:v>8771.1287000000029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9-43BC-B169-D57BE2F6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50781865776"/>
          <c:w val="0.84137626262626253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6.1132274282938916E-2"/>
          <c:y val="2.6414289212248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781810099463463E-2"/>
          <c:y val="0.14698486638630889"/>
          <c:w val="0.74995297454039556"/>
          <c:h val="0.54143112018694739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1.0335982507043437E-3"/>
                  <c:y val="-4.62435784363837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5-40E7-827D-CEAB09A30FE3}"/>
                </c:ext>
              </c:extLst>
            </c:dLbl>
            <c:dLbl>
              <c:idx val="1"/>
              <c:layout>
                <c:manualLayout>
                  <c:x val="6.9143433833732809E-3"/>
                  <c:y val="-4.424965470352047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5-40E7-827D-CEAB09A30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('5.7'!$C$20,'5.7'!$E$20,'5.7'!$G$20)</c:f>
              <c:numCache>
                <c:formatCode>#\ ##0.0</c:formatCode>
                <c:ptCount val="3"/>
                <c:pt idx="0">
                  <c:v>844.28795999999954</c:v>
                </c:pt>
                <c:pt idx="1">
                  <c:v>1081.8899999999999</c:v>
                </c:pt>
                <c:pt idx="2">
                  <c:v>15890.505500000001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5-40E7-827D-CEAB09A30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60107818042"/>
          <c:w val="0.8452655451621065"/>
          <c:h val="0.1854167100074001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192-4D3D-B83F-127CFFB6CD78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192-4D3D-B83F-127CFFB6CD78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192-4D3D-B83F-127CFFB6CD78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192-4D3D-B83F-127CFFB6CD78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192-4D3D-B83F-127CFFB6CD78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192-4D3D-B83F-127CFFB6CD78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192-4D3D-B83F-127CFFB6CD78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192-4D3D-B83F-127CFFB6CD78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192-4D3D-B83F-127CFFB6CD78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1192-4D3D-B83F-127CFFB6CD78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1192-4D3D-B83F-127CFFB6CD78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1192-4D3D-B83F-127CFFB6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6019387950837822E-3"/>
          <c:y val="2.5068050369737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897371163882457E-2"/>
          <c:y val="0.13455337931241032"/>
          <c:w val="0.53975779744554075"/>
          <c:h val="0.67441857744392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'5.8'!$A$6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('5.8'!$A$16:$D$16,'5.8'!$E$16:$J$16)</c:f>
              <c:numCache>
                <c:formatCode>General</c:formatCode>
                <c:ptCount val="10"/>
                <c:pt idx="0">
                  <c:v>243.6157299999999</c:v>
                </c:pt>
                <c:pt idx="1">
                  <c:v>275.979781</c:v>
                </c:pt>
                <c:pt idx="2">
                  <c:v>234.939448</c:v>
                </c:pt>
                <c:pt idx="3">
                  <c:v>214.51601700000001</c:v>
                </c:pt>
                <c:pt idx="4">
                  <c:v>236.27284000000003</c:v>
                </c:pt>
                <c:pt idx="5">
                  <c:v>241.73429399999995</c:v>
                </c:pt>
                <c:pt idx="6">
                  <c:v>159.62638099999998</c:v>
                </c:pt>
                <c:pt idx="7">
                  <c:v>213.16975700000006</c:v>
                </c:pt>
                <c:pt idx="8">
                  <c:v>212.43905999999998</c:v>
                </c:pt>
                <c:pt idx="9">
                  <c:v>199.63269999999997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4-4C2F-B58E-6FC0A61721F4}"/>
            </c:ext>
          </c:extLst>
        </c:ser>
        <c:ser>
          <c:idx val="1"/>
          <c:order val="1"/>
          <c:tx>
            <c:strRef>
              <c:f>'5.8'!$A$7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('5.8'!$A$17:$D$17,'5.8'!$E$17:$J$17)</c:f>
              <c:numCache>
                <c:formatCode>General</c:formatCode>
                <c:ptCount val="10"/>
                <c:pt idx="0">
                  <c:v>666.38020999999992</c:v>
                </c:pt>
                <c:pt idx="1">
                  <c:v>704.59676400000001</c:v>
                </c:pt>
                <c:pt idx="2">
                  <c:v>686.93705</c:v>
                </c:pt>
                <c:pt idx="3">
                  <c:v>858.65660000000003</c:v>
                </c:pt>
                <c:pt idx="4">
                  <c:v>915.41306599999996</c:v>
                </c:pt>
                <c:pt idx="5">
                  <c:v>888.97426400000006</c:v>
                </c:pt>
                <c:pt idx="6">
                  <c:v>904.75186999999971</c:v>
                </c:pt>
                <c:pt idx="7">
                  <c:v>796.92763400000013</c:v>
                </c:pt>
                <c:pt idx="8">
                  <c:v>959.51839500000017</c:v>
                </c:pt>
                <c:pt idx="9">
                  <c:v>1088.390302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4-4C2F-B58E-6FC0A61721F4}"/>
            </c:ext>
          </c:extLst>
        </c:ser>
        <c:ser>
          <c:idx val="2"/>
          <c:order val="2"/>
          <c:tx>
            <c:strRef>
              <c:f>'5.8'!$A$8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('5.8'!$A$18:$D$18,'5.8'!$E$18:$J$18)</c:f>
              <c:numCache>
                <c:formatCode>General</c:formatCode>
                <c:ptCount val="10"/>
                <c:pt idx="0">
                  <c:v>2.4660900000000008</c:v>
                </c:pt>
                <c:pt idx="1">
                  <c:v>1.9756959999999999</c:v>
                </c:pt>
                <c:pt idx="2">
                  <c:v>1.3333760000000001</c:v>
                </c:pt>
                <c:pt idx="3">
                  <c:v>1.1988190000000001</c:v>
                </c:pt>
                <c:pt idx="4">
                  <c:v>1.2576839999999996</c:v>
                </c:pt>
                <c:pt idx="5">
                  <c:v>1.2009059999999996</c:v>
                </c:pt>
                <c:pt idx="6">
                  <c:v>0.51487600000000011</c:v>
                </c:pt>
                <c:pt idx="7">
                  <c:v>7.6400000000000003E-4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4-4C2F-B58E-6FC0A61721F4}"/>
            </c:ext>
          </c:extLst>
        </c:ser>
        <c:ser>
          <c:idx val="3"/>
          <c:order val="3"/>
          <c:tx>
            <c:strRef>
              <c:f>'5.8'!$A$9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('5.8'!$A$19:$D$19,'5.8'!$E$19:$J$19)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4-4C2F-B58E-6FC0A61721F4}"/>
            </c:ext>
          </c:extLst>
        </c:ser>
        <c:ser>
          <c:idx val="4"/>
          <c:order val="4"/>
          <c:tx>
            <c:strRef>
              <c:f>'5.8'!$A$10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('5.8'!$A$20:$D$20,'5.8'!$E$20:$J$20)</c:f>
              <c:numCache>
                <c:formatCode>General</c:formatCode>
                <c:ptCount val="10"/>
                <c:pt idx="0">
                  <c:v>0.15836499999999998</c:v>
                </c:pt>
                <c:pt idx="1">
                  <c:v>5.5820999999999996E-2</c:v>
                </c:pt>
                <c:pt idx="2">
                  <c:v>0</c:v>
                </c:pt>
                <c:pt idx="3">
                  <c:v>0.14634800000000001</c:v>
                </c:pt>
                <c:pt idx="4">
                  <c:v>0</c:v>
                </c:pt>
                <c:pt idx="5">
                  <c:v>7.7026999999999998E-2</c:v>
                </c:pt>
                <c:pt idx="6">
                  <c:v>7.1680000000000008E-2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4-4C2F-B58E-6FC0A61721F4}"/>
            </c:ext>
          </c:extLst>
        </c:ser>
        <c:ser>
          <c:idx val="5"/>
          <c:order val="5"/>
          <c:tx>
            <c:strRef>
              <c:f>'5.8'!$A$11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('5.8'!$A$21:$D$21,'5.8'!$E$21:$J$21)</c:f>
              <c:numCache>
                <c:formatCode>General</c:formatCode>
                <c:ptCount val="10"/>
                <c:pt idx="0">
                  <c:v>1049.6678529999995</c:v>
                </c:pt>
                <c:pt idx="1">
                  <c:v>1133.0007210000008</c:v>
                </c:pt>
                <c:pt idx="2">
                  <c:v>1098.7813340000007</c:v>
                </c:pt>
                <c:pt idx="3">
                  <c:v>1229.8420329999997</c:v>
                </c:pt>
                <c:pt idx="4">
                  <c:v>1247.0012110000005</c:v>
                </c:pt>
                <c:pt idx="5">
                  <c:v>1430.1811199999981</c:v>
                </c:pt>
                <c:pt idx="6">
                  <c:v>1493.1420449999985</c:v>
                </c:pt>
                <c:pt idx="7">
                  <c:v>1332.825182999999</c:v>
                </c:pt>
                <c:pt idx="8">
                  <c:v>1394.9754600000022</c:v>
                </c:pt>
                <c:pt idx="9">
                  <c:v>1671.7259869999993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4-4C2F-B58E-6FC0A61721F4}"/>
            </c:ext>
          </c:extLst>
        </c:ser>
        <c:ser>
          <c:idx val="6"/>
          <c:order val="6"/>
          <c:tx>
            <c:strRef>
              <c:f>'5.8'!$A$12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('5.8'!$A$22:$D$22,'5.8'!$E$22:$J$22)</c:f>
              <c:numCache>
                <c:formatCode>General</c:formatCode>
                <c:ptCount val="10"/>
                <c:pt idx="0">
                  <c:v>105.15450499999999</c:v>
                </c:pt>
                <c:pt idx="1">
                  <c:v>95.744344999999967</c:v>
                </c:pt>
                <c:pt idx="2">
                  <c:v>96.733068999999972</c:v>
                </c:pt>
                <c:pt idx="3">
                  <c:v>94.373777000000004</c:v>
                </c:pt>
                <c:pt idx="4">
                  <c:v>98.976685000000018</c:v>
                </c:pt>
                <c:pt idx="5">
                  <c:v>102.386742</c:v>
                </c:pt>
                <c:pt idx="6">
                  <c:v>101.29778300000004</c:v>
                </c:pt>
                <c:pt idx="7">
                  <c:v>95.575664000000003</c:v>
                </c:pt>
                <c:pt idx="8">
                  <c:v>95.70847599999999</c:v>
                </c:pt>
                <c:pt idx="9">
                  <c:v>92.130120999999988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4-4C2F-B58E-6FC0A617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98144"/>
        <c:axId val="164599680"/>
      </c:barChart>
      <c:catAx>
        <c:axId val="16459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99680"/>
        <c:crosses val="autoZero"/>
        <c:auto val="1"/>
        <c:lblAlgn val="ctr"/>
        <c:lblOffset val="100"/>
        <c:noMultiLvlLbl val="0"/>
      </c:catAx>
      <c:valAx>
        <c:axId val="164599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9814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338549917371777"/>
          <c:w val="0.40030368019562934"/>
          <c:h val="4.647275143243512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accent1"/>
                </a:solidFill>
              </a:rPr>
              <a:t>Podíl paliv a technologií na výrobě elektřiny brutto – 2025</a:t>
            </a:r>
          </a:p>
        </c:rich>
      </c:tx>
      <c:layout>
        <c:manualLayout>
          <c:xMode val="edge"/>
          <c:yMode val="edge"/>
          <c:x val="1.0116948321567058E-3"/>
          <c:y val="1.5240908210726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7263958522527974E-2"/>
          <c:y val="0.22980822630596734"/>
          <c:w val="0.78927160167715449"/>
          <c:h val="0.66901851694342851"/>
        </c:manualLayout>
      </c:layout>
      <c:ofPieChart>
        <c:ofPieType val="bar"/>
        <c:varyColors val="1"/>
        <c:ser>
          <c:idx val="0"/>
          <c:order val="0"/>
          <c:spPr>
            <a:ln w="0">
              <a:solidFill>
                <a:srgbClr val="FFFFFF">
                  <a:alpha val="0"/>
                </a:srgb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4-4998-BC3F-D7508D2A9C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64-4998-BC3F-D7508D2A9C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64-4998-BC3F-D7508D2A9C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4-4998-BC3F-D7508D2A9C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64-4998-BC3F-D7508D2A9C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64-4998-BC3F-D7508D2A9C1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64-4998-BC3F-D7508D2A9C1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64-4998-BC3F-D7508D2A9C1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664-4998-BC3F-D7508D2A9C1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664-4998-BC3F-D7508D2A9C1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664-4998-BC3F-D7508D2A9C1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64-4998-BC3F-D7508D2A9C17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664-4998-BC3F-D7508D2A9C17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64-4998-BC3F-D7508D2A9C1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664-4998-BC3F-D7508D2A9C1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664-4998-BC3F-D7508D2A9C17}"/>
              </c:ext>
            </c:extLst>
          </c:dPt>
          <c:dPt>
            <c:idx val="16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664-4998-BC3F-D7508D2A9C17}"/>
              </c:ext>
            </c:extLst>
          </c:dPt>
          <c:dPt>
            <c:idx val="17"/>
            <c:bubble3D val="0"/>
            <c:spPr>
              <a:pattFill prst="ltUpDiag">
                <a:fgClr>
                  <a:srgbClr val="F0948F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664-4998-BC3F-D7508D2A9C17}"/>
              </c:ext>
            </c:extLst>
          </c:dPt>
          <c:dPt>
            <c:idx val="18"/>
            <c:bubble3D val="0"/>
            <c:spPr>
              <a:pattFill prst="ltDnDiag">
                <a:fgClr>
                  <a:schemeClr val="tx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3664-4998-BC3F-D7508D2A9C17}"/>
              </c:ext>
            </c:extLst>
          </c:dPt>
          <c:dLbls>
            <c:dLbl>
              <c:idx val="0"/>
              <c:layout>
                <c:manualLayout>
                  <c:x val="2.7168532624660038E-2"/>
                  <c:y val="-0.150084537518888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4-4998-BC3F-D7508D2A9C17}"/>
                </c:ext>
              </c:extLst>
            </c:dLbl>
            <c:dLbl>
              <c:idx val="1"/>
              <c:layout>
                <c:manualLayout>
                  <c:x val="7.9536524472896775E-2"/>
                  <c:y val="0.1778388603770220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4-4998-BC3F-D7508D2A9C17}"/>
                </c:ext>
              </c:extLst>
            </c:dLbl>
            <c:dLbl>
              <c:idx val="2"/>
              <c:layout>
                <c:manualLayout>
                  <c:x val="-4.4042875342311862E-2"/>
                  <c:y val="-9.97436260839998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4-4998-BC3F-D7508D2A9C17}"/>
                </c:ext>
              </c:extLst>
            </c:dLbl>
            <c:dLbl>
              <c:idx val="3"/>
              <c:layout>
                <c:manualLayout>
                  <c:x val="0.12404435806832638"/>
                  <c:y val="-0.187368211630579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4-4998-BC3F-D7508D2A9C17}"/>
                </c:ext>
              </c:extLst>
            </c:dLbl>
            <c:dLbl>
              <c:idx val="4"/>
              <c:layout>
                <c:manualLayout>
                  <c:x val="9.5689951984237617E-2"/>
                  <c:y val="-0.127933777945455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4-4998-BC3F-D7508D2A9C17}"/>
                </c:ext>
              </c:extLst>
            </c:dLbl>
            <c:dLbl>
              <c:idx val="5"/>
              <c:layout>
                <c:manualLayout>
                  <c:x val="8.8058006424842739E-2"/>
                  <c:y val="-5.96154191643660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4-4998-BC3F-D7508D2A9C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4-4998-BC3F-D7508D2A9C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4-4998-BC3F-D7508D2A9C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4-4998-BC3F-D7508D2A9C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4-4998-BC3F-D7508D2A9C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4-4998-BC3F-D7508D2A9C1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4-4998-BC3F-D7508D2A9C17}"/>
                </c:ext>
              </c:extLst>
            </c:dLbl>
            <c:dLbl>
              <c:idx val="12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3664-4998-BC3F-D7508D2A9C17}"/>
                </c:ext>
              </c:extLst>
            </c:dLbl>
            <c:dLbl>
              <c:idx val="13"/>
              <c:layout>
                <c:manualLayout>
                  <c:x val="-0.13743346494421824"/>
                  <c:y val="4.2252124749564673E-3"/>
                </c:manualLayout>
              </c:layout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3664-4998-BC3F-D7508D2A9C17}"/>
                </c:ext>
              </c:extLst>
            </c:dLbl>
            <c:dLbl>
              <c:idx val="14"/>
              <c:layout>
                <c:manualLayout>
                  <c:x val="2.1498390150696919E-2"/>
                  <c:y val="1.2675637424869402E-2"/>
                </c:manualLayout>
              </c:layout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A-3664-4998-BC3F-D7508D2A9C17}"/>
                </c:ext>
              </c:extLst>
            </c:dLbl>
            <c:dLbl>
              <c:idx val="15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3664-4998-BC3F-D7508D2A9C17}"/>
                </c:ext>
              </c:extLst>
            </c:dLbl>
            <c:dLbl>
              <c:idx val="16"/>
              <c:layout>
                <c:manualLayout>
                  <c:x val="1.2102203737544009E-2"/>
                  <c:y val="-5.93049183389953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4-4998-BC3F-D7508D2A9C17}"/>
                </c:ext>
              </c:extLst>
            </c:dLbl>
            <c:dLbl>
              <c:idx val="17"/>
              <c:layout>
                <c:manualLayout>
                  <c:x val="1.6827760324627652E-2"/>
                  <c:y val="3.388852476514018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D-3664-4998-BC3F-D7508D2A9C17}"/>
                </c:ext>
              </c:extLst>
            </c:dLbl>
            <c:dLbl>
              <c:idx val="18"/>
              <c:layout>
                <c:manualLayout>
                  <c:x val="-8.9859728871853603E-2"/>
                  <c:y val="-4.19260847318121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90A99F2A-A211-497F-89BC-E8DDD985C82C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[PROCENTO]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3664-4998-BC3F-D7508D2A9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('3.6'!$A$5:$A$6,'3.6'!$A$8:$A$17,'3.6'!$A$19:$A$24)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 (mimo BRKO)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('3.6'!$K$5:$K$6,'3.6'!$K$8:$K$17,'3.6'!$K$19:$K$24)</c:f>
              <c:numCache>
                <c:formatCode>#\ ##0.0</c:formatCode>
                <c:ptCount val="18"/>
                <c:pt idx="0">
                  <c:v>25231.459836999995</c:v>
                </c:pt>
                <c:pt idx="1">
                  <c:v>32066.580089999999</c:v>
                </c:pt>
                <c:pt idx="2">
                  <c:v>3584.0371772500007</c:v>
                </c:pt>
                <c:pt idx="3">
                  <c:v>1132.2645719999996</c:v>
                </c:pt>
                <c:pt idx="4">
                  <c:v>1055.1656699999999</c:v>
                </c:pt>
                <c:pt idx="5">
                  <c:v>609.03380899999968</c:v>
                </c:pt>
                <c:pt idx="6">
                  <c:v>156.8073832</c:v>
                </c:pt>
                <c:pt idx="7">
                  <c:v>56.676508999999989</c:v>
                </c:pt>
                <c:pt idx="8">
                  <c:v>17.895202999999995</c:v>
                </c:pt>
                <c:pt idx="9">
                  <c:v>6.8623090000000015</c:v>
                </c:pt>
                <c:pt idx="10">
                  <c:v>0.2084</c:v>
                </c:pt>
                <c:pt idx="11">
                  <c:v>0</c:v>
                </c:pt>
                <c:pt idx="12">
                  <c:v>3051.8791099999999</c:v>
                </c:pt>
                <c:pt idx="13">
                  <c:v>2588.9342059999999</c:v>
                </c:pt>
                <c:pt idx="14">
                  <c:v>1601.699499396726</c:v>
                </c:pt>
                <c:pt idx="15">
                  <c:v>4374.7806373279736</c:v>
                </c:pt>
                <c:pt idx="16">
                  <c:v>666.17360144292434</c:v>
                </c:pt>
                <c:pt idx="17">
                  <c:v>167.2465938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4-4998-BC3F-D7508D2A9C17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49"/>
        <c:splitType val="cust"/>
        <c:custSplit>
          <c:secondPiePt val="12"/>
          <c:secondPiePt val="13"/>
          <c:secondPiePt val="14"/>
          <c:secondPiePt val="15"/>
          <c:secondPiePt val="16"/>
          <c:secondPiePt val="17"/>
        </c:custSplit>
        <c:secondPieSize val="75"/>
        <c:ser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výrobě elektřiny brutto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820181462981606"/>
          <c:y val="0.16058700759038522"/>
          <c:w val="0.65484532106183868"/>
          <c:h val="0.651445021254166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68B-4FB3-923E-2D1A8D971F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68B-4FB3-923E-2D1A8D971F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CE2-47B3-A99D-DBE2CA5206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CE2-47B3-A99D-DBE2CA5206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CE2-47B3-A99D-DBE2CA5206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D68B-4FB3-923E-2D1A8D971F9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D68B-4FB3-923E-2D1A8D971F97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2-47B3-A99D-DBE2CA5206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2-47B3-A99D-DBE2CA5206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2-47B3-A99D-DBE2CA520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'5.8'!$A$6:$A$12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 (včetně aglomerátů)</c:v>
                </c:pt>
              </c:strCache>
            </c:strRef>
          </c:cat>
          <c:val>
            <c:numRef>
              <c:f>'5.8'!$B$6:$B$12</c:f>
              <c:numCache>
                <c:formatCode>#\ ##0.0</c:formatCode>
                <c:ptCount val="7"/>
                <c:pt idx="0">
                  <c:v>199632.69999999998</c:v>
                </c:pt>
                <c:pt idx="1">
                  <c:v>1088390.3019999999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1671725.9869999993</c:v>
                </c:pt>
                <c:pt idx="6">
                  <c:v>92130.120999999985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2-47B3-A99D-DBE2CA520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'5.8'!$A$35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9C9-4D34-AF8B-B9C92B91081D}"/>
            </c:ext>
          </c:extLst>
        </c:ser>
        <c:ser>
          <c:idx val="1"/>
          <c:order val="1"/>
          <c:tx>
            <c:strRef>
              <c:f>'5.8'!$A$36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9C9-4D34-AF8B-B9C92B91081D}"/>
            </c:ext>
          </c:extLst>
        </c:ser>
        <c:ser>
          <c:idx val="2"/>
          <c:order val="2"/>
          <c:tx>
            <c:strRef>
              <c:f>'5.8'!$A$37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9C9-4D34-AF8B-B9C92B91081D}"/>
            </c:ext>
          </c:extLst>
        </c:ser>
        <c:ser>
          <c:idx val="3"/>
          <c:order val="3"/>
          <c:tx>
            <c:strRef>
              <c:f>'5.8'!$A$38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9C9-4D34-AF8B-B9C92B91081D}"/>
            </c:ext>
          </c:extLst>
        </c:ser>
        <c:ser>
          <c:idx val="4"/>
          <c:order val="4"/>
          <c:tx>
            <c:strRef>
              <c:f>'5.8'!$A$39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9C9-4D34-AF8B-B9C92B91081D}"/>
            </c:ext>
          </c:extLst>
        </c:ser>
        <c:ser>
          <c:idx val="5"/>
          <c:order val="5"/>
          <c:tx>
            <c:strRef>
              <c:f>'5.8'!$A$40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9C9-4D34-AF8B-B9C92B91081D}"/>
            </c:ext>
          </c:extLst>
        </c:ser>
        <c:ser>
          <c:idx val="6"/>
          <c:order val="6"/>
          <c:tx>
            <c:strRef>
              <c:f>'5.8'!$A$41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9C9-4D34-AF8B-B9C92B91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35008"/>
        <c:axId val="164636544"/>
      </c:barChart>
      <c:catAx>
        <c:axId val="16463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636544"/>
        <c:crosses val="autoZero"/>
        <c:auto val="1"/>
        <c:lblAlgn val="ctr"/>
        <c:lblOffset val="100"/>
        <c:noMultiLvlLbl val="0"/>
      </c:catAx>
      <c:valAx>
        <c:axId val="164636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635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0607402325927709E-4"/>
          <c:y val="2.60733930535910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0986279412874416E-2"/>
          <c:y val="0.13994923454334021"/>
          <c:w val="0.54128848100376514"/>
          <c:h val="0.65585125440540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'5.9'!$A$6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('5.9'!$A$12:$D$12,'5.9'!$E$12:$J$12)</c:f>
              <c:numCache>
                <c:formatCode>General</c:formatCode>
                <c:ptCount val="10"/>
                <c:pt idx="0">
                  <c:v>109.69783800000006</c:v>
                </c:pt>
                <c:pt idx="1">
                  <c:v>82.337625000000017</c:v>
                </c:pt>
                <c:pt idx="2">
                  <c:v>80.555125000000061</c:v>
                </c:pt>
                <c:pt idx="3">
                  <c:v>78.596818999999883</c:v>
                </c:pt>
                <c:pt idx="4">
                  <c:v>76.696686999999969</c:v>
                </c:pt>
                <c:pt idx="5">
                  <c:v>74.477725000000049</c:v>
                </c:pt>
                <c:pt idx="6">
                  <c:v>70.167949999999976</c:v>
                </c:pt>
                <c:pt idx="7">
                  <c:v>66.594718999999998</c:v>
                </c:pt>
                <c:pt idx="8">
                  <c:v>66.379754000000005</c:v>
                </c:pt>
                <c:pt idx="9">
                  <c:v>66.585816999999921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C-41B8-A559-8EE896CD343C}"/>
            </c:ext>
          </c:extLst>
        </c:ser>
        <c:ser>
          <c:idx val="1"/>
          <c:order val="1"/>
          <c:tx>
            <c:strRef>
              <c:f>'5.9'!$A$7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('5.9'!$A$13:$D$13,'5.9'!$E$13:$J$13)</c:f>
              <c:numCache>
                <c:formatCode>General</c:formatCode>
                <c:ptCount val="10"/>
                <c:pt idx="0">
                  <c:v>101.29326099999992</c:v>
                </c:pt>
                <c:pt idx="1">
                  <c:v>99.700908999999982</c:v>
                </c:pt>
                <c:pt idx="2">
                  <c:v>105.32612699999987</c:v>
                </c:pt>
                <c:pt idx="3">
                  <c:v>118.85170499999994</c:v>
                </c:pt>
                <c:pt idx="4">
                  <c:v>112.25770199999977</c:v>
                </c:pt>
                <c:pt idx="5">
                  <c:v>113.25515200000007</c:v>
                </c:pt>
                <c:pt idx="6">
                  <c:v>119.24167900000002</c:v>
                </c:pt>
                <c:pt idx="7">
                  <c:v>118.14928499999995</c:v>
                </c:pt>
                <c:pt idx="8">
                  <c:v>114.1114359999999</c:v>
                </c:pt>
                <c:pt idx="9">
                  <c:v>113.25070400000003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C-41B8-A559-8EE896CD343C}"/>
            </c:ext>
          </c:extLst>
        </c:ser>
        <c:ser>
          <c:idx val="2"/>
          <c:order val="2"/>
          <c:tx>
            <c:strRef>
              <c:f>'5.9'!$A$8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('5.9'!$A$14:$D$14,'5.9'!$E$14:$J$14)</c:f>
              <c:numCache>
                <c:formatCode>General</c:formatCode>
                <c:ptCount val="10"/>
                <c:pt idx="0">
                  <c:v>2389.5702939999983</c:v>
                </c:pt>
                <c:pt idx="1">
                  <c:v>2456.9463210000067</c:v>
                </c:pt>
                <c:pt idx="2">
                  <c:v>2421.3639829999952</c:v>
                </c:pt>
                <c:pt idx="3">
                  <c:v>2329.6237819999915</c:v>
                </c:pt>
                <c:pt idx="4">
                  <c:v>2405.731862999995</c:v>
                </c:pt>
                <c:pt idx="5">
                  <c:v>2404.3887830000035</c:v>
                </c:pt>
                <c:pt idx="6">
                  <c:v>2425.7368639999922</c:v>
                </c:pt>
                <c:pt idx="7">
                  <c:v>2416.2982890000021</c:v>
                </c:pt>
                <c:pt idx="8">
                  <c:v>2384.4315080000051</c:v>
                </c:pt>
                <c:pt idx="9">
                  <c:v>2409.0976849999993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C-41B8-A559-8EE896CD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91584"/>
        <c:axId val="165105664"/>
      </c:barChart>
      <c:catAx>
        <c:axId val="1650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05664"/>
        <c:crosses val="autoZero"/>
        <c:auto val="1"/>
        <c:lblAlgn val="ctr"/>
        <c:lblOffset val="100"/>
        <c:noMultiLvlLbl val="0"/>
      </c:catAx>
      <c:valAx>
        <c:axId val="16510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9158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6640929560643876"/>
          <c:w val="0.3942658544073549"/>
          <c:h val="6.202199257874329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tx2"/>
                </a:solidFill>
              </a:defRPr>
            </a:pPr>
            <a:r>
              <a:rPr lang="en-US" sz="1000" b="1">
                <a:solidFill>
                  <a:schemeClr val="tx2"/>
                </a:solidFill>
              </a:rPr>
              <a:t>Podíl kategorií bioplynu na výrobě elektřiny brutto</a:t>
            </a:r>
          </a:p>
        </c:rich>
      </c:tx>
      <c:layout>
        <c:manualLayout>
          <c:xMode val="edge"/>
          <c:yMode val="edge"/>
          <c:x val="5.2583443544164789E-4"/>
          <c:y val="1.9978558444755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11592970521543"/>
          <c:y val="0.23256079077970218"/>
          <c:w val="0.63016723356009074"/>
          <c:h val="0.56956418372962159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E710-448B-9C4F-5BBC7CE95BA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710-448B-9C4F-5BBC7CE95BAC}"/>
              </c:ext>
            </c:extLst>
          </c:dPt>
          <c:dLbls>
            <c:dLbl>
              <c:idx val="0"/>
              <c:layout>
                <c:manualLayout>
                  <c:x val="1.9526600380435518E-2"/>
                  <c:y val="-0.1331904594730010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D-4B20-B902-3190F80DB09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710-448B-9C4F-5BBC7CE95BAC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710-448B-9C4F-5BBC7CE95B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bg2">
                      <a:lumMod val="50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'5.9'!$A$6:$A$8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'5.9'!$B$6:$B$8</c:f>
              <c:numCache>
                <c:formatCode>#\ ##0.0</c:formatCode>
                <c:ptCount val="3"/>
                <c:pt idx="0">
                  <c:v>66585.816999999923</c:v>
                </c:pt>
                <c:pt idx="1">
                  <c:v>113250.70400000003</c:v>
                </c:pt>
                <c:pt idx="2">
                  <c:v>2409097.6849999991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C37-AAAA-29641FBD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>
          <a:solidFill>
            <a:schemeClr val="tx2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'5.9'!$A$23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940-4A2A-BCE7-563F7A6991C3}"/>
            </c:ext>
          </c:extLst>
        </c:ser>
        <c:ser>
          <c:idx val="1"/>
          <c:order val="1"/>
          <c:tx>
            <c:strRef>
              <c:f>'5.9'!$A$24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940-4A2A-BCE7-563F7A6991C3}"/>
            </c:ext>
          </c:extLst>
        </c:ser>
        <c:ser>
          <c:idx val="2"/>
          <c:order val="2"/>
          <c:tx>
            <c:strRef>
              <c:f>'5.9'!$A$25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940-4A2A-BCE7-563F7A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1936"/>
        <c:axId val="165437824"/>
      </c:barChart>
      <c:catAx>
        <c:axId val="16543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437824"/>
        <c:crosses val="autoZero"/>
        <c:auto val="1"/>
        <c:lblAlgn val="ctr"/>
        <c:lblOffset val="100"/>
        <c:noMultiLvlLbl val="0"/>
      </c:catAx>
      <c:valAx>
        <c:axId val="165437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431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výkonu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v ES ČR</a:t>
            </a:r>
            <a:r>
              <a:rPr lang="cs-CZ" sz="1000">
                <a:solidFill>
                  <a:schemeClr val="tx2"/>
                </a:solidFill>
              </a:rPr>
              <a:t> – 2025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1710262603423939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3459581684567555E-2"/>
          <c:y val="0.2419017841208336"/>
          <c:w val="0.85901193592540537"/>
          <c:h val="0.653922018652491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8C3B-4555-94FF-844A85201E2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4-48AA-48E2-981C-8D53AECA11A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D-8C3B-4555-94FF-844A85201E2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8AA-48E2-981C-8D53AECA11A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8AA-48E2-981C-8D53AECA11A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3208-41B9-8A8E-151D76FC6CDB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208-41B9-8A8E-151D76FC6CD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3208-41B9-8A8E-151D76FC6CDB}"/>
              </c:ext>
            </c:extLst>
          </c:dPt>
          <c:dLbls>
            <c:dLbl>
              <c:idx val="6"/>
              <c:layout>
                <c:manualLayout>
                  <c:x val="-0.15944668031302731"/>
                  <c:y val="-0.127868782077707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8-41B9-8A8E-151D76FC6CDB}"/>
                </c:ext>
              </c:extLst>
            </c:dLbl>
            <c:dLbl>
              <c:idx val="7"/>
              <c:layout>
                <c:manualLayout>
                  <c:x val="-1.304708508086373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8-41B9-8A8E-151D76FC6CD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'6'!$B$15:$I$15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'6'!$B$16:$I$16</c:f>
              <c:numCache>
                <c:formatCode>#\ ##0.0</c:formatCode>
                <c:ptCount val="8"/>
                <c:pt idx="0">
                  <c:v>4346</c:v>
                </c:pt>
                <c:pt idx="1">
                  <c:v>9222.2580000000016</c:v>
                </c:pt>
                <c:pt idx="2">
                  <c:v>1363.4</c:v>
                </c:pt>
                <c:pt idx="3">
                  <c:v>1481.8018600999997</c:v>
                </c:pt>
                <c:pt idx="4">
                  <c:v>1120.5130399999998</c:v>
                </c:pt>
                <c:pt idx="5">
                  <c:v>1171.5</c:v>
                </c:pt>
                <c:pt idx="6">
                  <c:v>377.88598499999995</c:v>
                </c:pt>
                <c:pt idx="7">
                  <c:v>4740.1239702000385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08-41B9-8A8E-151D76FC6CD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51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[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W]</a:t>
            </a:r>
            <a:r>
              <a:rPr lang="cs-CZ" sz="1000">
                <a:solidFill>
                  <a:schemeClr val="tx2"/>
                </a:solidFill>
              </a:rPr>
              <a:t> k 31. 12. 2025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5817240085362E-5"/>
          <c:y val="4.26679870215546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84308214159779"/>
          <c:y val="0.14300940185369881"/>
          <c:w val="0.84976459984005182"/>
          <c:h val="0.44288754863843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'6'!$B$15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'6'!$B$17:$B$30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3F8-A1C5-04B9AC25479F}"/>
            </c:ext>
          </c:extLst>
        </c:ser>
        <c:ser>
          <c:idx val="1"/>
          <c:order val="1"/>
          <c:tx>
            <c:strRef>
              <c:f>'6'!$C$15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'6'!$C$17:$C$30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216.0907</c:v>
                </c:pt>
                <c:pt idx="2">
                  <c:v>214.29999999999998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6.2830000000000004</c:v>
                </c:pt>
                <c:pt idx="7">
                  <c:v>1073.1604000000002</c:v>
                </c:pt>
                <c:pt idx="8">
                  <c:v>70.628200000000007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4048.4124999999995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3F8-A1C5-04B9AC25479F}"/>
            </c:ext>
          </c:extLst>
        </c:ser>
        <c:ser>
          <c:idx val="2"/>
          <c:order val="2"/>
          <c:tx>
            <c:strRef>
              <c:f>'6'!$D$15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'6'!$D$17:$D$30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E-43F8-A1C5-04B9AC25479F}"/>
            </c:ext>
          </c:extLst>
        </c:ser>
        <c:ser>
          <c:idx val="3"/>
          <c:order val="3"/>
          <c:tx>
            <c:strRef>
              <c:f>'6'!$E$15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'6'!$E$17:$E$30</c:f>
              <c:numCache>
                <c:formatCode>#\ ##0.0</c:formatCode>
                <c:ptCount val="14"/>
                <c:pt idx="0">
                  <c:v>79.356999999999971</c:v>
                </c:pt>
                <c:pt idx="1">
                  <c:v>77.152000000000015</c:v>
                </c:pt>
                <c:pt idx="2">
                  <c:v>111.95500009999992</c:v>
                </c:pt>
                <c:pt idx="3">
                  <c:v>25.282999999999998</c:v>
                </c:pt>
                <c:pt idx="4">
                  <c:v>115.81340000000003</c:v>
                </c:pt>
                <c:pt idx="5">
                  <c:v>91.503399999999999</c:v>
                </c:pt>
                <c:pt idx="6">
                  <c:v>52.729000000000028</c:v>
                </c:pt>
                <c:pt idx="7">
                  <c:v>181.32789999999994</c:v>
                </c:pt>
                <c:pt idx="8">
                  <c:v>184.20899999999983</c:v>
                </c:pt>
                <c:pt idx="9">
                  <c:v>84.20950000000002</c:v>
                </c:pt>
                <c:pt idx="10">
                  <c:v>74.132500000000007</c:v>
                </c:pt>
                <c:pt idx="11">
                  <c:v>299.91636</c:v>
                </c:pt>
                <c:pt idx="12">
                  <c:v>64.215400000000031</c:v>
                </c:pt>
                <c:pt idx="13">
                  <c:v>39.998400000000004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E-43F8-A1C5-04B9AC25479F}"/>
            </c:ext>
          </c:extLst>
        </c:ser>
        <c:ser>
          <c:idx val="4"/>
          <c:order val="4"/>
          <c:tx>
            <c:strRef>
              <c:f>'6'!$F$15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'6'!$F$17:$F$30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176.65115000000009</c:v>
                </c:pt>
                <c:pt idx="2">
                  <c:v>35.378699999999995</c:v>
                </c:pt>
                <c:pt idx="3">
                  <c:v>8.0219999999999985</c:v>
                </c:pt>
                <c:pt idx="4">
                  <c:v>17.610099999999999</c:v>
                </c:pt>
                <c:pt idx="5">
                  <c:v>30.946399999999969</c:v>
                </c:pt>
                <c:pt idx="6">
                  <c:v>25.913749999999979</c:v>
                </c:pt>
                <c:pt idx="7">
                  <c:v>18.519399999999987</c:v>
                </c:pt>
                <c:pt idx="8">
                  <c:v>13.538039999999992</c:v>
                </c:pt>
                <c:pt idx="9">
                  <c:v>30.378300000000024</c:v>
                </c:pt>
                <c:pt idx="10">
                  <c:v>21.729999999999993</c:v>
                </c:pt>
                <c:pt idx="11">
                  <c:v>645.28605999999991</c:v>
                </c:pt>
                <c:pt idx="12">
                  <c:v>77.576639999999983</c:v>
                </c:pt>
                <c:pt idx="13">
                  <c:v>7.7565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E-43F8-A1C5-04B9AC25479F}"/>
            </c:ext>
          </c:extLst>
        </c:ser>
        <c:ser>
          <c:idx val="5"/>
          <c:order val="5"/>
          <c:tx>
            <c:strRef>
              <c:f>'6'!$G$15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'6'!$G$17:$G$30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E-43F8-A1C5-04B9AC25479F}"/>
            </c:ext>
          </c:extLst>
        </c:ser>
        <c:ser>
          <c:idx val="6"/>
          <c:order val="6"/>
          <c:tx>
            <c:strRef>
              <c:f>'6'!$H$15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'6'!$H$17:$H$30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71.444999999999993</c:v>
                </c:pt>
                <c:pt idx="4">
                  <c:v>11.955</c:v>
                </c:pt>
                <c:pt idx="5">
                  <c:v>10.2235</c:v>
                </c:pt>
                <c:pt idx="6">
                  <c:v>48.840979999999995</c:v>
                </c:pt>
                <c:pt idx="7">
                  <c:v>41.750199999999985</c:v>
                </c:pt>
                <c:pt idx="8">
                  <c:v>63.789999999999992</c:v>
                </c:pt>
                <c:pt idx="9">
                  <c:v>22.965399999999999</c:v>
                </c:pt>
                <c:pt idx="10">
                  <c:v>5.3249999999999993</c:v>
                </c:pt>
                <c:pt idx="11">
                  <c:v>6.0606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7E-43F8-A1C5-04B9AC25479F}"/>
            </c:ext>
          </c:extLst>
        </c:ser>
        <c:ser>
          <c:idx val="7"/>
          <c:order val="7"/>
          <c:tx>
            <c:strRef>
              <c:f>'6'!$I$15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'6'!$I$17:$I$30</c:f>
              <c:numCache>
                <c:formatCode>#\ ##0.0</c:formatCode>
                <c:ptCount val="14"/>
                <c:pt idx="0">
                  <c:v>110.29237999999967</c:v>
                </c:pt>
                <c:pt idx="1">
                  <c:v>433.64394699999895</c:v>
                </c:pt>
                <c:pt idx="2">
                  <c:v>752.77521019999608</c:v>
                </c:pt>
                <c:pt idx="3">
                  <c:v>87.592806999998814</c:v>
                </c:pt>
                <c:pt idx="4">
                  <c:v>250.96309199999985</c:v>
                </c:pt>
                <c:pt idx="5">
                  <c:v>265.72837699999934</c:v>
                </c:pt>
                <c:pt idx="6">
                  <c:v>200.60249099999768</c:v>
                </c:pt>
                <c:pt idx="7">
                  <c:v>307.63449500005294</c:v>
                </c:pt>
                <c:pt idx="8">
                  <c:v>270.22332899999725</c:v>
                </c:pt>
                <c:pt idx="9">
                  <c:v>255.03844699999564</c:v>
                </c:pt>
                <c:pt idx="10">
                  <c:v>405.57985799999869</c:v>
                </c:pt>
                <c:pt idx="11">
                  <c:v>691.11086000000387</c:v>
                </c:pt>
                <c:pt idx="12">
                  <c:v>384.97860899999853</c:v>
                </c:pt>
                <c:pt idx="13">
                  <c:v>323.96006800000043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7E-43F8-A1C5-04B9AC25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452992"/>
        <c:axId val="164462976"/>
      </c:barChart>
      <c:catAx>
        <c:axId val="1644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cs-CZ"/>
          </a:p>
        </c:txPr>
        <c:crossAx val="164462976"/>
        <c:crosses val="autoZero"/>
        <c:auto val="1"/>
        <c:lblAlgn val="ctr"/>
        <c:lblOffset val="100"/>
        <c:noMultiLvlLbl val="0"/>
      </c:catAx>
      <c:valAx>
        <c:axId val="164462976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5299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v ES ČR [MW] k 31. 12. 2025</a:t>
            </a:r>
          </a:p>
        </c:rich>
      </c:tx>
      <c:layout>
        <c:manualLayout>
          <c:xMode val="edge"/>
          <c:yMode val="edge"/>
          <c:x val="1.59489163239621E-3"/>
          <c:y val="2.59531866388182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63357480500566"/>
          <c:y val="0.14052834308561338"/>
          <c:w val="0.85896468845103147"/>
          <c:h val="0.73611848253461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6A0-BF09-04BC2CA3F62F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10849.975000000002</c:v>
                </c:pt>
                <c:pt idx="1">
                  <c:v>11075.524000000001</c:v>
                </c:pt>
                <c:pt idx="2">
                  <c:v>11075.442000000001</c:v>
                </c:pt>
                <c:pt idx="3">
                  <c:v>10729.868999999997</c:v>
                </c:pt>
                <c:pt idx="4">
                  <c:v>10058.847999999998</c:v>
                </c:pt>
                <c:pt idx="5">
                  <c:v>9527.6949999999997</c:v>
                </c:pt>
                <c:pt idx="6">
                  <c:v>9415.8970000000008</c:v>
                </c:pt>
                <c:pt idx="7">
                  <c:v>9472.2530000000006</c:v>
                </c:pt>
                <c:pt idx="8">
                  <c:v>9448.4716000000026</c:v>
                </c:pt>
                <c:pt idx="9">
                  <c:v>9222.257999999998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8-46A0-BF09-04BC2CA3F62F}"/>
            </c:ext>
          </c:extLst>
        </c:ser>
        <c:ser>
          <c:idx val="2"/>
          <c:order val="2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1363.4</c:v>
                </c:pt>
                <c:pt idx="9">
                  <c:v>1363.4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8-46A0-BF09-04BC2CA3F62F}"/>
            </c:ext>
          </c:extLst>
        </c:ser>
        <c:ser>
          <c:idx val="3"/>
          <c:order val="3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873.99199999999689</c:v>
                </c:pt>
                <c:pt idx="1">
                  <c:v>895.98699999999735</c:v>
                </c:pt>
                <c:pt idx="2">
                  <c:v>910.90979999999729</c:v>
                </c:pt>
                <c:pt idx="3">
                  <c:v>937.70399999999779</c:v>
                </c:pt>
                <c:pt idx="4">
                  <c:v>962.271874999999</c:v>
                </c:pt>
                <c:pt idx="5">
                  <c:v>983.7838749999994</c:v>
                </c:pt>
                <c:pt idx="6">
                  <c:v>1013.0635749999998</c:v>
                </c:pt>
                <c:pt idx="7">
                  <c:v>1064.422080000001</c:v>
                </c:pt>
                <c:pt idx="8">
                  <c:v>1241.9865800000009</c:v>
                </c:pt>
                <c:pt idx="9">
                  <c:v>1481.8018601000006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8-46A0-BF09-04BC2CA3F62F}"/>
            </c:ext>
          </c:extLst>
        </c:ser>
        <c:ser>
          <c:idx val="4"/>
          <c:order val="4"/>
          <c:tx>
            <c:strRef>
              <c:f>'6'!$A$9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'6'!$B$9:$K$9</c:f>
              <c:numCache>
                <c:formatCode>#\ ##0.0</c:formatCode>
                <c:ptCount val="10"/>
                <c:pt idx="0">
                  <c:v>1100.1905999999981</c:v>
                </c:pt>
                <c:pt idx="1">
                  <c:v>1112.2610999999979</c:v>
                </c:pt>
                <c:pt idx="2">
                  <c:v>1112.5195999999974</c:v>
                </c:pt>
                <c:pt idx="3">
                  <c:v>1113.2080899999974</c:v>
                </c:pt>
                <c:pt idx="4">
                  <c:v>1116.824129999997</c:v>
                </c:pt>
                <c:pt idx="5">
                  <c:v>1117.0199299999967</c:v>
                </c:pt>
                <c:pt idx="6">
                  <c:v>1118.0711799999967</c:v>
                </c:pt>
                <c:pt idx="7">
                  <c:v>1117.8524399999967</c:v>
                </c:pt>
                <c:pt idx="8">
                  <c:v>1118.8775399999968</c:v>
                </c:pt>
                <c:pt idx="9">
                  <c:v>1120.5130399999969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8-46A0-BF09-04BC2CA3F62F}"/>
            </c:ext>
          </c:extLst>
        </c:ser>
        <c:ser>
          <c:idx val="5"/>
          <c:order val="5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8-46A0-BF09-04BC2CA3F62F}"/>
            </c:ext>
          </c:extLst>
        </c:ser>
        <c:ser>
          <c:idx val="6"/>
          <c:order val="6"/>
          <c:tx>
            <c:strRef>
              <c:f>'6'!$A$11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'6'!$B$11:$K$11</c:f>
              <c:numCache>
                <c:formatCode>#\ ##0.0</c:formatCode>
                <c:ptCount val="10"/>
                <c:pt idx="0">
                  <c:v>282.15490000000005</c:v>
                </c:pt>
                <c:pt idx="1">
                  <c:v>308.20740000000006</c:v>
                </c:pt>
                <c:pt idx="2">
                  <c:v>316.70740000000006</c:v>
                </c:pt>
                <c:pt idx="3">
                  <c:v>339.42440000000011</c:v>
                </c:pt>
                <c:pt idx="4">
                  <c:v>339.60430000000008</c:v>
                </c:pt>
                <c:pt idx="5">
                  <c:v>339.60430000000008</c:v>
                </c:pt>
                <c:pt idx="6">
                  <c:v>339.28930000000008</c:v>
                </c:pt>
                <c:pt idx="7">
                  <c:v>342.49970000000008</c:v>
                </c:pt>
                <c:pt idx="8">
                  <c:v>364.95380500000005</c:v>
                </c:pt>
                <c:pt idx="9">
                  <c:v>377.88598500000001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8-46A0-BF09-04BC2CA3F62F}"/>
            </c:ext>
          </c:extLst>
        </c:ser>
        <c:ser>
          <c:idx val="7"/>
          <c:order val="7"/>
          <c:tx>
            <c:strRef>
              <c:f>'6'!$A$12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'6'!$B$12:$K$12</c:f>
              <c:numCache>
                <c:formatCode>#\ ##0.0</c:formatCode>
                <c:ptCount val="10"/>
                <c:pt idx="0">
                  <c:v>2075.6643400001321</c:v>
                </c:pt>
                <c:pt idx="1">
                  <c:v>2076.6260200001357</c:v>
                </c:pt>
                <c:pt idx="2">
                  <c:v>2061.9714400001126</c:v>
                </c:pt>
                <c:pt idx="3">
                  <c:v>2069.0745800001173</c:v>
                </c:pt>
                <c:pt idx="4">
                  <c:v>2148.1813670001093</c:v>
                </c:pt>
                <c:pt idx="5">
                  <c:v>2202.4735850001034</c:v>
                </c:pt>
                <c:pt idx="6">
                  <c:v>2448.8607720001432</c:v>
                </c:pt>
                <c:pt idx="7">
                  <c:v>3296.329191000129</c:v>
                </c:pt>
                <c:pt idx="8">
                  <c:v>4050.3759550005648</c:v>
                </c:pt>
                <c:pt idx="9">
                  <c:v>4740.1239702015027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C8-46A0-BF09-04BC2CA3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237504"/>
        <c:axId val="165239040"/>
      </c:barChart>
      <c:catAx>
        <c:axId val="16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39040"/>
        <c:crosses val="autoZero"/>
        <c:auto val="1"/>
        <c:lblAlgn val="ctr"/>
        <c:lblOffset val="100"/>
        <c:noMultiLvlLbl val="0"/>
      </c:catAx>
      <c:valAx>
        <c:axId val="1652390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3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'6'!$L$5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5C-4389-A3BD-58CBCB125521}"/>
            </c:ext>
          </c:extLst>
        </c:ser>
        <c:ser>
          <c:idx val="1"/>
          <c:order val="1"/>
          <c:tx>
            <c:strRef>
              <c:f>'6'!$L$6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5C-4389-A3BD-58CBCB125521}"/>
            </c:ext>
          </c:extLst>
        </c:ser>
        <c:ser>
          <c:idx val="2"/>
          <c:order val="2"/>
          <c:tx>
            <c:strRef>
              <c:f>'6'!$L$7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F5C-4389-A3BD-58CBCB125521}"/>
            </c:ext>
          </c:extLst>
        </c:ser>
        <c:ser>
          <c:idx val="3"/>
          <c:order val="3"/>
          <c:tx>
            <c:strRef>
              <c:f>'6'!$L$8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F5C-4389-A3BD-58CBCB125521}"/>
            </c:ext>
          </c:extLst>
        </c:ser>
        <c:ser>
          <c:idx val="4"/>
          <c:order val="4"/>
          <c:tx>
            <c:strRef>
              <c:f>'6'!$L$9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F5C-4389-A3BD-58CBCB125521}"/>
            </c:ext>
          </c:extLst>
        </c:ser>
        <c:ser>
          <c:idx val="5"/>
          <c:order val="5"/>
          <c:tx>
            <c:strRef>
              <c:f>'6'!$L$10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F5C-4389-A3BD-58CBCB125521}"/>
            </c:ext>
          </c:extLst>
        </c:ser>
        <c:ser>
          <c:idx val="6"/>
          <c:order val="6"/>
          <c:tx>
            <c:strRef>
              <c:f>'6'!$L$11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F5C-4389-A3BD-58CBCB125521}"/>
            </c:ext>
          </c:extLst>
        </c:ser>
        <c:ser>
          <c:idx val="7"/>
          <c:order val="7"/>
          <c:tx>
            <c:strRef>
              <c:f>'6'!$L$12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F5C-4389-A3BD-58CBCB12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8960"/>
        <c:axId val="165290752"/>
      </c:barChart>
      <c:catAx>
        <c:axId val="16528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290752"/>
        <c:crosses val="autoZero"/>
        <c:auto val="1"/>
        <c:lblAlgn val="ctr"/>
        <c:lblOffset val="100"/>
        <c:noMultiLvlLbl val="0"/>
      </c:catAx>
      <c:valAx>
        <c:axId val="165290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288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accent1"/>
                </a:solidFill>
              </a:rPr>
              <a:t>Vývoj kapacity zařízení pro</a:t>
            </a:r>
            <a:r>
              <a:rPr lang="cs-CZ" sz="1000" b="1" baseline="0">
                <a:solidFill>
                  <a:schemeClr val="accent1"/>
                </a:solidFill>
              </a:rPr>
              <a:t> ukládání elektřiny v roce 2025 [MWh]</a:t>
            </a:r>
            <a:endParaRPr lang="cs-CZ" sz="1000" b="1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1.8333333333333238E-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7.7922975338595254E-2"/>
          <c:y val="0.14583333333333334"/>
          <c:w val="0.89875958568733205"/>
          <c:h val="0.7234507815292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'7'!$A$5</c:f>
              <c:strCache>
                <c:ptCount val="1"/>
                <c:pt idx="0">
                  <c:v>do 1 MWh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'7'!$B$5:$M$5</c:f>
              <c:numCache>
                <c:formatCode>#\ ##0.0</c:formatCode>
                <c:ptCount val="12"/>
                <c:pt idx="0">
                  <c:v>1835.5600340004289</c:v>
                </c:pt>
                <c:pt idx="1">
                  <c:v>1856.5374770004405</c:v>
                </c:pt>
                <c:pt idx="2">
                  <c:v>1882.9046210003914</c:v>
                </c:pt>
                <c:pt idx="3">
                  <c:v>1913.1642790003471</c:v>
                </c:pt>
                <c:pt idx="4">
                  <c:v>1945.4089130003699</c:v>
                </c:pt>
                <c:pt idx="5">
                  <c:v>1979.0761980004024</c:v>
                </c:pt>
                <c:pt idx="6">
                  <c:v>2005.3328300003877</c:v>
                </c:pt>
                <c:pt idx="7">
                  <c:v>2039.76618400041</c:v>
                </c:pt>
                <c:pt idx="8">
                  <c:v>2081.688302000362</c:v>
                </c:pt>
                <c:pt idx="9">
                  <c:v>2092.5981480003757</c:v>
                </c:pt>
                <c:pt idx="10">
                  <c:v>2189.1686470004006</c:v>
                </c:pt>
                <c:pt idx="11">
                  <c:v>2197.6392730004113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8-480C-A644-71A254139EB7}"/>
            </c:ext>
          </c:extLst>
        </c:ser>
        <c:ser>
          <c:idx val="1"/>
          <c:order val="1"/>
          <c:tx>
            <c:strRef>
              <c:f>'7'!$A$6</c:f>
              <c:strCache>
                <c:ptCount val="1"/>
                <c:pt idx="0">
                  <c:v>nad 1 MWh do 10 MWh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'7'!$B$6:$M$6</c:f>
              <c:numCache>
                <c:formatCode>#\ ##0.0</c:formatCode>
                <c:ptCount val="12"/>
                <c:pt idx="0">
                  <c:v>46.858400000000003</c:v>
                </c:pt>
                <c:pt idx="1">
                  <c:v>50.458399999999997</c:v>
                </c:pt>
                <c:pt idx="2">
                  <c:v>38.072399999999995</c:v>
                </c:pt>
                <c:pt idx="3">
                  <c:v>43.572399999999995</c:v>
                </c:pt>
                <c:pt idx="4">
                  <c:v>47.7684</c:v>
                </c:pt>
                <c:pt idx="5">
                  <c:v>54.859399999999994</c:v>
                </c:pt>
                <c:pt idx="6">
                  <c:v>46.939399999999999</c:v>
                </c:pt>
                <c:pt idx="7">
                  <c:v>44.919399999999996</c:v>
                </c:pt>
                <c:pt idx="8">
                  <c:v>52.219399999999993</c:v>
                </c:pt>
                <c:pt idx="9">
                  <c:v>65.106399999999994</c:v>
                </c:pt>
                <c:pt idx="10">
                  <c:v>97.545399999999987</c:v>
                </c:pt>
                <c:pt idx="11">
                  <c:v>107.19739999999997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8-480C-A644-71A254139EB7}"/>
            </c:ext>
          </c:extLst>
        </c:ser>
        <c:ser>
          <c:idx val="2"/>
          <c:order val="2"/>
          <c:tx>
            <c:strRef>
              <c:f>'7'!$A$7</c:f>
              <c:strCache>
                <c:ptCount val="1"/>
                <c:pt idx="0">
                  <c:v>nad 10 MWh do 100 MWh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'7'!$B$7:$M$7</c:f>
              <c:numCache>
                <c:formatCode>#\ ##0.0</c:formatCode>
                <c:ptCount val="12"/>
                <c:pt idx="0">
                  <c:v>37.260000000000005</c:v>
                </c:pt>
                <c:pt idx="1">
                  <c:v>37.260000000000005</c:v>
                </c:pt>
                <c:pt idx="2">
                  <c:v>26.6</c:v>
                </c:pt>
                <c:pt idx="3">
                  <c:v>26.6</c:v>
                </c:pt>
                <c:pt idx="4">
                  <c:v>36.945</c:v>
                </c:pt>
                <c:pt idx="5">
                  <c:v>66.344999999999999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  <c:pt idx="10">
                  <c:v>94.415999999999997</c:v>
                </c:pt>
                <c:pt idx="11">
                  <c:v>125.316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8-480C-A644-71A254139EB7}"/>
            </c:ext>
          </c:extLst>
        </c:ser>
        <c:ser>
          <c:idx val="3"/>
          <c:order val="3"/>
          <c:tx>
            <c:strRef>
              <c:f>'7'!$A$8</c:f>
              <c:strCache>
                <c:ptCount val="1"/>
                <c:pt idx="0">
                  <c:v>nad 100 MWh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'7'!$B$8:$M$8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8-480C-A644-71A25413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27520056"/>
        <c:axId val="927519336"/>
      </c:barChart>
      <c:catAx>
        <c:axId val="92752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7519336"/>
        <c:crosses val="autoZero"/>
        <c:auto val="1"/>
        <c:lblAlgn val="ctr"/>
        <c:lblOffset val="100"/>
        <c:noMultiLvlLbl val="0"/>
      </c:catAx>
      <c:valAx>
        <c:axId val="92751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752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accent1"/>
                </a:solidFill>
                <a:effectLst/>
              </a:rPr>
              <a:t>Vývoj výroby elektřiny brutto z OZE a její podíl na celkové výrobě elektřiny brutto [TWh]</a:t>
            </a:r>
            <a:endParaRPr lang="cs-CZ" sz="1000" b="1">
              <a:solidFill>
                <a:schemeClr val="accent1"/>
              </a:solidFill>
              <a:effectLst/>
            </a:endParaRPr>
          </a:p>
        </c:rich>
      </c:tx>
      <c:layout>
        <c:manualLayout>
          <c:xMode val="edge"/>
          <c:yMode val="edge"/>
          <c:x val="2.1296960995453472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'3.6'!$A$19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'3.6'!$B$19:$K$19</c:f>
              <c:numCache>
                <c:formatCode>#\ ##0.0</c:formatCode>
                <c:ptCount val="10"/>
                <c:pt idx="0">
                  <c:v>2067.4427529999998</c:v>
                </c:pt>
                <c:pt idx="1">
                  <c:v>2211.3531279999997</c:v>
                </c:pt>
                <c:pt idx="2">
                  <c:v>2118.7242770000003</c:v>
                </c:pt>
                <c:pt idx="3">
                  <c:v>2398.7335939999998</c:v>
                </c:pt>
                <c:pt idx="4">
                  <c:v>2498.9214860000006</c:v>
                </c:pt>
                <c:pt idx="5">
                  <c:v>2664.5543530000004</c:v>
                </c:pt>
                <c:pt idx="6">
                  <c:v>2659.4046349999994</c:v>
                </c:pt>
                <c:pt idx="7">
                  <c:v>2438.4990020000005</c:v>
                </c:pt>
                <c:pt idx="8">
                  <c:v>2662.6413909999997</c:v>
                </c:pt>
                <c:pt idx="9">
                  <c:v>3051.8791099999999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E-4AEB-860D-6ECDDFD2CFED}"/>
            </c:ext>
          </c:extLst>
        </c:ser>
        <c:ser>
          <c:idx val="1"/>
          <c:order val="1"/>
          <c:tx>
            <c:strRef>
              <c:f>'3.6'!$A$20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'3.6'!$B$20:$K$20</c:f>
              <c:numCache>
                <c:formatCode>#\ ##0.0</c:formatCode>
                <c:ptCount val="10"/>
                <c:pt idx="0">
                  <c:v>2600.561393</c:v>
                </c:pt>
                <c:pt idx="1">
                  <c:v>2638.9848549999997</c:v>
                </c:pt>
                <c:pt idx="2">
                  <c:v>2607.2452349999994</c:v>
                </c:pt>
                <c:pt idx="3">
                  <c:v>2527.072306</c:v>
                </c:pt>
                <c:pt idx="4">
                  <c:v>2594.6862520000009</c:v>
                </c:pt>
                <c:pt idx="5">
                  <c:v>2592.1216599999998</c:v>
                </c:pt>
                <c:pt idx="6">
                  <c:v>2615.1464930000002</c:v>
                </c:pt>
                <c:pt idx="7">
                  <c:v>2601.0422930000013</c:v>
                </c:pt>
                <c:pt idx="8">
                  <c:v>2564.9226979999999</c:v>
                </c:pt>
                <c:pt idx="9">
                  <c:v>2588.9342059999999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E-4AEB-860D-6ECDDFD2CFED}"/>
            </c:ext>
          </c:extLst>
        </c:ser>
        <c:ser>
          <c:idx val="2"/>
          <c:order val="2"/>
          <c:tx>
            <c:strRef>
              <c:f>'3.6'!$A$21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'3.6'!$B$21:$K$21</c:f>
              <c:numCache>
                <c:formatCode>#\ ##0.0</c:formatCode>
                <c:ptCount val="10"/>
                <c:pt idx="0">
                  <c:v>2001.4890089999999</c:v>
                </c:pt>
                <c:pt idx="1">
                  <c:v>1869.5340729999996</c:v>
                </c:pt>
                <c:pt idx="2">
                  <c:v>1627.5183729999999</c:v>
                </c:pt>
                <c:pt idx="3">
                  <c:v>2008.6745289999994</c:v>
                </c:pt>
                <c:pt idx="4">
                  <c:v>2150.9044195563165</c:v>
                </c:pt>
                <c:pt idx="5">
                  <c:v>2417.7586403897249</c:v>
                </c:pt>
                <c:pt idx="6">
                  <c:v>2101.1646002909929</c:v>
                </c:pt>
                <c:pt idx="7">
                  <c:v>2364.6969616277474</c:v>
                </c:pt>
                <c:pt idx="8">
                  <c:v>2664.8030023473038</c:v>
                </c:pt>
                <c:pt idx="9">
                  <c:v>1601.699499396726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E-4AEB-860D-6ECDDFD2CFED}"/>
            </c:ext>
          </c:extLst>
        </c:ser>
        <c:ser>
          <c:idx val="3"/>
          <c:order val="3"/>
          <c:tx>
            <c:strRef>
              <c:f>'3.6'!$A$22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'3.6'!$B$22:$K$22</c:f>
              <c:numCache>
                <c:formatCode>#\ ##0.0</c:formatCode>
                <c:ptCount val="10"/>
                <c:pt idx="0">
                  <c:v>2134.2170909999954</c:v>
                </c:pt>
                <c:pt idx="1">
                  <c:v>2196.9081889999902</c:v>
                </c:pt>
                <c:pt idx="2">
                  <c:v>2341.5933519999908</c:v>
                </c:pt>
                <c:pt idx="3">
                  <c:v>2287.753283000005</c:v>
                </c:pt>
                <c:pt idx="4">
                  <c:v>2287.7273809544567</c:v>
                </c:pt>
                <c:pt idx="5">
                  <c:v>2235.5303193722998</c:v>
                </c:pt>
                <c:pt idx="6">
                  <c:v>2489.1187026582461</c:v>
                </c:pt>
                <c:pt idx="7">
                  <c:v>2895.3402738223172</c:v>
                </c:pt>
                <c:pt idx="8">
                  <c:v>3612.4653540491481</c:v>
                </c:pt>
                <c:pt idx="9">
                  <c:v>4374.7806373279736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1E-4AEB-860D-6ECDDFD2CFED}"/>
            </c:ext>
          </c:extLst>
        </c:ser>
        <c:ser>
          <c:idx val="4"/>
          <c:order val="4"/>
          <c:tx>
            <c:strRef>
              <c:f>'3.6'!$A$23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'3.6'!$B$23:$K$23</c:f>
              <c:numCache>
                <c:formatCode>#\ ##0.0</c:formatCode>
                <c:ptCount val="10"/>
                <c:pt idx="0">
                  <c:v>496.96035199999994</c:v>
                </c:pt>
                <c:pt idx="1">
                  <c:v>591.03834400000005</c:v>
                </c:pt>
                <c:pt idx="2">
                  <c:v>609.32970900000009</c:v>
                </c:pt>
                <c:pt idx="3">
                  <c:v>700.03396199999997</c:v>
                </c:pt>
                <c:pt idx="4">
                  <c:v>699.09957369312747</c:v>
                </c:pt>
                <c:pt idx="5">
                  <c:v>601.57314236856269</c:v>
                </c:pt>
                <c:pt idx="6">
                  <c:v>641.36051636906734</c:v>
                </c:pt>
                <c:pt idx="7">
                  <c:v>701.64097115834488</c:v>
                </c:pt>
                <c:pt idx="8">
                  <c:v>717.02151476594634</c:v>
                </c:pt>
                <c:pt idx="9">
                  <c:v>666.17360144292434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1E-4AEB-860D-6ECDDFD2CFED}"/>
            </c:ext>
          </c:extLst>
        </c:ser>
        <c:ser>
          <c:idx val="5"/>
          <c:order val="5"/>
          <c:tx>
            <c:strRef>
              <c:f>'3.6'!$A$24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'3.6'!$B$24:$K$24</c:f>
              <c:numCache>
                <c:formatCode>#\ ##0.0</c:formatCode>
                <c:ptCount val="10"/>
                <c:pt idx="0">
                  <c:v>98.561173800000006</c:v>
                </c:pt>
                <c:pt idx="1">
                  <c:v>114.2380362</c:v>
                </c:pt>
                <c:pt idx="2">
                  <c:v>100.2100914</c:v>
                </c:pt>
                <c:pt idx="3">
                  <c:v>104.8489254</c:v>
                </c:pt>
                <c:pt idx="4">
                  <c:v>119.37810840000002</c:v>
                </c:pt>
                <c:pt idx="5">
                  <c:v>127.2894786</c:v>
                </c:pt>
                <c:pt idx="6">
                  <c:v>129.69262559999999</c:v>
                </c:pt>
                <c:pt idx="7">
                  <c:v>150.1978824</c:v>
                </c:pt>
                <c:pt idx="8">
                  <c:v>155.28967019999999</c:v>
                </c:pt>
                <c:pt idx="9">
                  <c:v>167.2465938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7308792"/>
        <c:axId val="847307808"/>
      </c:barChart>
      <c:lineChart>
        <c:grouping val="stacked"/>
        <c:varyColors val="0"/>
        <c:ser>
          <c:idx val="6"/>
          <c:order val="6"/>
          <c:tx>
            <c:strRef>
              <c:f>'3.6'!$A$25</c:f>
              <c:strCache>
                <c:ptCount val="1"/>
                <c:pt idx="0">
                  <c:v>Podíl OZE *)</c:v>
                </c:pt>
              </c:strCache>
            </c:strRef>
          </c:tx>
          <c:spPr>
            <a:ln w="28575" cap="rnd" cmpd="sng">
              <a:solidFill>
                <a:schemeClr val="tx2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'3.6'!$B$25:$K$25</c:f>
              <c:numCache>
                <c:formatCode>0.0%</c:formatCode>
                <c:ptCount val="10"/>
                <c:pt idx="0">
                  <c:v>0.1128282865366985</c:v>
                </c:pt>
                <c:pt idx="1">
                  <c:v>0.11054588979725262</c:v>
                </c:pt>
                <c:pt idx="2">
                  <c:v>0.10686780331850107</c:v>
                </c:pt>
                <c:pt idx="3">
                  <c:v>0.11526582447825939</c:v>
                </c:pt>
                <c:pt idx="4">
                  <c:v>0.12699796804594068</c:v>
                </c:pt>
                <c:pt idx="5">
                  <c:v>0.12516443569756358</c:v>
                </c:pt>
                <c:pt idx="6">
                  <c:v>0.12556887085275351</c:v>
                </c:pt>
                <c:pt idx="7">
                  <c:v>0.14493002138257474</c:v>
                </c:pt>
                <c:pt idx="8">
                  <c:v>0.16747646355741738</c:v>
                </c:pt>
                <c:pt idx="9">
                  <c:v>0.16303637397474274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609424"/>
        <c:axId val="851609096"/>
      </c:lineChart>
      <c:catAx>
        <c:axId val="84730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7808"/>
        <c:crosses val="autoZero"/>
        <c:auto val="1"/>
        <c:lblAlgn val="ctr"/>
        <c:lblOffset val="100"/>
        <c:noMultiLvlLbl val="0"/>
      </c:catAx>
      <c:valAx>
        <c:axId val="847307808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8792"/>
        <c:crosses val="autoZero"/>
        <c:crossBetween val="between"/>
        <c:majorUnit val="3000"/>
        <c:dispUnits>
          <c:builtInUnit val="thousands"/>
        </c:dispUnits>
      </c:valAx>
      <c:valAx>
        <c:axId val="851609096"/>
        <c:scaling>
          <c:orientation val="minMax"/>
          <c:max val="0.17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1609424"/>
        <c:crosses val="max"/>
        <c:crossBetween val="between"/>
        <c:majorUnit val="3.0000000000000006E-2"/>
      </c:valAx>
      <c:catAx>
        <c:axId val="85160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51609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694008036383539E-4"/>
          <c:y val="0.84262402684326132"/>
          <c:w val="0.90664250111166211"/>
          <c:h val="0.1314342052763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accent1"/>
                </a:solidFill>
              </a:rPr>
              <a:t>Vývoj kapacity</a:t>
            </a:r>
            <a:r>
              <a:rPr lang="cs-CZ" sz="1000" b="1" baseline="0">
                <a:solidFill>
                  <a:schemeClr val="accent1"/>
                </a:solidFill>
              </a:rPr>
              <a:t> zařízení pro ukládání elektřiny [MWh]</a:t>
            </a:r>
            <a:endParaRPr lang="cs-CZ" sz="1000" b="1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3.8206023592132196E-4"/>
          <c:y val="4.4568232091700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'7'!$A$13</c:f>
              <c:strCache>
                <c:ptCount val="1"/>
                <c:pt idx="0">
                  <c:v>do 1 MWh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'7'!$B$11:$G$11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'7'!$B$13:$G$13</c:f>
              <c:numCache>
                <c:formatCode>#\ ##0.0</c:formatCode>
                <c:ptCount val="6"/>
                <c:pt idx="0">
                  <c:v>62.689774999999337</c:v>
                </c:pt>
                <c:pt idx="1">
                  <c:v>108.77674800000365</c:v>
                </c:pt>
                <c:pt idx="2">
                  <c:v>414.55888599997087</c:v>
                </c:pt>
                <c:pt idx="3">
                  <c:v>1296.9915250002985</c:v>
                </c:pt>
                <c:pt idx="4">
                  <c:v>1812.4667906004941</c:v>
                </c:pt>
                <c:pt idx="5">
                  <c:v>2197.6392730004113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1-4A31-9718-AE4993C2F3ED}"/>
            </c:ext>
          </c:extLst>
        </c:ser>
        <c:ser>
          <c:idx val="1"/>
          <c:order val="1"/>
          <c:tx>
            <c:strRef>
              <c:f>'7'!$A$14</c:f>
              <c:strCache>
                <c:ptCount val="1"/>
                <c:pt idx="0">
                  <c:v>nad 1 MWh do 10 MWh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'7'!$B$11:$G$11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'7'!$B$14:$G$14</c:f>
              <c:numCache>
                <c:formatCode>#\ ##0.0</c:formatCode>
                <c:ptCount val="6"/>
                <c:pt idx="0">
                  <c:v>6.8999999999999995</c:v>
                </c:pt>
                <c:pt idx="1">
                  <c:v>10.454000000000001</c:v>
                </c:pt>
                <c:pt idx="2">
                  <c:v>18.134</c:v>
                </c:pt>
                <c:pt idx="3">
                  <c:v>24.463599999999996</c:v>
                </c:pt>
                <c:pt idx="4">
                  <c:v>41.833600000000004</c:v>
                </c:pt>
                <c:pt idx="5">
                  <c:v>107.19739999999997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1-4A31-9718-AE4993C2F3ED}"/>
            </c:ext>
          </c:extLst>
        </c:ser>
        <c:ser>
          <c:idx val="2"/>
          <c:order val="2"/>
          <c:tx>
            <c:strRef>
              <c:f>'7'!$A$15</c:f>
              <c:strCache>
                <c:ptCount val="1"/>
                <c:pt idx="0">
                  <c:v>nad 10 MWh do 100 MWh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'7'!$B$11:$G$11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'7'!$B$15:$G$15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37.260000000000005</c:v>
                </c:pt>
                <c:pt idx="5">
                  <c:v>125.316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1-4A31-9718-AE4993C2F3ED}"/>
            </c:ext>
          </c:extLst>
        </c:ser>
        <c:ser>
          <c:idx val="3"/>
          <c:order val="3"/>
          <c:tx>
            <c:strRef>
              <c:f>'7'!$A$16</c:f>
              <c:strCache>
                <c:ptCount val="1"/>
                <c:pt idx="0">
                  <c:v>nad 100 MWh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'7'!$B$11:$G$11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'7'!$B$16:$G$16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1-4A31-9718-AE4993C2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27523656"/>
        <c:axId val="927531216"/>
      </c:barChart>
      <c:catAx>
        <c:axId val="92752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7531216"/>
        <c:crosses val="autoZero"/>
        <c:auto val="1"/>
        <c:lblAlgn val="ctr"/>
        <c:lblOffset val="100"/>
        <c:noMultiLvlLbl val="0"/>
      </c:catAx>
      <c:valAx>
        <c:axId val="92753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27523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Podíl kategorií zařízení pro ukládání elektřiny na celkové kapacitě</a:t>
            </a:r>
          </a:p>
        </c:rich>
      </c:tx>
      <c:layout>
        <c:manualLayout>
          <c:xMode val="edge"/>
          <c:yMode val="edge"/>
          <c:x val="7.2894465013430558E-4"/>
          <c:y val="2.9789866712409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485242782152231"/>
          <c:y val="0.24630173406459674"/>
          <c:w val="0.54184033245844265"/>
          <c:h val="0.61704244832913924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1-4180-9DBC-2F35405F6DD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B1-4180-9DBC-2F35405F6DD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B1-4180-9DBC-2F35405F6DD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1-4180-9DBC-2F35405F6DD3}"/>
              </c:ext>
            </c:extLst>
          </c:dPt>
          <c:dLbls>
            <c:dLbl>
              <c:idx val="0"/>
              <c:layout>
                <c:manualLayout>
                  <c:x val="-2.8636264216972979E-2"/>
                  <c:y val="-5.843540390784485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1-4180-9DBC-2F35405F6DD3}"/>
                </c:ext>
              </c:extLst>
            </c:dLbl>
            <c:dLbl>
              <c:idx val="1"/>
              <c:layout>
                <c:manualLayout>
                  <c:x val="-8.8357392825897264E-3"/>
                  <c:y val="-1.27427821522309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1-4180-9DBC-2F35405F6DD3}"/>
                </c:ext>
              </c:extLst>
            </c:dLbl>
            <c:dLbl>
              <c:idx val="2"/>
              <c:layout>
                <c:manualLayout>
                  <c:x val="2.4122922134733669E-3"/>
                  <c:y val="-1.12033391659375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1-4180-9DBC-2F35405F6D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1-4180-9DBC-2F35405F6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50000"/>
                      <a:lumOff val="5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'7'!$A$5:$A$8</c:f>
              <c:strCache>
                <c:ptCount val="4"/>
                <c:pt idx="0">
                  <c:v>do 1 MWh</c:v>
                </c:pt>
                <c:pt idx="1">
                  <c:v>nad 1 MWh do 10 MWh</c:v>
                </c:pt>
                <c:pt idx="2">
                  <c:v>nad 10 MWh do 100 MWh</c:v>
                </c:pt>
                <c:pt idx="3">
                  <c:v>nad 100 MWh</c:v>
                </c:pt>
              </c:strCache>
            </c:strRef>
          </c:cat>
          <c:val>
            <c:numRef>
              <c:f>'7'!$M$5:$M$8</c:f>
              <c:numCache>
                <c:formatCode>#\ ##0.0</c:formatCode>
                <c:ptCount val="4"/>
                <c:pt idx="0">
                  <c:v>2197.6392730004113</c:v>
                </c:pt>
                <c:pt idx="1">
                  <c:v>107.19739999999997</c:v>
                </c:pt>
                <c:pt idx="2">
                  <c:v>125.316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B1-4180-9DBC-2F35405F6D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'7'!$N$5</c:f>
              <c:strCache>
                <c:ptCount val="1"/>
              </c:strCache>
            </c:strRef>
          </c:tx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0A7-4F6B-81CC-A98C459E26E6}"/>
            </c:ext>
          </c:extLst>
        </c:ser>
        <c:ser>
          <c:idx val="1"/>
          <c:order val="1"/>
          <c:tx>
            <c:strRef>
              <c:f>'7'!$N$6</c:f>
              <c:strCache>
                <c:ptCount val="1"/>
              </c:strCache>
            </c:strRef>
          </c:tx>
          <c:spPr>
            <a:solidFill>
              <a:schemeClr val="accent5"/>
            </a:solidFill>
            <a:effectLst>
              <a:outerShdw blurRad="50800" dist="50800" dir="5400000" algn="ctr" rotWithShape="0">
                <a:schemeClr val="bg1"/>
              </a:outerShdw>
            </a:effectLst>
          </c:spPr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0A7-4F6B-81CC-A98C459E26E6}"/>
            </c:ext>
          </c:extLst>
        </c:ser>
        <c:ser>
          <c:idx val="2"/>
          <c:order val="2"/>
          <c:tx>
            <c:strRef>
              <c:f>'7'!$N$7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0A7-4F6B-81CC-A98C459E26E6}"/>
            </c:ext>
          </c:extLst>
        </c:ser>
        <c:ser>
          <c:idx val="3"/>
          <c:order val="3"/>
          <c:tx>
            <c:strRef>
              <c:f>'7'!$N$8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0A7-4F6B-81CC-A98C459E2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4992"/>
        <c:axId val="164006528"/>
      </c:barChart>
      <c:catAx>
        <c:axId val="16400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06528"/>
        <c:crosses val="autoZero"/>
        <c:auto val="1"/>
        <c:lblAlgn val="ctr"/>
        <c:lblOffset val="100"/>
        <c:noMultiLvlLbl val="0"/>
      </c:catAx>
      <c:valAx>
        <c:axId val="16400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0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'7'!$N$5</c:f>
              <c:strCache>
                <c:ptCount val="1"/>
              </c:strCache>
            </c:strRef>
          </c:tx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78F-4DA3-B97D-92CCEA972589}"/>
            </c:ext>
          </c:extLst>
        </c:ser>
        <c:ser>
          <c:idx val="1"/>
          <c:order val="1"/>
          <c:tx>
            <c:strRef>
              <c:f>'7'!$N$6</c:f>
              <c:strCache>
                <c:ptCount val="1"/>
              </c:strCache>
            </c:strRef>
          </c:tx>
          <c:spPr>
            <a:solidFill>
              <a:schemeClr val="accent5"/>
            </a:solidFill>
            <a:effectLst>
              <a:outerShdw blurRad="50800" dist="50800" dir="5400000" algn="ctr" rotWithShape="0">
                <a:schemeClr val="bg1"/>
              </a:outerShdw>
            </a:effectLst>
          </c:spPr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78F-4DA3-B97D-92CCEA972589}"/>
            </c:ext>
          </c:extLst>
        </c:ser>
        <c:ser>
          <c:idx val="2"/>
          <c:order val="2"/>
          <c:tx>
            <c:strRef>
              <c:f>'7'!$N$7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78F-4DA3-B97D-92CCEA972589}"/>
            </c:ext>
          </c:extLst>
        </c:ser>
        <c:ser>
          <c:idx val="3"/>
          <c:order val="3"/>
          <c:tx>
            <c:strRef>
              <c:f>'7'!$N$8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'7'!$O$4</c:f>
              <c:numCache>
                <c:formatCode>General</c:formatCode>
                <c:ptCount val="1"/>
              </c:numCache>
            </c:numRef>
          </c:cat>
          <c:val>
            <c:numRef>
              <c:f>'7'!$O$8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78F-4DA3-B97D-92CCEA97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4992"/>
        <c:axId val="164006528"/>
      </c:barChart>
      <c:catAx>
        <c:axId val="16400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06528"/>
        <c:crosses val="autoZero"/>
        <c:auto val="1"/>
        <c:lblAlgn val="ctr"/>
        <c:lblOffset val="100"/>
        <c:noMultiLvlLbl val="0"/>
      </c:catAx>
      <c:valAx>
        <c:axId val="16400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0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Přeshraniční fyzi</a:t>
            </a:r>
            <a:r>
              <a:rPr lang="cs-CZ" sz="1000">
                <a:solidFill>
                  <a:schemeClr val="tx2"/>
                </a:solidFill>
              </a:rPr>
              <a:t>c</a:t>
            </a:r>
            <a:r>
              <a:rPr lang="en-US" sz="1000">
                <a:solidFill>
                  <a:schemeClr val="tx2"/>
                </a:solidFill>
              </a:rPr>
              <a:t>k</a:t>
            </a:r>
            <a:r>
              <a:rPr lang="cs-CZ" sz="1000">
                <a:solidFill>
                  <a:schemeClr val="tx2"/>
                </a:solidFill>
              </a:rPr>
              <a:t>é toky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1061797204090585E-3"/>
          <c:y val="5.000767661702454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49480914467864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'8.1'!$A$7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'8.1'!$B$7:$M$7</c:f>
              <c:numCache>
                <c:formatCode>#\ ##0.0</c:formatCode>
                <c:ptCount val="12"/>
                <c:pt idx="0">
                  <c:v>-2818.1643241660349</c:v>
                </c:pt>
                <c:pt idx="1">
                  <c:v>-2434.9232779276576</c:v>
                </c:pt>
                <c:pt idx="2">
                  <c:v>-2386.7784515717444</c:v>
                </c:pt>
                <c:pt idx="3">
                  <c:v>-1769.2091428803556</c:v>
                </c:pt>
                <c:pt idx="4">
                  <c:v>-1718.3590591793757</c:v>
                </c:pt>
                <c:pt idx="5">
                  <c:v>-1281.1767374458952</c:v>
                </c:pt>
                <c:pt idx="6">
                  <c:v>-1699.5075872493696</c:v>
                </c:pt>
                <c:pt idx="7">
                  <c:v>-1735.6631432349741</c:v>
                </c:pt>
                <c:pt idx="8">
                  <c:v>-1576.320220826377</c:v>
                </c:pt>
                <c:pt idx="9">
                  <c:v>-2016.4189537270468</c:v>
                </c:pt>
                <c:pt idx="10">
                  <c:v>-2397.7369801880136</c:v>
                </c:pt>
                <c:pt idx="11">
                  <c:v>-2542.2611334437406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0-45FE-9DB3-3173581A9627}"/>
            </c:ext>
          </c:extLst>
        </c:ser>
        <c:ser>
          <c:idx val="1"/>
          <c:order val="1"/>
          <c:tx>
            <c:strRef>
              <c:f>'8.1'!$A$12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'8.1'!$B$12:$M$12</c:f>
              <c:numCache>
                <c:formatCode>#\ ##0.0</c:formatCode>
                <c:ptCount val="12"/>
                <c:pt idx="0">
                  <c:v>-1.674464</c:v>
                </c:pt>
                <c:pt idx="1">
                  <c:v>-0.55268899999999999</c:v>
                </c:pt>
                <c:pt idx="2">
                  <c:v>-7.1517979999999985</c:v>
                </c:pt>
                <c:pt idx="3">
                  <c:v>-28.315557999999999</c:v>
                </c:pt>
                <c:pt idx="4">
                  <c:v>-30.136303999999999</c:v>
                </c:pt>
                <c:pt idx="5">
                  <c:v>-32.365479000000001</c:v>
                </c:pt>
                <c:pt idx="6">
                  <c:v>-27.980688000000001</c:v>
                </c:pt>
                <c:pt idx="7">
                  <c:v>-28.020710000000001</c:v>
                </c:pt>
                <c:pt idx="8">
                  <c:v>-27.898005000000001</c:v>
                </c:pt>
                <c:pt idx="9">
                  <c:v>-12.117843000000001</c:v>
                </c:pt>
                <c:pt idx="10">
                  <c:v>-16.459025</c:v>
                </c:pt>
                <c:pt idx="11">
                  <c:v>-16.195713999999999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0-45FE-9DB3-3173581A9627}"/>
            </c:ext>
          </c:extLst>
        </c:ser>
        <c:ser>
          <c:idx val="2"/>
          <c:order val="2"/>
          <c:tx>
            <c:strRef>
              <c:f>'8.1'!$A$18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'8.1'!$B$18:$M$18</c:f>
              <c:numCache>
                <c:formatCode>#\ ##0.0</c:formatCode>
                <c:ptCount val="12"/>
                <c:pt idx="0">
                  <c:v>1893.8420670748328</c:v>
                </c:pt>
                <c:pt idx="1">
                  <c:v>1423.5297449255893</c:v>
                </c:pt>
                <c:pt idx="2">
                  <c:v>1266.6138559241017</c:v>
                </c:pt>
                <c:pt idx="3">
                  <c:v>999.57382606264582</c:v>
                </c:pt>
                <c:pt idx="4">
                  <c:v>1297.3948158894898</c:v>
                </c:pt>
                <c:pt idx="5">
                  <c:v>1626.3756730613402</c:v>
                </c:pt>
                <c:pt idx="6">
                  <c:v>1240.8968242296773</c:v>
                </c:pt>
                <c:pt idx="7">
                  <c:v>861.81014629773881</c:v>
                </c:pt>
                <c:pt idx="8">
                  <c:v>1291.6981815964602</c:v>
                </c:pt>
                <c:pt idx="9">
                  <c:v>1535.4475026724576</c:v>
                </c:pt>
                <c:pt idx="10">
                  <c:v>1609.5859351703455</c:v>
                </c:pt>
                <c:pt idx="11">
                  <c:v>1963.7011766343744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0-45FE-9DB3-3173581A9627}"/>
            </c:ext>
          </c:extLst>
        </c:ser>
        <c:ser>
          <c:idx val="3"/>
          <c:order val="3"/>
          <c:tx>
            <c:strRef>
              <c:f>'8.1'!$A$23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'8.1'!$B$23:$M$23</c:f>
              <c:numCache>
                <c:formatCode>#\ ##0.0</c:formatCode>
                <c:ptCount val="12"/>
                <c:pt idx="0">
                  <c:v>46.272648000000004</c:v>
                </c:pt>
                <c:pt idx="1">
                  <c:v>60.675967</c:v>
                </c:pt>
                <c:pt idx="2">
                  <c:v>12.627773000000001</c:v>
                </c:pt>
                <c:pt idx="3">
                  <c:v>9.6838999999999995E-2</c:v>
                </c:pt>
                <c:pt idx="4">
                  <c:v>0.146036</c:v>
                </c:pt>
                <c:pt idx="5">
                  <c:v>0.19920199999999999</c:v>
                </c:pt>
                <c:pt idx="6">
                  <c:v>1.2060000000000002</c:v>
                </c:pt>
                <c:pt idx="7">
                  <c:v>0.11262899999999999</c:v>
                </c:pt>
                <c:pt idx="8">
                  <c:v>9.0180999999999997E-2</c:v>
                </c:pt>
                <c:pt idx="9">
                  <c:v>8.654895999999999</c:v>
                </c:pt>
                <c:pt idx="10">
                  <c:v>23.490891999999999</c:v>
                </c:pt>
                <c:pt idx="11">
                  <c:v>8.856190999999999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313536"/>
        <c:axId val="165335808"/>
      </c:barChart>
      <c:lineChart>
        <c:grouping val="stacked"/>
        <c:varyColors val="0"/>
        <c:ser>
          <c:idx val="4"/>
          <c:order val="4"/>
          <c:tx>
            <c:strRef>
              <c:f>'8.1'!$A$5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 w="28575"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'8.1'!$B$5:$M$5</c:f>
              <c:numCache>
                <c:formatCode>#\ ##0.0</c:formatCode>
                <c:ptCount val="12"/>
                <c:pt idx="0">
                  <c:v>-879.72407309120217</c:v>
                </c:pt>
                <c:pt idx="1">
                  <c:v>-951.27025500206855</c:v>
                </c:pt>
                <c:pt idx="2">
                  <c:v>-1114.6886206476427</c:v>
                </c:pt>
                <c:pt idx="3">
                  <c:v>-797.8540358177097</c:v>
                </c:pt>
                <c:pt idx="4">
                  <c:v>-450.95451128988589</c:v>
                </c:pt>
                <c:pt idx="5">
                  <c:v>313.03265861544492</c:v>
                </c:pt>
                <c:pt idx="6">
                  <c:v>-485.38545101969248</c:v>
                </c:pt>
                <c:pt idx="7">
                  <c:v>-901.76107793723531</c:v>
                </c:pt>
                <c:pt idx="8">
                  <c:v>-312.42986322991669</c:v>
                </c:pt>
                <c:pt idx="9">
                  <c:v>-484.43439805458911</c:v>
                </c:pt>
                <c:pt idx="10">
                  <c:v>-781.11917801766822</c:v>
                </c:pt>
                <c:pt idx="11">
                  <c:v>-585.89947980936608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9728"/>
        <c:axId val="165337344"/>
      </c:lineChart>
      <c:catAx>
        <c:axId val="1653135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335808"/>
        <c:crosses val="autoZero"/>
        <c:auto val="1"/>
        <c:lblAlgn val="ctr"/>
        <c:lblOffset val="100"/>
        <c:noMultiLvlLbl val="0"/>
      </c:catAx>
      <c:valAx>
        <c:axId val="165335808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13536"/>
        <c:crosses val="autoZero"/>
        <c:crossBetween val="between"/>
        <c:majorUnit val="500"/>
        <c:minorUnit val="500"/>
      </c:valAx>
      <c:valAx>
        <c:axId val="165337344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5449728"/>
        <c:crosses val="max"/>
        <c:crossBetween val="between"/>
        <c:majorUnit val="500"/>
        <c:minorUnit val="500"/>
      </c:valAx>
      <c:catAx>
        <c:axId val="16544972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53373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073359214499304"/>
          <c:w val="0.9430321108028502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Přeshraniční toky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635323253934427E-3"/>
          <c:y val="1.9759352446682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45714964068392E-2"/>
          <c:y val="0.10439764341769757"/>
          <c:w val="0.86645607895402532"/>
          <c:h val="0.67686221134006685"/>
        </c:manualLayout>
      </c:layout>
      <c:lineChart>
        <c:grouping val="standard"/>
        <c:varyColors val="0"/>
        <c:ser>
          <c:idx val="0"/>
          <c:order val="0"/>
          <c:tx>
            <c:strRef>
              <c:f>'8.2,8.3'!$A$26</c:f>
              <c:strCache>
                <c:ptCount val="1"/>
                <c:pt idx="0">
                  <c:v>Export celkem 2024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'8.2,8.3'!$B$26:$M$26</c:f>
              <c:numCache>
                <c:formatCode>General</c:formatCode>
                <c:ptCount val="12"/>
                <c:pt idx="0">
                  <c:v>-2131.375505954707</c:v>
                </c:pt>
                <c:pt idx="1">
                  <c:v>-1712.7781483490294</c:v>
                </c:pt>
                <c:pt idx="2">
                  <c:v>-1777.8267572885193</c:v>
                </c:pt>
                <c:pt idx="3">
                  <c:v>-1344.2284758349185</c:v>
                </c:pt>
                <c:pt idx="4">
                  <c:v>-1417.6777815749945</c:v>
                </c:pt>
                <c:pt idx="5">
                  <c:v>-1414.8622244897431</c:v>
                </c:pt>
                <c:pt idx="6">
                  <c:v>-1655.9259915592177</c:v>
                </c:pt>
                <c:pt idx="7">
                  <c:v>-1868.946626257788</c:v>
                </c:pt>
                <c:pt idx="8">
                  <c:v>-1989.5682156707694</c:v>
                </c:pt>
                <c:pt idx="9">
                  <c:v>-1693.5306285751742</c:v>
                </c:pt>
                <c:pt idx="10">
                  <c:v>-2278.8124642395874</c:v>
                </c:pt>
                <c:pt idx="11">
                  <c:v>-2723.8762393456968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A-4E6D-9C6A-519192736795}"/>
            </c:ext>
          </c:extLst>
        </c:ser>
        <c:ser>
          <c:idx val="1"/>
          <c:order val="1"/>
          <c:tx>
            <c:strRef>
              <c:f>'8.2,8.3'!$A$27</c:f>
              <c:strCache>
                <c:ptCount val="1"/>
                <c:pt idx="0">
                  <c:v>Import celkem 2024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'8.2,8.3'!$B$27:$M$27</c:f>
              <c:numCache>
                <c:formatCode>General</c:formatCode>
                <c:ptCount val="12"/>
                <c:pt idx="0">
                  <c:v>1484.1932453995428</c:v>
                </c:pt>
                <c:pt idx="1">
                  <c:v>1296.7866743657944</c:v>
                </c:pt>
                <c:pt idx="2">
                  <c:v>1137.1127827188866</c:v>
                </c:pt>
                <c:pt idx="3">
                  <c:v>1217.1082047817549</c:v>
                </c:pt>
                <c:pt idx="4">
                  <c:v>1331.5203508714337</c:v>
                </c:pt>
                <c:pt idx="5">
                  <c:v>1167.0943156165745</c:v>
                </c:pt>
                <c:pt idx="6">
                  <c:v>1040.8307250341786</c:v>
                </c:pt>
                <c:pt idx="7">
                  <c:v>1170.3464284705481</c:v>
                </c:pt>
                <c:pt idx="8">
                  <c:v>1050.4091904909494</c:v>
                </c:pt>
                <c:pt idx="9">
                  <c:v>1096.49716792512</c:v>
                </c:pt>
                <c:pt idx="10">
                  <c:v>1588.9482823252088</c:v>
                </c:pt>
                <c:pt idx="11">
                  <c:v>1769.1307902458393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A-4E6D-9C6A-519192736795}"/>
            </c:ext>
          </c:extLst>
        </c:ser>
        <c:ser>
          <c:idx val="2"/>
          <c:order val="2"/>
          <c:tx>
            <c:strRef>
              <c:f>'8.2,8.3'!$A$28</c:f>
              <c:strCache>
                <c:ptCount val="1"/>
                <c:pt idx="0">
                  <c:v>Export celkem 2025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'8.2,8.3'!$B$28:$M$28</c:f>
              <c:numCache>
                <c:formatCode>General</c:formatCode>
                <c:ptCount val="12"/>
                <c:pt idx="0">
                  <c:v>-2819.8387881660351</c:v>
                </c:pt>
                <c:pt idx="1">
                  <c:v>-2435.4759669276577</c:v>
                </c:pt>
                <c:pt idx="2">
                  <c:v>-2393.9302495717443</c:v>
                </c:pt>
                <c:pt idx="3">
                  <c:v>-1797.5247008803556</c:v>
                </c:pt>
                <c:pt idx="4">
                  <c:v>-1748.4953631793758</c:v>
                </c:pt>
                <c:pt idx="5">
                  <c:v>-1313.5422164458953</c:v>
                </c:pt>
                <c:pt idx="6">
                  <c:v>-1727.4882752493697</c:v>
                </c:pt>
                <c:pt idx="7">
                  <c:v>-1763.6838532349741</c:v>
                </c:pt>
                <c:pt idx="8">
                  <c:v>-1604.218225826377</c:v>
                </c:pt>
                <c:pt idx="9">
                  <c:v>-2028.5367967270467</c:v>
                </c:pt>
                <c:pt idx="10">
                  <c:v>-2414.1960051880137</c:v>
                </c:pt>
                <c:pt idx="11">
                  <c:v>-2558.4568474437406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A-4E6D-9C6A-519192736795}"/>
            </c:ext>
          </c:extLst>
        </c:ser>
        <c:ser>
          <c:idx val="3"/>
          <c:order val="3"/>
          <c:tx>
            <c:strRef>
              <c:f>'8.2,8.3'!$A$29</c:f>
              <c:strCache>
                <c:ptCount val="1"/>
                <c:pt idx="0">
                  <c:v>Import celkem 2025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'8.2,8.3'!$B$29:$M$29</c:f>
              <c:numCache>
                <c:formatCode>General</c:formatCode>
                <c:ptCount val="12"/>
                <c:pt idx="0">
                  <c:v>1940.1147150748329</c:v>
                </c:pt>
                <c:pt idx="1">
                  <c:v>1484.2057119255892</c:v>
                </c:pt>
                <c:pt idx="2">
                  <c:v>1279.2416289241016</c:v>
                </c:pt>
                <c:pt idx="3">
                  <c:v>999.67066506264587</c:v>
                </c:pt>
                <c:pt idx="4">
                  <c:v>1297.5408518894899</c:v>
                </c:pt>
                <c:pt idx="5">
                  <c:v>1626.5748750613402</c:v>
                </c:pt>
                <c:pt idx="6">
                  <c:v>1242.1028242296773</c:v>
                </c:pt>
                <c:pt idx="7">
                  <c:v>861.92277529773878</c:v>
                </c:pt>
                <c:pt idx="8">
                  <c:v>1291.7883625964603</c:v>
                </c:pt>
                <c:pt idx="9">
                  <c:v>1544.1023986724576</c:v>
                </c:pt>
                <c:pt idx="10">
                  <c:v>1633.0768271703455</c:v>
                </c:pt>
                <c:pt idx="11">
                  <c:v>1972.5573676343745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A-4E6D-9C6A-51919273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53920"/>
        <c:axId val="165955456"/>
      </c:lineChart>
      <c:catAx>
        <c:axId val="1659539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955456"/>
        <c:crosses val="autoZero"/>
        <c:auto val="1"/>
        <c:lblAlgn val="ctr"/>
        <c:lblOffset val="100"/>
        <c:noMultiLvlLbl val="0"/>
      </c:catAx>
      <c:valAx>
        <c:axId val="165955456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5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749475163757919"/>
          <c:w val="0.62944147582697196"/>
          <c:h val="0.102505248362420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přeshraničních fyzických toků [TWh]</a:t>
            </a:r>
          </a:p>
        </c:rich>
      </c:tx>
      <c:layout>
        <c:manualLayout>
          <c:xMode val="edge"/>
          <c:yMode val="edge"/>
          <c:x val="1.4344466499503088E-2"/>
          <c:y val="2.1445457615670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685662308162604E-2"/>
          <c:y val="0.10435016323314196"/>
          <c:w val="0.89937182101052682"/>
          <c:h val="0.67700917482832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'8.2,8.3'!$A$18</c:f>
              <c:strCache>
                <c:ptCount val="1"/>
                <c:pt idx="0">
                  <c:v>Export 110, 220 a 400 kV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'8.2,8.3'!$B$16:$K$16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'8.2,8.3'!$B$18:$K$18</c:f>
              <c:numCache>
                <c:formatCode>0.0</c:formatCode>
                <c:ptCount val="10"/>
                <c:pt idx="0">
                  <c:v>-24.791009029000001</c:v>
                </c:pt>
                <c:pt idx="1">
                  <c:v>-28.108937059999999</c:v>
                </c:pt>
                <c:pt idx="2">
                  <c:v>-25.480502997999995</c:v>
                </c:pt>
                <c:pt idx="3">
                  <c:v>-24.122816544000003</c:v>
                </c:pt>
                <c:pt idx="4">
                  <c:v>-23.520910795999999</c:v>
                </c:pt>
                <c:pt idx="5">
                  <c:v>-26.228246224999999</c:v>
                </c:pt>
                <c:pt idx="6">
                  <c:v>-30.254912326000003</c:v>
                </c:pt>
                <c:pt idx="7">
                  <c:v>-22.648092970999997</c:v>
                </c:pt>
                <c:pt idx="8">
                  <c:v>-22.009409059140147</c:v>
                </c:pt>
                <c:pt idx="9">
                  <c:v>-24.605387288840586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C-457B-B1BB-3E09456BADBA}"/>
            </c:ext>
          </c:extLst>
        </c:ser>
        <c:ser>
          <c:idx val="1"/>
          <c:order val="1"/>
          <c:tx>
            <c:strRef>
              <c:f>'8.2,8.3'!$A$19</c:f>
              <c:strCache>
                <c:ptCount val="1"/>
                <c:pt idx="0">
                  <c:v>Import 220 a 400 kV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'8.2,8.3'!$B$16:$K$16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'8.2,8.3'!$B$19:$K$19</c:f>
              <c:numCache>
                <c:formatCode>0.0</c:formatCode>
                <c:ptCount val="10"/>
                <c:pt idx="0">
                  <c:v>13.439601</c:v>
                </c:pt>
                <c:pt idx="1">
                  <c:v>14.643177</c:v>
                </c:pt>
                <c:pt idx="2">
                  <c:v>11.413304</c:v>
                </c:pt>
                <c:pt idx="3">
                  <c:v>10.972227999999999</c:v>
                </c:pt>
                <c:pt idx="4">
                  <c:v>13.301913000000001</c:v>
                </c:pt>
                <c:pt idx="5">
                  <c:v>14.820332999999998</c:v>
                </c:pt>
                <c:pt idx="6">
                  <c:v>15.957544</c:v>
                </c:pt>
                <c:pt idx="7">
                  <c:v>13.312206</c:v>
                </c:pt>
                <c:pt idx="8">
                  <c:v>15.329845665245834</c:v>
                </c:pt>
                <c:pt idx="9">
                  <c:v>17.010469749539055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C-457B-B1BB-3E09456BADBA}"/>
            </c:ext>
          </c:extLst>
        </c:ser>
        <c:ser>
          <c:idx val="2"/>
          <c:order val="2"/>
          <c:tx>
            <c:strRef>
              <c:f>'8.2,8.3'!$A$20</c:f>
              <c:strCache>
                <c:ptCount val="1"/>
                <c:pt idx="0">
                  <c:v>Import 110 kV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'8.2,8.3'!$B$16:$K$16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'8.2,8.3'!$B$20:$K$20</c:f>
              <c:numCache>
                <c:formatCode>0.0</c:formatCode>
                <c:ptCount val="10"/>
                <c:pt idx="0">
                  <c:v>0.37697191799999996</c:v>
                </c:pt>
                <c:pt idx="1">
                  <c:v>0.42882220900000007</c:v>
                </c:pt>
                <c:pt idx="2">
                  <c:v>0.16010649799999999</c:v>
                </c:pt>
                <c:pt idx="3">
                  <c:v>5.3985188000000003E-2</c:v>
                </c:pt>
                <c:pt idx="4">
                  <c:v>6.6138051000000003E-2</c:v>
                </c:pt>
                <c:pt idx="5">
                  <c:v>0.33264798199999995</c:v>
                </c:pt>
                <c:pt idx="6">
                  <c:v>0.76853103199999995</c:v>
                </c:pt>
                <c:pt idx="7">
                  <c:v>0.15231421500000003</c:v>
                </c:pt>
                <c:pt idx="8">
                  <c:v>2.0132492999999998E-2</c:v>
                </c:pt>
                <c:pt idx="9">
                  <c:v>0.16242925400000002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996800"/>
        <c:axId val="166264832"/>
      </c:barChart>
      <c:lineChart>
        <c:grouping val="standard"/>
        <c:varyColors val="0"/>
        <c:ser>
          <c:idx val="3"/>
          <c:order val="3"/>
          <c:tx>
            <c:strRef>
              <c:f>'8.2,8.3'!$A$17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'8.2,8.3'!$B$16:$K$16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'8.2,8.3'!$B$17:$K$17</c:f>
              <c:numCache>
                <c:formatCode>0.0</c:formatCode>
                <c:ptCount val="10"/>
                <c:pt idx="0">
                  <c:v>-10.974436111000001</c:v>
                </c:pt>
                <c:pt idx="1">
                  <c:v>-13.036937850999999</c:v>
                </c:pt>
                <c:pt idx="2">
                  <c:v>-13.907092499999996</c:v>
                </c:pt>
                <c:pt idx="3">
                  <c:v>-13.096603356000003</c:v>
                </c:pt>
                <c:pt idx="4">
                  <c:v>-10.152859744999999</c:v>
                </c:pt>
                <c:pt idx="5">
                  <c:v>-11.075265243000002</c:v>
                </c:pt>
                <c:pt idx="6">
                  <c:v>-13.528837294000002</c:v>
                </c:pt>
                <c:pt idx="7">
                  <c:v>-9.1835727559999967</c:v>
                </c:pt>
                <c:pt idx="8">
                  <c:v>-6.6594309008943124</c:v>
                </c:pt>
                <c:pt idx="9">
                  <c:v>-7.4324882853015302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6800"/>
        <c:axId val="166264832"/>
      </c:lineChart>
      <c:catAx>
        <c:axId val="1659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264832"/>
        <c:crosses val="autoZero"/>
        <c:auto val="1"/>
        <c:lblAlgn val="ctr"/>
        <c:lblOffset val="100"/>
        <c:noMultiLvlLbl val="0"/>
      </c:catAx>
      <c:valAx>
        <c:axId val="166264832"/>
        <c:scaling>
          <c:orientation val="minMax"/>
          <c:max val="20"/>
          <c:min val="-35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9680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7.1246819338422374E-5"/>
          <c:y val="0.89774597545874146"/>
          <c:w val="0.71496437659033074"/>
          <c:h val="9.870989530563999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 b="1" i="0" baseline="0">
                <a:solidFill>
                  <a:schemeClr val="tx2"/>
                </a:solidFill>
                <a:effectLst/>
              </a:rPr>
              <a:t>Měsíční maxima a minima zatížení </a:t>
            </a:r>
            <a:r>
              <a:rPr lang="cs-CZ" sz="1000" b="1" i="0" baseline="0">
                <a:solidFill>
                  <a:schemeClr val="tx2"/>
                </a:solidFill>
                <a:effectLst/>
              </a:rPr>
              <a:t>[MW]</a:t>
            </a:r>
            <a:endParaRPr lang="cs-CZ" sz="1000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1.7378068507797022E-4"/>
          <c:y val="9.88142548769762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297345747111929E-2"/>
          <c:y val="0.11952501428310219"/>
          <c:w val="0.90885387659601768"/>
          <c:h val="0.71043553559869932"/>
        </c:manualLayout>
      </c:layout>
      <c:barChart>
        <c:barDir val="col"/>
        <c:grouping val="clustered"/>
        <c:varyColors val="0"/>
        <c:ser>
          <c:idx val="0"/>
          <c:order val="0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11289.85</c:v>
                </c:pt>
                <c:pt idx="1">
                  <c:v>11720.355</c:v>
                </c:pt>
                <c:pt idx="2">
                  <c:v>10471.440999999901</c:v>
                </c:pt>
                <c:pt idx="3">
                  <c:v>9793.6720000000005</c:v>
                </c:pt>
                <c:pt idx="4">
                  <c:v>9026.9369999999999</c:v>
                </c:pt>
                <c:pt idx="5">
                  <c:v>9186.9060000000009</c:v>
                </c:pt>
                <c:pt idx="6">
                  <c:v>9001.7440000000006</c:v>
                </c:pt>
                <c:pt idx="7">
                  <c:v>9102.6890000000003</c:v>
                </c:pt>
                <c:pt idx="8">
                  <c:v>9281.1949999999997</c:v>
                </c:pt>
                <c:pt idx="9">
                  <c:v>9662.6959999999999</c:v>
                </c:pt>
                <c:pt idx="10">
                  <c:v>11175.583999999901</c:v>
                </c:pt>
                <c:pt idx="11">
                  <c:v>11018.152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8-48A0-AA5F-2044BE1183C4}"/>
            </c:ext>
          </c:extLst>
        </c:ser>
        <c:ser>
          <c:idx val="1"/>
          <c:order val="1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6044.3549999999996</c:v>
                </c:pt>
                <c:pt idx="1">
                  <c:v>6983.35</c:v>
                </c:pt>
                <c:pt idx="2">
                  <c:v>5666.4919999999902</c:v>
                </c:pt>
                <c:pt idx="3">
                  <c:v>4734.3279999999904</c:v>
                </c:pt>
                <c:pt idx="4">
                  <c:v>4788.0569999999998</c:v>
                </c:pt>
                <c:pt idx="5">
                  <c:v>4585.6949999999997</c:v>
                </c:pt>
                <c:pt idx="6">
                  <c:v>4518.7460000000001</c:v>
                </c:pt>
                <c:pt idx="7">
                  <c:v>4479.107</c:v>
                </c:pt>
                <c:pt idx="8">
                  <c:v>4738.8649999999998</c:v>
                </c:pt>
                <c:pt idx="9">
                  <c:v>5305.4610000000002</c:v>
                </c:pt>
                <c:pt idx="10">
                  <c:v>5512.3739999999998</c:v>
                </c:pt>
                <c:pt idx="11">
                  <c:v>5922.4989999999998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8-48A0-AA5F-2044BE11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94272"/>
        <c:axId val="166302080"/>
      </c:barChart>
      <c:catAx>
        <c:axId val="16629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02080"/>
        <c:crosses val="autoZero"/>
        <c:auto val="1"/>
        <c:lblAlgn val="ctr"/>
        <c:lblOffset val="100"/>
        <c:noMultiLvlLbl val="0"/>
      </c:catAx>
      <c:valAx>
        <c:axId val="166302080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9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448278164128347E-3"/>
          <c:y val="0.92770245964501041"/>
          <c:w val="0.43803455277663944"/>
          <c:h val="5.25346893795943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Čas dosažení maxima a minima zatížení</a:t>
            </a:r>
          </a:p>
        </c:rich>
      </c:tx>
      <c:layout>
        <c:manualLayout>
          <c:xMode val="edge"/>
          <c:yMode val="edge"/>
          <c:x val="1.222493887530562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46473163959642E-2"/>
          <c:y val="7.1345611415297827E-2"/>
          <c:w val="0.88376575177491568"/>
          <c:h val="0.773436334395482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'9.1'!$B$22</c:f>
              <c:strCache>
                <c:ptCount val="1"/>
                <c:pt idx="0">
                  <c:v>Čas měsíčního maxima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yVal>
            <c:numRef>
              <c:f>'9.1'!$C$7:$N$7</c:f>
              <c:numCache>
                <c:formatCode>h:mm;@</c:formatCode>
                <c:ptCount val="12"/>
                <c:pt idx="0">
                  <c:v>0.54166666666666663</c:v>
                </c:pt>
                <c:pt idx="1">
                  <c:v>0.36458333333333331</c:v>
                </c:pt>
                <c:pt idx="2">
                  <c:v>0.36458333333333331</c:v>
                </c:pt>
                <c:pt idx="3">
                  <c:v>0.36458333333333331</c:v>
                </c:pt>
                <c:pt idx="4">
                  <c:v>0.55208333333333337</c:v>
                </c:pt>
                <c:pt idx="5">
                  <c:v>0.5</c:v>
                </c:pt>
                <c:pt idx="6">
                  <c:v>0.51041666666666663</c:v>
                </c:pt>
                <c:pt idx="7">
                  <c:v>0.48958333333333331</c:v>
                </c:pt>
                <c:pt idx="8">
                  <c:v>0.5625</c:v>
                </c:pt>
                <c:pt idx="9">
                  <c:v>0.38541666666666669</c:v>
                </c:pt>
                <c:pt idx="10">
                  <c:v>0.54166666666666663</c:v>
                </c:pt>
                <c:pt idx="11">
                  <c:v>0.54166666666666663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C-48BD-88FF-0C75F62B7DD2}"/>
            </c:ext>
          </c:extLst>
        </c:ser>
        <c:ser>
          <c:idx val="1"/>
          <c:order val="1"/>
          <c:tx>
            <c:strRef>
              <c:f>'9.1'!$B$23</c:f>
              <c:strCache>
                <c:ptCount val="1"/>
                <c:pt idx="0">
                  <c:v>Čas měsíčního minima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'9.1'!$C$10:$N$10</c:f>
              <c:numCache>
                <c:formatCode>h:mm;@</c:formatCode>
                <c:ptCount val="12"/>
                <c:pt idx="0">
                  <c:v>0.15625</c:v>
                </c:pt>
                <c:pt idx="1">
                  <c:v>6.25E-2</c:v>
                </c:pt>
                <c:pt idx="2">
                  <c:v>9.375E-2</c:v>
                </c:pt>
                <c:pt idx="3">
                  <c:v>0.15625</c:v>
                </c:pt>
                <c:pt idx="4">
                  <c:v>0.23958333333333334</c:v>
                </c:pt>
                <c:pt idx="5">
                  <c:v>0.23958333333333334</c:v>
                </c:pt>
                <c:pt idx="6">
                  <c:v>0.15625</c:v>
                </c:pt>
                <c:pt idx="7">
                  <c:v>0.23958333333333334</c:v>
                </c:pt>
                <c:pt idx="8">
                  <c:v>0.14583333333333334</c:v>
                </c:pt>
                <c:pt idx="9">
                  <c:v>0.14583333333333334</c:v>
                </c:pt>
                <c:pt idx="10">
                  <c:v>0.14583333333333334</c:v>
                </c:pt>
                <c:pt idx="11">
                  <c:v>0.14583333333333334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C-48BD-88FF-0C75F62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98976"/>
        <c:axId val="136800512"/>
      </c:scatterChart>
      <c:valAx>
        <c:axId val="136798976"/>
        <c:scaling>
          <c:orientation val="minMax"/>
          <c:max val="12"/>
          <c:min val="1"/>
        </c:scaling>
        <c:delete val="0"/>
        <c:axPos val="b"/>
        <c:majorTickMark val="none"/>
        <c:minorTickMark val="none"/>
        <c:tickLblPos val="nextTo"/>
        <c:crossAx val="136800512"/>
        <c:crosses val="autoZero"/>
        <c:crossBetween val="midCat"/>
        <c:majorUnit val="1"/>
      </c:valAx>
      <c:valAx>
        <c:axId val="136800512"/>
        <c:scaling>
          <c:orientation val="minMax"/>
          <c:max val="0.99998842600000004"/>
          <c:min val="0"/>
        </c:scaling>
        <c:delete val="0"/>
        <c:axPos val="l"/>
        <c:majorGridlines/>
        <c:numFmt formatCode="h" sourceLinked="0"/>
        <c:majorTickMark val="out"/>
        <c:minorTickMark val="none"/>
        <c:tickLblPos val="nextTo"/>
        <c:spPr>
          <a:ln>
            <a:noFill/>
          </a:ln>
        </c:spPr>
        <c:crossAx val="136798976"/>
        <c:crosses val="autoZero"/>
        <c:crossBetween val="midCat"/>
        <c:majorUnit val="4.1666900000000007E-2"/>
      </c:valAx>
    </c:plotArea>
    <c:legend>
      <c:legendPos val="b"/>
      <c:layout>
        <c:manualLayout>
          <c:xMode val="edge"/>
          <c:yMode val="edge"/>
          <c:x val="7.7435308361516468E-4"/>
          <c:y val="0.92346697080983353"/>
          <c:w val="0.57498622047244097"/>
          <c:h val="5.6622626004502054E-2"/>
        </c:manualLayout>
      </c:layout>
      <c:overlay val="0"/>
      <c:spPr>
        <a:ln>
          <a:noFill/>
        </a:ln>
        <a:effectLst/>
      </c:spPr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maxima</a:t>
            </a:r>
            <a:r>
              <a:rPr lang="cs-CZ" sz="1000">
                <a:solidFill>
                  <a:schemeClr val="tx2"/>
                </a:solidFill>
              </a:rPr>
              <a:t> [MW]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2431960720725339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741137156870978"/>
          <c:w val="0.67974276882110962"/>
          <c:h val="0.69599236928853958"/>
        </c:manualLayout>
      </c:layout>
      <c:areaChart>
        <c:grouping val="stacked"/>
        <c:varyColors val="0"/>
        <c:ser>
          <c:idx val="0"/>
          <c:order val="0"/>
          <c:tx>
            <c:strRef>
              <c:f>'9.2'!$B$52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'9.2'!$B$54:$B$149</c:f>
              <c:numCache>
                <c:formatCode>#,##0</c:formatCode>
                <c:ptCount val="96"/>
                <c:pt idx="0">
                  <c:v>3727.3679999999999</c:v>
                </c:pt>
                <c:pt idx="1">
                  <c:v>3729.8510000000001</c:v>
                </c:pt>
                <c:pt idx="2">
                  <c:v>3730.5250000000001</c:v>
                </c:pt>
                <c:pt idx="3">
                  <c:v>3727.1970000000001</c:v>
                </c:pt>
                <c:pt idx="4">
                  <c:v>3725.893</c:v>
                </c:pt>
                <c:pt idx="5">
                  <c:v>3724.6170000000002</c:v>
                </c:pt>
                <c:pt idx="6">
                  <c:v>3723.6759999999999</c:v>
                </c:pt>
                <c:pt idx="7">
                  <c:v>3723.9</c:v>
                </c:pt>
                <c:pt idx="8">
                  <c:v>3726.1619999999998</c:v>
                </c:pt>
                <c:pt idx="9">
                  <c:v>3725.6579999999999</c:v>
                </c:pt>
                <c:pt idx="10">
                  <c:v>3724.5160000000001</c:v>
                </c:pt>
                <c:pt idx="11">
                  <c:v>3723.346</c:v>
                </c:pt>
                <c:pt idx="12">
                  <c:v>3721.4279999999999</c:v>
                </c:pt>
                <c:pt idx="13">
                  <c:v>3720.7649999999999</c:v>
                </c:pt>
                <c:pt idx="14">
                  <c:v>3719.6320000000001</c:v>
                </c:pt>
                <c:pt idx="15">
                  <c:v>3719.53</c:v>
                </c:pt>
                <c:pt idx="16">
                  <c:v>3719.8139999999999</c:v>
                </c:pt>
                <c:pt idx="17">
                  <c:v>3718.0250000000001</c:v>
                </c:pt>
                <c:pt idx="18">
                  <c:v>3716.8389999999999</c:v>
                </c:pt>
                <c:pt idx="19">
                  <c:v>3716.3229999999999</c:v>
                </c:pt>
                <c:pt idx="20">
                  <c:v>3715.0819999999999</c:v>
                </c:pt>
                <c:pt idx="21">
                  <c:v>3713.0079999999998</c:v>
                </c:pt>
                <c:pt idx="22">
                  <c:v>3712.8090000000002</c:v>
                </c:pt>
                <c:pt idx="23">
                  <c:v>3713.377</c:v>
                </c:pt>
                <c:pt idx="24">
                  <c:v>3714.7919999999999</c:v>
                </c:pt>
                <c:pt idx="25">
                  <c:v>3714.221</c:v>
                </c:pt>
                <c:pt idx="26">
                  <c:v>3713.1289999999999</c:v>
                </c:pt>
                <c:pt idx="27">
                  <c:v>3712.8119999999999</c:v>
                </c:pt>
                <c:pt idx="28">
                  <c:v>3715.3960000000002</c:v>
                </c:pt>
                <c:pt idx="29">
                  <c:v>3715.268</c:v>
                </c:pt>
                <c:pt idx="30">
                  <c:v>3716.25</c:v>
                </c:pt>
                <c:pt idx="31">
                  <c:v>3716.3380000000002</c:v>
                </c:pt>
                <c:pt idx="32">
                  <c:v>3715.2660000000001</c:v>
                </c:pt>
                <c:pt idx="33">
                  <c:v>3714.8139999999999</c:v>
                </c:pt>
                <c:pt idx="34">
                  <c:v>3714.5459999999998</c:v>
                </c:pt>
                <c:pt idx="35">
                  <c:v>3714.7339999999999</c:v>
                </c:pt>
                <c:pt idx="36">
                  <c:v>3714.3029999999999</c:v>
                </c:pt>
                <c:pt idx="37">
                  <c:v>3715.444</c:v>
                </c:pt>
                <c:pt idx="38">
                  <c:v>3714.8890000000001</c:v>
                </c:pt>
                <c:pt idx="39">
                  <c:v>3713.049</c:v>
                </c:pt>
                <c:pt idx="40">
                  <c:v>3712.48</c:v>
                </c:pt>
                <c:pt idx="41">
                  <c:v>3713.9340000000002</c:v>
                </c:pt>
                <c:pt idx="42">
                  <c:v>3714.7429999999999</c:v>
                </c:pt>
                <c:pt idx="43">
                  <c:v>3715.4090000000001</c:v>
                </c:pt>
                <c:pt idx="44">
                  <c:v>3714.652</c:v>
                </c:pt>
                <c:pt idx="45">
                  <c:v>3714.799</c:v>
                </c:pt>
                <c:pt idx="46">
                  <c:v>3713.44</c:v>
                </c:pt>
                <c:pt idx="47">
                  <c:v>3712.0250000000001</c:v>
                </c:pt>
                <c:pt idx="48">
                  <c:v>3714.4189999999999</c:v>
                </c:pt>
                <c:pt idx="49">
                  <c:v>3713.8539999999998</c:v>
                </c:pt>
                <c:pt idx="50">
                  <c:v>3711.2179999999998</c:v>
                </c:pt>
                <c:pt idx="51">
                  <c:v>3708.5419999999999</c:v>
                </c:pt>
                <c:pt idx="52">
                  <c:v>3705.498</c:v>
                </c:pt>
                <c:pt idx="53">
                  <c:v>3704.9459999999999</c:v>
                </c:pt>
                <c:pt idx="54">
                  <c:v>3706.3319999999999</c:v>
                </c:pt>
                <c:pt idx="55">
                  <c:v>3707.223</c:v>
                </c:pt>
                <c:pt idx="56">
                  <c:v>3707.1309999999999</c:v>
                </c:pt>
                <c:pt idx="57">
                  <c:v>3704.9229999999998</c:v>
                </c:pt>
                <c:pt idx="58">
                  <c:v>3699.7559999999999</c:v>
                </c:pt>
                <c:pt idx="59">
                  <c:v>3697.85</c:v>
                </c:pt>
                <c:pt idx="60">
                  <c:v>3700.335</c:v>
                </c:pt>
                <c:pt idx="61">
                  <c:v>3700.8679999999999</c:v>
                </c:pt>
                <c:pt idx="62">
                  <c:v>3703.1840000000002</c:v>
                </c:pt>
                <c:pt idx="63">
                  <c:v>3704.636</c:v>
                </c:pt>
                <c:pt idx="64">
                  <c:v>3701.9270000000001</c:v>
                </c:pt>
                <c:pt idx="65">
                  <c:v>3699.4540000000002</c:v>
                </c:pt>
                <c:pt idx="66">
                  <c:v>3699.9259999999999</c:v>
                </c:pt>
                <c:pt idx="67">
                  <c:v>3700.1260000000002</c:v>
                </c:pt>
                <c:pt idx="68">
                  <c:v>3699.578</c:v>
                </c:pt>
                <c:pt idx="69">
                  <c:v>3699.9250000000002</c:v>
                </c:pt>
                <c:pt idx="70">
                  <c:v>3699.895</c:v>
                </c:pt>
                <c:pt idx="71">
                  <c:v>3700.7249999999999</c:v>
                </c:pt>
                <c:pt idx="72">
                  <c:v>3701.7280000000001</c:v>
                </c:pt>
                <c:pt idx="73">
                  <c:v>3702.107</c:v>
                </c:pt>
                <c:pt idx="74">
                  <c:v>3703.5740000000001</c:v>
                </c:pt>
                <c:pt idx="75">
                  <c:v>3703.92</c:v>
                </c:pt>
                <c:pt idx="76">
                  <c:v>3704.2539999999999</c:v>
                </c:pt>
                <c:pt idx="77">
                  <c:v>3702.8719999999998</c:v>
                </c:pt>
                <c:pt idx="78">
                  <c:v>3704.1329999999998</c:v>
                </c:pt>
                <c:pt idx="79">
                  <c:v>3705.623</c:v>
                </c:pt>
                <c:pt idx="80">
                  <c:v>3704.7890000000002</c:v>
                </c:pt>
                <c:pt idx="81">
                  <c:v>3703.7660000000001</c:v>
                </c:pt>
                <c:pt idx="82">
                  <c:v>3705.614</c:v>
                </c:pt>
                <c:pt idx="83">
                  <c:v>3706.9780000000001</c:v>
                </c:pt>
                <c:pt idx="84">
                  <c:v>3707.2469999999998</c:v>
                </c:pt>
                <c:pt idx="85">
                  <c:v>3708.8980000000001</c:v>
                </c:pt>
                <c:pt idx="86">
                  <c:v>3707.7359999999999</c:v>
                </c:pt>
                <c:pt idx="87">
                  <c:v>3707.2739999999999</c:v>
                </c:pt>
                <c:pt idx="88">
                  <c:v>3707.3809999999999</c:v>
                </c:pt>
                <c:pt idx="89">
                  <c:v>3709.703</c:v>
                </c:pt>
                <c:pt idx="90">
                  <c:v>3709.9009999999998</c:v>
                </c:pt>
                <c:pt idx="91">
                  <c:v>3711.1480000000001</c:v>
                </c:pt>
                <c:pt idx="92">
                  <c:v>3709.4319999999998</c:v>
                </c:pt>
                <c:pt idx="93">
                  <c:v>3708.895</c:v>
                </c:pt>
                <c:pt idx="94">
                  <c:v>3709.2849999999999</c:v>
                </c:pt>
                <c:pt idx="95">
                  <c:v>3710.7890000000002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5-4CF0-A444-4B0125CD5684}"/>
            </c:ext>
          </c:extLst>
        </c:ser>
        <c:ser>
          <c:idx val="1"/>
          <c:order val="1"/>
          <c:tx>
            <c:strRef>
              <c:f>'9.2'!$C$52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'9.2'!$C$54:$C$149</c:f>
              <c:numCache>
                <c:formatCode>#,##0</c:formatCode>
                <c:ptCount val="96"/>
                <c:pt idx="0">
                  <c:v>5525.7179999999998</c:v>
                </c:pt>
                <c:pt idx="1">
                  <c:v>5560.3379999999997</c:v>
                </c:pt>
                <c:pt idx="2">
                  <c:v>5552.5280000000002</c:v>
                </c:pt>
                <c:pt idx="3">
                  <c:v>5553.6369999999997</c:v>
                </c:pt>
                <c:pt idx="4">
                  <c:v>5647.7110000000002</c:v>
                </c:pt>
                <c:pt idx="5">
                  <c:v>5641.1279999999997</c:v>
                </c:pt>
                <c:pt idx="6">
                  <c:v>5635.3990000000003</c:v>
                </c:pt>
                <c:pt idx="7">
                  <c:v>5626.4089999999997</c:v>
                </c:pt>
                <c:pt idx="8">
                  <c:v>5725.5320000000002</c:v>
                </c:pt>
                <c:pt idx="9">
                  <c:v>5689.6809999999996</c:v>
                </c:pt>
                <c:pt idx="10">
                  <c:v>5696.6750000000002</c:v>
                </c:pt>
                <c:pt idx="11">
                  <c:v>5707.5810000000001</c:v>
                </c:pt>
                <c:pt idx="12">
                  <c:v>5702.2979999999998</c:v>
                </c:pt>
                <c:pt idx="13">
                  <c:v>5691.8649999999998</c:v>
                </c:pt>
                <c:pt idx="14">
                  <c:v>5691.893</c:v>
                </c:pt>
                <c:pt idx="15">
                  <c:v>5693.3249999999998</c:v>
                </c:pt>
                <c:pt idx="16">
                  <c:v>5734.6480000000001</c:v>
                </c:pt>
                <c:pt idx="17">
                  <c:v>5734.893</c:v>
                </c:pt>
                <c:pt idx="18">
                  <c:v>5784.5990000000002</c:v>
                </c:pt>
                <c:pt idx="19">
                  <c:v>5836.1120000000001</c:v>
                </c:pt>
                <c:pt idx="20">
                  <c:v>5916.3429999999998</c:v>
                </c:pt>
                <c:pt idx="21">
                  <c:v>5971.0789999999997</c:v>
                </c:pt>
                <c:pt idx="22">
                  <c:v>5947.4589999999998</c:v>
                </c:pt>
                <c:pt idx="23">
                  <c:v>5820.7070000000003</c:v>
                </c:pt>
                <c:pt idx="24">
                  <c:v>5917.9279999999999</c:v>
                </c:pt>
                <c:pt idx="25">
                  <c:v>6031.018</c:v>
                </c:pt>
                <c:pt idx="26">
                  <c:v>6124.7730000000001</c:v>
                </c:pt>
                <c:pt idx="27">
                  <c:v>6105.3149999999996</c:v>
                </c:pt>
                <c:pt idx="28">
                  <c:v>6187.4639999999999</c:v>
                </c:pt>
                <c:pt idx="29">
                  <c:v>6213.1319999999996</c:v>
                </c:pt>
                <c:pt idx="30">
                  <c:v>6222.1090000000004</c:v>
                </c:pt>
                <c:pt idx="31">
                  <c:v>6204.4260000000004</c:v>
                </c:pt>
                <c:pt idx="32">
                  <c:v>6245.81</c:v>
                </c:pt>
                <c:pt idx="33">
                  <c:v>6186.5959999999995</c:v>
                </c:pt>
                <c:pt idx="34">
                  <c:v>6181.7950000000001</c:v>
                </c:pt>
                <c:pt idx="35">
                  <c:v>6126.0929999999998</c:v>
                </c:pt>
                <c:pt idx="36">
                  <c:v>6096.2839999999997</c:v>
                </c:pt>
                <c:pt idx="37">
                  <c:v>6003.866</c:v>
                </c:pt>
                <c:pt idx="38">
                  <c:v>5936.6490000000003</c:v>
                </c:pt>
                <c:pt idx="39">
                  <c:v>5857.5469999999996</c:v>
                </c:pt>
                <c:pt idx="40">
                  <c:v>5846.36</c:v>
                </c:pt>
                <c:pt idx="41">
                  <c:v>5856.6559999999999</c:v>
                </c:pt>
                <c:pt idx="42">
                  <c:v>5818.6289999999999</c:v>
                </c:pt>
                <c:pt idx="43">
                  <c:v>5654.7579999999998</c:v>
                </c:pt>
                <c:pt idx="44">
                  <c:v>5618.4480000000003</c:v>
                </c:pt>
                <c:pt idx="45">
                  <c:v>5585.8130000000001</c:v>
                </c:pt>
                <c:pt idx="46">
                  <c:v>5538.3419999999996</c:v>
                </c:pt>
                <c:pt idx="47">
                  <c:v>5512.0720000000001</c:v>
                </c:pt>
                <c:pt idx="48">
                  <c:v>5351.7280000000001</c:v>
                </c:pt>
                <c:pt idx="49">
                  <c:v>5358.6080000000002</c:v>
                </c:pt>
                <c:pt idx="50">
                  <c:v>5344.2070000000003</c:v>
                </c:pt>
                <c:pt idx="51">
                  <c:v>5345.277</c:v>
                </c:pt>
                <c:pt idx="52">
                  <c:v>5527.0780000000004</c:v>
                </c:pt>
                <c:pt idx="53">
                  <c:v>5534.3190000000004</c:v>
                </c:pt>
                <c:pt idx="54">
                  <c:v>5504.29</c:v>
                </c:pt>
                <c:pt idx="55">
                  <c:v>5362.3850000000002</c:v>
                </c:pt>
                <c:pt idx="56">
                  <c:v>5399.5479999999998</c:v>
                </c:pt>
                <c:pt idx="57">
                  <c:v>5457.7380000000003</c:v>
                </c:pt>
                <c:pt idx="58">
                  <c:v>5558.3969999999999</c:v>
                </c:pt>
                <c:pt idx="59">
                  <c:v>5548.2650000000003</c:v>
                </c:pt>
                <c:pt idx="60">
                  <c:v>5683.3450000000003</c:v>
                </c:pt>
                <c:pt idx="61">
                  <c:v>5796.3990000000003</c:v>
                </c:pt>
                <c:pt idx="62">
                  <c:v>5831.9179999999997</c:v>
                </c:pt>
                <c:pt idx="63">
                  <c:v>5902.2820000000002</c:v>
                </c:pt>
                <c:pt idx="64">
                  <c:v>5930.9480000000003</c:v>
                </c:pt>
                <c:pt idx="65">
                  <c:v>5929.06</c:v>
                </c:pt>
                <c:pt idx="66">
                  <c:v>5974.8459999999995</c:v>
                </c:pt>
                <c:pt idx="67">
                  <c:v>5971.6530000000002</c:v>
                </c:pt>
                <c:pt idx="68">
                  <c:v>5987.5770000000002</c:v>
                </c:pt>
                <c:pt idx="69">
                  <c:v>6007.9610000000002</c:v>
                </c:pt>
                <c:pt idx="70">
                  <c:v>6050.62</c:v>
                </c:pt>
                <c:pt idx="71">
                  <c:v>6070.8729999999996</c:v>
                </c:pt>
                <c:pt idx="72">
                  <c:v>6059.3680000000004</c:v>
                </c:pt>
                <c:pt idx="73">
                  <c:v>6097.7669999999998</c:v>
                </c:pt>
                <c:pt idx="74">
                  <c:v>6082.5789999999997</c:v>
                </c:pt>
                <c:pt idx="75">
                  <c:v>6073.4679999999998</c:v>
                </c:pt>
                <c:pt idx="76">
                  <c:v>6118.1270000000004</c:v>
                </c:pt>
                <c:pt idx="77">
                  <c:v>6112.66</c:v>
                </c:pt>
                <c:pt idx="78">
                  <c:v>6095.98</c:v>
                </c:pt>
                <c:pt idx="79">
                  <c:v>6046.7290000000003</c:v>
                </c:pt>
                <c:pt idx="80">
                  <c:v>6062.07</c:v>
                </c:pt>
                <c:pt idx="81">
                  <c:v>6070.0479999999998</c:v>
                </c:pt>
                <c:pt idx="82">
                  <c:v>6037.4009999999998</c:v>
                </c:pt>
                <c:pt idx="83">
                  <c:v>6021.7030000000004</c:v>
                </c:pt>
                <c:pt idx="84">
                  <c:v>5865.1589999999997</c:v>
                </c:pt>
                <c:pt idx="85">
                  <c:v>5837.48</c:v>
                </c:pt>
                <c:pt idx="86">
                  <c:v>5804.93</c:v>
                </c:pt>
                <c:pt idx="87">
                  <c:v>5759.3019999999997</c:v>
                </c:pt>
                <c:pt idx="88">
                  <c:v>5774.3540000000003</c:v>
                </c:pt>
                <c:pt idx="89">
                  <c:v>5775.4129999999996</c:v>
                </c:pt>
                <c:pt idx="90">
                  <c:v>5692.1930000000002</c:v>
                </c:pt>
                <c:pt idx="91">
                  <c:v>5590.2659999999996</c:v>
                </c:pt>
                <c:pt idx="92">
                  <c:v>5440.6989999999996</c:v>
                </c:pt>
                <c:pt idx="93">
                  <c:v>5417.6149999999998</c:v>
                </c:pt>
                <c:pt idx="94">
                  <c:v>5350.0860000000002</c:v>
                </c:pt>
                <c:pt idx="95">
                  <c:v>5334.3310000000001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5-4CF0-A444-4B0125CD5684}"/>
            </c:ext>
          </c:extLst>
        </c:ser>
        <c:ser>
          <c:idx val="2"/>
          <c:order val="2"/>
          <c:tx>
            <c:strRef>
              <c:f>'9.2'!$D$52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'9.2'!$D$54:$D$149</c:f>
              <c:numCache>
                <c:formatCode>#,##0</c:formatCode>
                <c:ptCount val="96"/>
                <c:pt idx="0">
                  <c:v>84.403000000000006</c:v>
                </c:pt>
                <c:pt idx="1">
                  <c:v>86.864000000000004</c:v>
                </c:pt>
                <c:pt idx="2">
                  <c:v>83.826999999999998</c:v>
                </c:pt>
                <c:pt idx="3">
                  <c:v>82.234999999999999</c:v>
                </c:pt>
                <c:pt idx="4">
                  <c:v>82.302000000000007</c:v>
                </c:pt>
                <c:pt idx="5">
                  <c:v>82.314999999999998</c:v>
                </c:pt>
                <c:pt idx="6">
                  <c:v>82.991</c:v>
                </c:pt>
                <c:pt idx="7">
                  <c:v>85.251999999999995</c:v>
                </c:pt>
                <c:pt idx="8">
                  <c:v>85.593000000000004</c:v>
                </c:pt>
                <c:pt idx="9">
                  <c:v>82.322000000000003</c:v>
                </c:pt>
                <c:pt idx="10">
                  <c:v>82.415999999999997</c:v>
                </c:pt>
                <c:pt idx="11">
                  <c:v>83.338999999999999</c:v>
                </c:pt>
                <c:pt idx="12">
                  <c:v>82.349000000000004</c:v>
                </c:pt>
                <c:pt idx="13">
                  <c:v>84.703999999999994</c:v>
                </c:pt>
                <c:pt idx="14">
                  <c:v>85.988</c:v>
                </c:pt>
                <c:pt idx="15">
                  <c:v>82.73</c:v>
                </c:pt>
                <c:pt idx="16">
                  <c:v>84.555999999999997</c:v>
                </c:pt>
                <c:pt idx="17">
                  <c:v>85.68</c:v>
                </c:pt>
                <c:pt idx="18">
                  <c:v>87.64</c:v>
                </c:pt>
                <c:pt idx="19">
                  <c:v>88.081999999999994</c:v>
                </c:pt>
                <c:pt idx="20">
                  <c:v>82.61</c:v>
                </c:pt>
                <c:pt idx="21">
                  <c:v>86.168999999999997</c:v>
                </c:pt>
                <c:pt idx="22">
                  <c:v>99.307000000000002</c:v>
                </c:pt>
                <c:pt idx="23">
                  <c:v>94.27</c:v>
                </c:pt>
                <c:pt idx="24">
                  <c:v>78.114000000000004</c:v>
                </c:pt>
                <c:pt idx="25">
                  <c:v>84.081000000000003</c:v>
                </c:pt>
                <c:pt idx="26">
                  <c:v>92.671000000000006</c:v>
                </c:pt>
                <c:pt idx="27">
                  <c:v>104.538</c:v>
                </c:pt>
                <c:pt idx="28">
                  <c:v>100.72499999999999</c:v>
                </c:pt>
                <c:pt idx="29">
                  <c:v>87.078000000000003</c:v>
                </c:pt>
                <c:pt idx="30">
                  <c:v>83.453000000000003</c:v>
                </c:pt>
                <c:pt idx="31">
                  <c:v>82.314999999999998</c:v>
                </c:pt>
                <c:pt idx="32">
                  <c:v>82.234999999999999</c:v>
                </c:pt>
                <c:pt idx="33">
                  <c:v>82.289000000000001</c:v>
                </c:pt>
                <c:pt idx="34">
                  <c:v>82.382000000000005</c:v>
                </c:pt>
                <c:pt idx="35">
                  <c:v>82.221999999999994</c:v>
                </c:pt>
                <c:pt idx="36">
                  <c:v>85.218999999999994</c:v>
                </c:pt>
                <c:pt idx="37">
                  <c:v>81.478999999999999</c:v>
                </c:pt>
                <c:pt idx="38">
                  <c:v>78.683000000000007</c:v>
                </c:pt>
                <c:pt idx="39">
                  <c:v>80.930999999999997</c:v>
                </c:pt>
                <c:pt idx="40">
                  <c:v>82.289000000000001</c:v>
                </c:pt>
                <c:pt idx="41">
                  <c:v>82.355999999999995</c:v>
                </c:pt>
                <c:pt idx="42">
                  <c:v>82.295000000000002</c:v>
                </c:pt>
                <c:pt idx="43">
                  <c:v>81.974000000000004</c:v>
                </c:pt>
                <c:pt idx="44">
                  <c:v>75.412000000000006</c:v>
                </c:pt>
                <c:pt idx="45">
                  <c:v>82.335999999999999</c:v>
                </c:pt>
                <c:pt idx="46">
                  <c:v>82.302000000000007</c:v>
                </c:pt>
                <c:pt idx="47">
                  <c:v>82.120999999999995</c:v>
                </c:pt>
                <c:pt idx="48">
                  <c:v>78.91</c:v>
                </c:pt>
                <c:pt idx="49">
                  <c:v>82.289000000000001</c:v>
                </c:pt>
                <c:pt idx="50">
                  <c:v>80.543000000000006</c:v>
                </c:pt>
                <c:pt idx="51">
                  <c:v>79.760000000000005</c:v>
                </c:pt>
                <c:pt idx="52">
                  <c:v>77.772999999999996</c:v>
                </c:pt>
                <c:pt idx="53">
                  <c:v>66.16</c:v>
                </c:pt>
                <c:pt idx="54">
                  <c:v>64.540999999999997</c:v>
                </c:pt>
                <c:pt idx="55">
                  <c:v>67.424000000000007</c:v>
                </c:pt>
                <c:pt idx="56">
                  <c:v>74.683000000000007</c:v>
                </c:pt>
                <c:pt idx="57">
                  <c:v>82.194999999999993</c:v>
                </c:pt>
                <c:pt idx="58">
                  <c:v>82.302000000000007</c:v>
                </c:pt>
                <c:pt idx="59">
                  <c:v>78.703000000000003</c:v>
                </c:pt>
                <c:pt idx="60">
                  <c:v>71.197000000000003</c:v>
                </c:pt>
                <c:pt idx="61">
                  <c:v>70.381</c:v>
                </c:pt>
                <c:pt idx="62">
                  <c:v>75.512</c:v>
                </c:pt>
                <c:pt idx="63">
                  <c:v>82.376000000000005</c:v>
                </c:pt>
                <c:pt idx="64">
                  <c:v>80.843999999999994</c:v>
                </c:pt>
                <c:pt idx="65">
                  <c:v>86.55</c:v>
                </c:pt>
                <c:pt idx="66">
                  <c:v>88.316000000000003</c:v>
                </c:pt>
                <c:pt idx="67">
                  <c:v>85.132000000000005</c:v>
                </c:pt>
                <c:pt idx="68">
                  <c:v>82.262</c:v>
                </c:pt>
                <c:pt idx="69">
                  <c:v>77.204999999999998</c:v>
                </c:pt>
                <c:pt idx="70">
                  <c:v>82.328999999999994</c:v>
                </c:pt>
                <c:pt idx="71">
                  <c:v>84.870999999999995</c:v>
                </c:pt>
                <c:pt idx="72">
                  <c:v>82.289000000000001</c:v>
                </c:pt>
                <c:pt idx="73">
                  <c:v>82.322000000000003</c:v>
                </c:pt>
                <c:pt idx="74">
                  <c:v>82.341999999999999</c:v>
                </c:pt>
                <c:pt idx="75">
                  <c:v>82.59</c:v>
                </c:pt>
                <c:pt idx="76">
                  <c:v>85.091999999999999</c:v>
                </c:pt>
                <c:pt idx="77">
                  <c:v>85.105000000000004</c:v>
                </c:pt>
                <c:pt idx="78">
                  <c:v>82.456000000000003</c:v>
                </c:pt>
                <c:pt idx="79">
                  <c:v>83.492999999999995</c:v>
                </c:pt>
                <c:pt idx="80">
                  <c:v>82.188000000000002</c:v>
                </c:pt>
                <c:pt idx="81">
                  <c:v>83.747</c:v>
                </c:pt>
                <c:pt idx="82">
                  <c:v>82.308999999999997</c:v>
                </c:pt>
                <c:pt idx="83">
                  <c:v>82.295000000000002</c:v>
                </c:pt>
                <c:pt idx="84">
                  <c:v>83.406000000000006</c:v>
                </c:pt>
                <c:pt idx="85">
                  <c:v>82.637</c:v>
                </c:pt>
                <c:pt idx="86">
                  <c:v>82.275000000000006</c:v>
                </c:pt>
                <c:pt idx="87">
                  <c:v>82.281999999999996</c:v>
                </c:pt>
                <c:pt idx="88">
                  <c:v>82.388999999999996</c:v>
                </c:pt>
                <c:pt idx="89">
                  <c:v>82.248999999999995</c:v>
                </c:pt>
                <c:pt idx="90">
                  <c:v>82.275000000000006</c:v>
                </c:pt>
                <c:pt idx="91">
                  <c:v>82.215000000000003</c:v>
                </c:pt>
                <c:pt idx="92">
                  <c:v>82.314999999999998</c:v>
                </c:pt>
                <c:pt idx="93">
                  <c:v>82.281999999999996</c:v>
                </c:pt>
                <c:pt idx="94">
                  <c:v>82.048000000000002</c:v>
                </c:pt>
                <c:pt idx="95">
                  <c:v>81.626000000000005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5-4CF0-A444-4B0125CD5684}"/>
            </c:ext>
          </c:extLst>
        </c:ser>
        <c:ser>
          <c:idx val="3"/>
          <c:order val="3"/>
          <c:tx>
            <c:strRef>
              <c:f>'9.2'!$E$52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'9.2'!$E$54:$E$149</c:f>
              <c:numCache>
                <c:formatCode>#,##0</c:formatCode>
                <c:ptCount val="96"/>
                <c:pt idx="0">
                  <c:v>456.351</c:v>
                </c:pt>
                <c:pt idx="1">
                  <c:v>486.39600000000002</c:v>
                </c:pt>
                <c:pt idx="2">
                  <c:v>464.03899999999999</c:v>
                </c:pt>
                <c:pt idx="3">
                  <c:v>455.64</c:v>
                </c:pt>
                <c:pt idx="4">
                  <c:v>451.95499999999998</c:v>
                </c:pt>
                <c:pt idx="5">
                  <c:v>450.72699999999998</c:v>
                </c:pt>
                <c:pt idx="6">
                  <c:v>458.55900000000003</c:v>
                </c:pt>
                <c:pt idx="7">
                  <c:v>463.89699999999999</c:v>
                </c:pt>
                <c:pt idx="8">
                  <c:v>464.84199999999998</c:v>
                </c:pt>
                <c:pt idx="9">
                  <c:v>460.19499999999999</c:v>
                </c:pt>
                <c:pt idx="10">
                  <c:v>454.25599999999997</c:v>
                </c:pt>
                <c:pt idx="11">
                  <c:v>454.084</c:v>
                </c:pt>
                <c:pt idx="12">
                  <c:v>450.12599999999998</c:v>
                </c:pt>
                <c:pt idx="13">
                  <c:v>447.846</c:v>
                </c:pt>
                <c:pt idx="14">
                  <c:v>448.27199999999999</c:v>
                </c:pt>
                <c:pt idx="15">
                  <c:v>454.68799999999999</c:v>
                </c:pt>
                <c:pt idx="16">
                  <c:v>456.42899999999997</c:v>
                </c:pt>
                <c:pt idx="17">
                  <c:v>455.57600000000002</c:v>
                </c:pt>
                <c:pt idx="18">
                  <c:v>455.98200000000003</c:v>
                </c:pt>
                <c:pt idx="19">
                  <c:v>466.92099999999999</c:v>
                </c:pt>
                <c:pt idx="20">
                  <c:v>468.834</c:v>
                </c:pt>
                <c:pt idx="21">
                  <c:v>474.52</c:v>
                </c:pt>
                <c:pt idx="22">
                  <c:v>474.07299999999998</c:v>
                </c:pt>
                <c:pt idx="23">
                  <c:v>481.29500000000002</c:v>
                </c:pt>
                <c:pt idx="24">
                  <c:v>532.928</c:v>
                </c:pt>
                <c:pt idx="25">
                  <c:v>539.05899999999997</c:v>
                </c:pt>
                <c:pt idx="26">
                  <c:v>545.16200000000003</c:v>
                </c:pt>
                <c:pt idx="27">
                  <c:v>566.072</c:v>
                </c:pt>
                <c:pt idx="28">
                  <c:v>575.56500000000005</c:v>
                </c:pt>
                <c:pt idx="29">
                  <c:v>558.952</c:v>
                </c:pt>
                <c:pt idx="30">
                  <c:v>549.17499999999995</c:v>
                </c:pt>
                <c:pt idx="31">
                  <c:v>551.37</c:v>
                </c:pt>
                <c:pt idx="32">
                  <c:v>548.31299999999999</c:v>
                </c:pt>
                <c:pt idx="33">
                  <c:v>548.39</c:v>
                </c:pt>
                <c:pt idx="34">
                  <c:v>549.61500000000001</c:v>
                </c:pt>
                <c:pt idx="35">
                  <c:v>544.90499999999997</c:v>
                </c:pt>
                <c:pt idx="36">
                  <c:v>533.07399999999996</c:v>
                </c:pt>
                <c:pt idx="37">
                  <c:v>534.91300000000001</c:v>
                </c:pt>
                <c:pt idx="38">
                  <c:v>533.26</c:v>
                </c:pt>
                <c:pt idx="39">
                  <c:v>535.23199999999997</c:v>
                </c:pt>
                <c:pt idx="40">
                  <c:v>535.03499999999997</c:v>
                </c:pt>
                <c:pt idx="41">
                  <c:v>537.45799999999997</c:v>
                </c:pt>
                <c:pt idx="42">
                  <c:v>536.84500000000003</c:v>
                </c:pt>
                <c:pt idx="43">
                  <c:v>537.65800000000002</c:v>
                </c:pt>
                <c:pt idx="44">
                  <c:v>534.21699999999998</c:v>
                </c:pt>
                <c:pt idx="45">
                  <c:v>535.84699999999998</c:v>
                </c:pt>
                <c:pt idx="46">
                  <c:v>536.29700000000003</c:v>
                </c:pt>
                <c:pt idx="47">
                  <c:v>536.93399999999997</c:v>
                </c:pt>
                <c:pt idx="48">
                  <c:v>526.91999999999996</c:v>
                </c:pt>
                <c:pt idx="49">
                  <c:v>523.82500000000005</c:v>
                </c:pt>
                <c:pt idx="50">
                  <c:v>523.27</c:v>
                </c:pt>
                <c:pt idx="51">
                  <c:v>525.51300000000003</c:v>
                </c:pt>
                <c:pt idx="52">
                  <c:v>530.25</c:v>
                </c:pt>
                <c:pt idx="53">
                  <c:v>534.99800000000005</c:v>
                </c:pt>
                <c:pt idx="54">
                  <c:v>539.57299999999998</c:v>
                </c:pt>
                <c:pt idx="55">
                  <c:v>539.57600000000002</c:v>
                </c:pt>
                <c:pt idx="56">
                  <c:v>543.08100000000002</c:v>
                </c:pt>
                <c:pt idx="57">
                  <c:v>545.43700000000001</c:v>
                </c:pt>
                <c:pt idx="58">
                  <c:v>541.73599999999999</c:v>
                </c:pt>
                <c:pt idx="59">
                  <c:v>542.35799999999995</c:v>
                </c:pt>
                <c:pt idx="60">
                  <c:v>532.71199999999999</c:v>
                </c:pt>
                <c:pt idx="61">
                  <c:v>535.91800000000001</c:v>
                </c:pt>
                <c:pt idx="62">
                  <c:v>538.06399999999996</c:v>
                </c:pt>
                <c:pt idx="63">
                  <c:v>538.03099999999995</c:v>
                </c:pt>
                <c:pt idx="64">
                  <c:v>540.49099999999999</c:v>
                </c:pt>
                <c:pt idx="65">
                  <c:v>543.61599999999999</c:v>
                </c:pt>
                <c:pt idx="66">
                  <c:v>556.40800000000002</c:v>
                </c:pt>
                <c:pt idx="67">
                  <c:v>576.279</c:v>
                </c:pt>
                <c:pt idx="68">
                  <c:v>553.79200000000003</c:v>
                </c:pt>
                <c:pt idx="69">
                  <c:v>553.14200000000005</c:v>
                </c:pt>
                <c:pt idx="70">
                  <c:v>552.55600000000004</c:v>
                </c:pt>
                <c:pt idx="71">
                  <c:v>562.06899999999996</c:v>
                </c:pt>
                <c:pt idx="72">
                  <c:v>557.45799999999997</c:v>
                </c:pt>
                <c:pt idx="73">
                  <c:v>555.59699999999998</c:v>
                </c:pt>
                <c:pt idx="74">
                  <c:v>556.52700000000004</c:v>
                </c:pt>
                <c:pt idx="75">
                  <c:v>553.28099999999995</c:v>
                </c:pt>
                <c:pt idx="76">
                  <c:v>557.01800000000003</c:v>
                </c:pt>
                <c:pt idx="77">
                  <c:v>568.54300000000001</c:v>
                </c:pt>
                <c:pt idx="78">
                  <c:v>566.22699999999998</c:v>
                </c:pt>
                <c:pt idx="79">
                  <c:v>562.39599999999996</c:v>
                </c:pt>
                <c:pt idx="80">
                  <c:v>550.12699999999995</c:v>
                </c:pt>
                <c:pt idx="81">
                  <c:v>555.18100000000004</c:v>
                </c:pt>
                <c:pt idx="82">
                  <c:v>551.77700000000004</c:v>
                </c:pt>
                <c:pt idx="83">
                  <c:v>546.03300000000002</c:v>
                </c:pt>
                <c:pt idx="84">
                  <c:v>543.22900000000004</c:v>
                </c:pt>
                <c:pt idx="85">
                  <c:v>545.35900000000004</c:v>
                </c:pt>
                <c:pt idx="86">
                  <c:v>537.84</c:v>
                </c:pt>
                <c:pt idx="87">
                  <c:v>534.19899999999996</c:v>
                </c:pt>
                <c:pt idx="88">
                  <c:v>469.21800000000002</c:v>
                </c:pt>
                <c:pt idx="89">
                  <c:v>463.39600000000002</c:v>
                </c:pt>
                <c:pt idx="90">
                  <c:v>462.99400000000003</c:v>
                </c:pt>
                <c:pt idx="91">
                  <c:v>462.892</c:v>
                </c:pt>
                <c:pt idx="92">
                  <c:v>456.61700000000002</c:v>
                </c:pt>
                <c:pt idx="93">
                  <c:v>457.61</c:v>
                </c:pt>
                <c:pt idx="94">
                  <c:v>457.35</c:v>
                </c:pt>
                <c:pt idx="95">
                  <c:v>458.54899999999998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A5-4CF0-A444-4B0125CD5684}"/>
            </c:ext>
          </c:extLst>
        </c:ser>
        <c:ser>
          <c:idx val="6"/>
          <c:order val="4"/>
          <c:tx>
            <c:strRef>
              <c:f>'9.2'!$I$52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'9.2'!$I$54:$I$149</c:f>
              <c:numCache>
                <c:formatCode>#,##0</c:formatCode>
                <c:ptCount val="96"/>
                <c:pt idx="0">
                  <c:v>62.085000000000001</c:v>
                </c:pt>
                <c:pt idx="1">
                  <c:v>60.555999999999997</c:v>
                </c:pt>
                <c:pt idx="2">
                  <c:v>58.968000000000004</c:v>
                </c:pt>
                <c:pt idx="3">
                  <c:v>59.56</c:v>
                </c:pt>
                <c:pt idx="4">
                  <c:v>57.69</c:v>
                </c:pt>
                <c:pt idx="5">
                  <c:v>58.381999999999998</c:v>
                </c:pt>
                <c:pt idx="6">
                  <c:v>58.606999999999999</c:v>
                </c:pt>
                <c:pt idx="7">
                  <c:v>61.402999999999999</c:v>
                </c:pt>
                <c:pt idx="8">
                  <c:v>65.510000000000005</c:v>
                </c:pt>
                <c:pt idx="9">
                  <c:v>68.792000000000002</c:v>
                </c:pt>
                <c:pt idx="10">
                  <c:v>69.527000000000001</c:v>
                </c:pt>
                <c:pt idx="11">
                  <c:v>71.340999999999994</c:v>
                </c:pt>
                <c:pt idx="12">
                  <c:v>73.296000000000006</c:v>
                </c:pt>
                <c:pt idx="13">
                  <c:v>71.545000000000002</c:v>
                </c:pt>
                <c:pt idx="14">
                  <c:v>66.706000000000003</c:v>
                </c:pt>
                <c:pt idx="15">
                  <c:v>66.826999999999998</c:v>
                </c:pt>
                <c:pt idx="16">
                  <c:v>73.298000000000002</c:v>
                </c:pt>
                <c:pt idx="17">
                  <c:v>76.319000000000003</c:v>
                </c:pt>
                <c:pt idx="18">
                  <c:v>78.866</c:v>
                </c:pt>
                <c:pt idx="19">
                  <c:v>81.132999999999996</c:v>
                </c:pt>
                <c:pt idx="20">
                  <c:v>85.826999999999998</c:v>
                </c:pt>
                <c:pt idx="21">
                  <c:v>87.492000000000004</c:v>
                </c:pt>
                <c:pt idx="22">
                  <c:v>89.033000000000001</c:v>
                </c:pt>
                <c:pt idx="23">
                  <c:v>88.206999999999994</c:v>
                </c:pt>
                <c:pt idx="24">
                  <c:v>88.837000000000003</c:v>
                </c:pt>
                <c:pt idx="25">
                  <c:v>91.623999999999995</c:v>
                </c:pt>
                <c:pt idx="26">
                  <c:v>96.709000000000003</c:v>
                </c:pt>
                <c:pt idx="27">
                  <c:v>100.422</c:v>
                </c:pt>
                <c:pt idx="28">
                  <c:v>100.393</c:v>
                </c:pt>
                <c:pt idx="29">
                  <c:v>101.989</c:v>
                </c:pt>
                <c:pt idx="30">
                  <c:v>106.929</c:v>
                </c:pt>
                <c:pt idx="31">
                  <c:v>107.533</c:v>
                </c:pt>
                <c:pt idx="32">
                  <c:v>106.13</c:v>
                </c:pt>
                <c:pt idx="33">
                  <c:v>103.361</c:v>
                </c:pt>
                <c:pt idx="34">
                  <c:v>103.94799999999999</c:v>
                </c:pt>
                <c:pt idx="35">
                  <c:v>106.02</c:v>
                </c:pt>
                <c:pt idx="36">
                  <c:v>100.242</c:v>
                </c:pt>
                <c:pt idx="37">
                  <c:v>97.525000000000006</c:v>
                </c:pt>
                <c:pt idx="38">
                  <c:v>92.447000000000003</c:v>
                </c:pt>
                <c:pt idx="39">
                  <c:v>92.677999999999997</c:v>
                </c:pt>
                <c:pt idx="40">
                  <c:v>90.367000000000004</c:v>
                </c:pt>
                <c:pt idx="41">
                  <c:v>85.504000000000005</c:v>
                </c:pt>
                <c:pt idx="42">
                  <c:v>84.129000000000005</c:v>
                </c:pt>
                <c:pt idx="43">
                  <c:v>90.632000000000005</c:v>
                </c:pt>
                <c:pt idx="44">
                  <c:v>90.192999999999998</c:v>
                </c:pt>
                <c:pt idx="45">
                  <c:v>90.457999999999998</c:v>
                </c:pt>
                <c:pt idx="46">
                  <c:v>93.611999999999995</c:v>
                </c:pt>
                <c:pt idx="47">
                  <c:v>95.153000000000006</c:v>
                </c:pt>
                <c:pt idx="48">
                  <c:v>93.135999999999996</c:v>
                </c:pt>
                <c:pt idx="49">
                  <c:v>93.531999999999996</c:v>
                </c:pt>
                <c:pt idx="50">
                  <c:v>90.411000000000001</c:v>
                </c:pt>
                <c:pt idx="51">
                  <c:v>89.85</c:v>
                </c:pt>
                <c:pt idx="52">
                  <c:v>87.665999999999997</c:v>
                </c:pt>
                <c:pt idx="53">
                  <c:v>81.680999999999997</c:v>
                </c:pt>
                <c:pt idx="54">
                  <c:v>78.978999999999999</c:v>
                </c:pt>
                <c:pt idx="55">
                  <c:v>78.566000000000003</c:v>
                </c:pt>
                <c:pt idx="56">
                  <c:v>76.093999999999994</c:v>
                </c:pt>
                <c:pt idx="57">
                  <c:v>76.191000000000003</c:v>
                </c:pt>
                <c:pt idx="58">
                  <c:v>78.033000000000001</c:v>
                </c:pt>
                <c:pt idx="59">
                  <c:v>78.103999999999999</c:v>
                </c:pt>
                <c:pt idx="60">
                  <c:v>80.257000000000005</c:v>
                </c:pt>
                <c:pt idx="61">
                  <c:v>80.906000000000006</c:v>
                </c:pt>
                <c:pt idx="62">
                  <c:v>83.846000000000004</c:v>
                </c:pt>
                <c:pt idx="63">
                  <c:v>87.221999999999994</c:v>
                </c:pt>
                <c:pt idx="64">
                  <c:v>91.989000000000004</c:v>
                </c:pt>
                <c:pt idx="65">
                  <c:v>87.778000000000006</c:v>
                </c:pt>
                <c:pt idx="66">
                  <c:v>84.543999999999997</c:v>
                </c:pt>
                <c:pt idx="67">
                  <c:v>89.953999999999994</c:v>
                </c:pt>
                <c:pt idx="68">
                  <c:v>95.816000000000003</c:v>
                </c:pt>
                <c:pt idx="69">
                  <c:v>101.82599999999999</c:v>
                </c:pt>
                <c:pt idx="70">
                  <c:v>109.402</c:v>
                </c:pt>
                <c:pt idx="71">
                  <c:v>112.083</c:v>
                </c:pt>
                <c:pt idx="72">
                  <c:v>116.658</c:v>
                </c:pt>
                <c:pt idx="73">
                  <c:v>120.925</c:v>
                </c:pt>
                <c:pt idx="74">
                  <c:v>124.795</c:v>
                </c:pt>
                <c:pt idx="75">
                  <c:v>126.01300000000001</c:v>
                </c:pt>
                <c:pt idx="76">
                  <c:v>128.32</c:v>
                </c:pt>
                <c:pt idx="77">
                  <c:v>130.904</c:v>
                </c:pt>
                <c:pt idx="78">
                  <c:v>132.87899999999999</c:v>
                </c:pt>
                <c:pt idx="79">
                  <c:v>138.10599999999999</c:v>
                </c:pt>
                <c:pt idx="80">
                  <c:v>139.95699999999999</c:v>
                </c:pt>
                <c:pt idx="81">
                  <c:v>142.51300000000001</c:v>
                </c:pt>
                <c:pt idx="82">
                  <c:v>144.208</c:v>
                </c:pt>
                <c:pt idx="83">
                  <c:v>150.352</c:v>
                </c:pt>
                <c:pt idx="84">
                  <c:v>152.89500000000001</c:v>
                </c:pt>
                <c:pt idx="85">
                  <c:v>156.774</c:v>
                </c:pt>
                <c:pt idx="86">
                  <c:v>156.02699999999999</c:v>
                </c:pt>
                <c:pt idx="87">
                  <c:v>151.68100000000001</c:v>
                </c:pt>
                <c:pt idx="88">
                  <c:v>152.721</c:v>
                </c:pt>
                <c:pt idx="89">
                  <c:v>155.99600000000001</c:v>
                </c:pt>
                <c:pt idx="90">
                  <c:v>154.65100000000001</c:v>
                </c:pt>
                <c:pt idx="91">
                  <c:v>150.67599999999999</c:v>
                </c:pt>
                <c:pt idx="92">
                  <c:v>146.68299999999999</c:v>
                </c:pt>
                <c:pt idx="93">
                  <c:v>152.483</c:v>
                </c:pt>
                <c:pt idx="94">
                  <c:v>152.00200000000001</c:v>
                </c:pt>
                <c:pt idx="95">
                  <c:v>144.93199999999999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5-4CF0-A444-4B0125CD5684}"/>
            </c:ext>
          </c:extLst>
        </c:ser>
        <c:ser>
          <c:idx val="7"/>
          <c:order val="5"/>
          <c:tx>
            <c:strRef>
              <c:f>'9.2'!$H$52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23.824000000000002</c:v>
                </c:pt>
                <c:pt idx="26">
                  <c:v>27.35</c:v>
                </c:pt>
                <c:pt idx="27">
                  <c:v>27.812999999999999</c:v>
                </c:pt>
                <c:pt idx="28">
                  <c:v>38.482999999999997</c:v>
                </c:pt>
                <c:pt idx="29">
                  <c:v>92.61</c:v>
                </c:pt>
                <c:pt idx="30">
                  <c:v>221.25700000000001</c:v>
                </c:pt>
                <c:pt idx="31">
                  <c:v>412.43</c:v>
                </c:pt>
                <c:pt idx="32">
                  <c:v>655.005</c:v>
                </c:pt>
                <c:pt idx="33">
                  <c:v>923.91899999999998</c:v>
                </c:pt>
                <c:pt idx="34">
                  <c:v>1195.9670000000001</c:v>
                </c:pt>
                <c:pt idx="35">
                  <c:v>1445.8710000000001</c:v>
                </c:pt>
                <c:pt idx="36">
                  <c:v>1661.0229999999999</c:v>
                </c:pt>
                <c:pt idx="37">
                  <c:v>1853.4069999999999</c:v>
                </c:pt>
                <c:pt idx="38">
                  <c:v>2028.9159999999999</c:v>
                </c:pt>
                <c:pt idx="39">
                  <c:v>2183.0770000000002</c:v>
                </c:pt>
                <c:pt idx="40">
                  <c:v>2318.652</c:v>
                </c:pt>
                <c:pt idx="41">
                  <c:v>2433.942</c:v>
                </c:pt>
                <c:pt idx="42">
                  <c:v>2533.569</c:v>
                </c:pt>
                <c:pt idx="43">
                  <c:v>2623.4549999999999</c:v>
                </c:pt>
                <c:pt idx="44">
                  <c:v>2695.1280000000002</c:v>
                </c:pt>
                <c:pt idx="45">
                  <c:v>2744.6979999999999</c:v>
                </c:pt>
                <c:pt idx="46">
                  <c:v>2783.84</c:v>
                </c:pt>
                <c:pt idx="47">
                  <c:v>2809.0369999999998</c:v>
                </c:pt>
                <c:pt idx="48">
                  <c:v>2816.0720000000001</c:v>
                </c:pt>
                <c:pt idx="49">
                  <c:v>2813.0940000000001</c:v>
                </c:pt>
                <c:pt idx="50">
                  <c:v>2799.5390000000002</c:v>
                </c:pt>
                <c:pt idx="51">
                  <c:v>2768.8240000000001</c:v>
                </c:pt>
                <c:pt idx="52">
                  <c:v>2723.0329999999999</c:v>
                </c:pt>
                <c:pt idx="53">
                  <c:v>2658.6860000000001</c:v>
                </c:pt>
                <c:pt idx="54">
                  <c:v>2581.8240000000001</c:v>
                </c:pt>
                <c:pt idx="55">
                  <c:v>2482.7649999999999</c:v>
                </c:pt>
                <c:pt idx="56">
                  <c:v>2366.9050000000002</c:v>
                </c:pt>
                <c:pt idx="57">
                  <c:v>2242.828</c:v>
                </c:pt>
                <c:pt idx="58">
                  <c:v>2095.4749999999999</c:v>
                </c:pt>
                <c:pt idx="59">
                  <c:v>1945.32</c:v>
                </c:pt>
                <c:pt idx="60">
                  <c:v>1754.0409999999999</c:v>
                </c:pt>
                <c:pt idx="61">
                  <c:v>1549.0419999999999</c:v>
                </c:pt>
                <c:pt idx="62">
                  <c:v>1329.671</c:v>
                </c:pt>
                <c:pt idx="63">
                  <c:v>1085.29</c:v>
                </c:pt>
                <c:pt idx="64">
                  <c:v>829.82899999999995</c:v>
                </c:pt>
                <c:pt idx="65">
                  <c:v>578.495</c:v>
                </c:pt>
                <c:pt idx="66">
                  <c:v>352.08</c:v>
                </c:pt>
                <c:pt idx="67">
                  <c:v>179.209</c:v>
                </c:pt>
                <c:pt idx="68">
                  <c:v>75.608000000000004</c:v>
                </c:pt>
                <c:pt idx="69">
                  <c:v>33.883000000000003</c:v>
                </c:pt>
                <c:pt idx="70">
                  <c:v>27.914999999999999</c:v>
                </c:pt>
                <c:pt idx="71">
                  <c:v>27.951000000000001</c:v>
                </c:pt>
                <c:pt idx="72">
                  <c:v>13.057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5-4CF0-A444-4B0125CD5684}"/>
            </c:ext>
          </c:extLst>
        </c:ser>
        <c:ser>
          <c:idx val="4"/>
          <c:order val="6"/>
          <c:tx>
            <c:strRef>
              <c:f>'9.2'!$F$52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'9.2'!$F$54:$F$149</c:f>
              <c:numCache>
                <c:formatCode>#,##0</c:formatCode>
                <c:ptCount val="96"/>
                <c:pt idx="0">
                  <c:v>161.50299999999999</c:v>
                </c:pt>
                <c:pt idx="1">
                  <c:v>161.49299999999999</c:v>
                </c:pt>
                <c:pt idx="2">
                  <c:v>161.47499999999999</c:v>
                </c:pt>
                <c:pt idx="3">
                  <c:v>161.71600000000001</c:v>
                </c:pt>
                <c:pt idx="4">
                  <c:v>165.77099999999999</c:v>
                </c:pt>
                <c:pt idx="5">
                  <c:v>165.76400000000001</c:v>
                </c:pt>
                <c:pt idx="6">
                  <c:v>165.73500000000001</c:v>
                </c:pt>
                <c:pt idx="7">
                  <c:v>165.43</c:v>
                </c:pt>
                <c:pt idx="8">
                  <c:v>116.123</c:v>
                </c:pt>
                <c:pt idx="9">
                  <c:v>109.004</c:v>
                </c:pt>
                <c:pt idx="10">
                  <c:v>108.898</c:v>
                </c:pt>
                <c:pt idx="11">
                  <c:v>108.97499999999999</c:v>
                </c:pt>
                <c:pt idx="12">
                  <c:v>170.91800000000001</c:v>
                </c:pt>
                <c:pt idx="13">
                  <c:v>171.155</c:v>
                </c:pt>
                <c:pt idx="14">
                  <c:v>171.077</c:v>
                </c:pt>
                <c:pt idx="15">
                  <c:v>171.07900000000001</c:v>
                </c:pt>
                <c:pt idx="16">
                  <c:v>173.71899999999999</c:v>
                </c:pt>
                <c:pt idx="17">
                  <c:v>173.84399999999999</c:v>
                </c:pt>
                <c:pt idx="18">
                  <c:v>173.779</c:v>
                </c:pt>
                <c:pt idx="19">
                  <c:v>173.732</c:v>
                </c:pt>
                <c:pt idx="20">
                  <c:v>175.24700000000001</c:v>
                </c:pt>
                <c:pt idx="21">
                  <c:v>175.22</c:v>
                </c:pt>
                <c:pt idx="22">
                  <c:v>175.13399999999999</c:v>
                </c:pt>
                <c:pt idx="23">
                  <c:v>183.06200000000001</c:v>
                </c:pt>
                <c:pt idx="24">
                  <c:v>278.05900000000003</c:v>
                </c:pt>
                <c:pt idx="25">
                  <c:v>292.88099999999997</c:v>
                </c:pt>
                <c:pt idx="26">
                  <c:v>292.87200000000001</c:v>
                </c:pt>
                <c:pt idx="27">
                  <c:v>318.286</c:v>
                </c:pt>
                <c:pt idx="28">
                  <c:v>446.36700000000002</c:v>
                </c:pt>
                <c:pt idx="29">
                  <c:v>446.57799999999997</c:v>
                </c:pt>
                <c:pt idx="30">
                  <c:v>445.34199999999998</c:v>
                </c:pt>
                <c:pt idx="31">
                  <c:v>452.23700000000002</c:v>
                </c:pt>
                <c:pt idx="32">
                  <c:v>459.94900000000001</c:v>
                </c:pt>
                <c:pt idx="33">
                  <c:v>466.35199999999998</c:v>
                </c:pt>
                <c:pt idx="34">
                  <c:v>466.221</c:v>
                </c:pt>
                <c:pt idx="35">
                  <c:v>449.20400000000001</c:v>
                </c:pt>
                <c:pt idx="36">
                  <c:v>222.22800000000001</c:v>
                </c:pt>
                <c:pt idx="37">
                  <c:v>201.387</c:v>
                </c:pt>
                <c:pt idx="38">
                  <c:v>201.37899999999999</c:v>
                </c:pt>
                <c:pt idx="39">
                  <c:v>201.28</c:v>
                </c:pt>
                <c:pt idx="40">
                  <c:v>188.429</c:v>
                </c:pt>
                <c:pt idx="41">
                  <c:v>188.054</c:v>
                </c:pt>
                <c:pt idx="42">
                  <c:v>187.95099999999999</c:v>
                </c:pt>
                <c:pt idx="43">
                  <c:v>186.81</c:v>
                </c:pt>
                <c:pt idx="44">
                  <c:v>159.88800000000001</c:v>
                </c:pt>
                <c:pt idx="45">
                  <c:v>158.90700000000001</c:v>
                </c:pt>
                <c:pt idx="46">
                  <c:v>158.893</c:v>
                </c:pt>
                <c:pt idx="47">
                  <c:v>158.54599999999999</c:v>
                </c:pt>
                <c:pt idx="48">
                  <c:v>107.726</c:v>
                </c:pt>
                <c:pt idx="49">
                  <c:v>100.59699999999999</c:v>
                </c:pt>
                <c:pt idx="50">
                  <c:v>100.471</c:v>
                </c:pt>
                <c:pt idx="51">
                  <c:v>100.268</c:v>
                </c:pt>
                <c:pt idx="52">
                  <c:v>101.82</c:v>
                </c:pt>
                <c:pt idx="53">
                  <c:v>101.913</c:v>
                </c:pt>
                <c:pt idx="54">
                  <c:v>101.773</c:v>
                </c:pt>
                <c:pt idx="55">
                  <c:v>101.855</c:v>
                </c:pt>
                <c:pt idx="56">
                  <c:v>103.41</c:v>
                </c:pt>
                <c:pt idx="57">
                  <c:v>103.288</c:v>
                </c:pt>
                <c:pt idx="58">
                  <c:v>141.261</c:v>
                </c:pt>
                <c:pt idx="59">
                  <c:v>160.267</c:v>
                </c:pt>
                <c:pt idx="60">
                  <c:v>160.529</c:v>
                </c:pt>
                <c:pt idx="61">
                  <c:v>160.53100000000001</c:v>
                </c:pt>
                <c:pt idx="62">
                  <c:v>160.53399999999999</c:v>
                </c:pt>
                <c:pt idx="63">
                  <c:v>164.94499999999999</c:v>
                </c:pt>
                <c:pt idx="64">
                  <c:v>224.542</c:v>
                </c:pt>
                <c:pt idx="65">
                  <c:v>247.63</c:v>
                </c:pt>
                <c:pt idx="66">
                  <c:v>248.43</c:v>
                </c:pt>
                <c:pt idx="67">
                  <c:v>307.87</c:v>
                </c:pt>
                <c:pt idx="68">
                  <c:v>431.75900000000001</c:v>
                </c:pt>
                <c:pt idx="69">
                  <c:v>446.42399999999998</c:v>
                </c:pt>
                <c:pt idx="70">
                  <c:v>444.089</c:v>
                </c:pt>
                <c:pt idx="71">
                  <c:v>453.27199999999999</c:v>
                </c:pt>
                <c:pt idx="72">
                  <c:v>563.87599999999998</c:v>
                </c:pt>
                <c:pt idx="73">
                  <c:v>578.96500000000003</c:v>
                </c:pt>
                <c:pt idx="74">
                  <c:v>580.14300000000003</c:v>
                </c:pt>
                <c:pt idx="75">
                  <c:v>556.89800000000002</c:v>
                </c:pt>
                <c:pt idx="76">
                  <c:v>253.51300000000001</c:v>
                </c:pt>
                <c:pt idx="77">
                  <c:v>226.75700000000001</c:v>
                </c:pt>
                <c:pt idx="78">
                  <c:v>227.67099999999999</c:v>
                </c:pt>
                <c:pt idx="79">
                  <c:v>224.66</c:v>
                </c:pt>
                <c:pt idx="80">
                  <c:v>172.27699999999999</c:v>
                </c:pt>
                <c:pt idx="81">
                  <c:v>170.10400000000001</c:v>
                </c:pt>
                <c:pt idx="82">
                  <c:v>169.80099999999999</c:v>
                </c:pt>
                <c:pt idx="83">
                  <c:v>169.66399999999999</c:v>
                </c:pt>
                <c:pt idx="84">
                  <c:v>162.74199999999999</c:v>
                </c:pt>
                <c:pt idx="85">
                  <c:v>162.535</c:v>
                </c:pt>
                <c:pt idx="86">
                  <c:v>161.92599999999999</c:v>
                </c:pt>
                <c:pt idx="87">
                  <c:v>161.69300000000001</c:v>
                </c:pt>
                <c:pt idx="88">
                  <c:v>159.90700000000001</c:v>
                </c:pt>
                <c:pt idx="89">
                  <c:v>159.90899999999999</c:v>
                </c:pt>
                <c:pt idx="90">
                  <c:v>159.899</c:v>
                </c:pt>
                <c:pt idx="91">
                  <c:v>159.88900000000001</c:v>
                </c:pt>
                <c:pt idx="92">
                  <c:v>158.749</c:v>
                </c:pt>
                <c:pt idx="93">
                  <c:v>158.733</c:v>
                </c:pt>
                <c:pt idx="94">
                  <c:v>158.72900000000001</c:v>
                </c:pt>
                <c:pt idx="95">
                  <c:v>158.727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5-4CF0-A444-4B0125CD5684}"/>
            </c:ext>
          </c:extLst>
        </c:ser>
        <c:ser>
          <c:idx val="5"/>
          <c:order val="7"/>
          <c:tx>
            <c:strRef>
              <c:f>'9.2'!$G$52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58.314999999999998</c:v>
                </c:pt>
                <c:pt idx="21">
                  <c:v>58.457999999999998</c:v>
                </c:pt>
                <c:pt idx="22">
                  <c:v>93.488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29.265000000000001</c:v>
                </c:pt>
                <c:pt idx="27">
                  <c:v>86.233000000000004</c:v>
                </c:pt>
                <c:pt idx="28">
                  <c:v>568.19299999999998</c:v>
                </c:pt>
                <c:pt idx="29">
                  <c:v>584.678</c:v>
                </c:pt>
                <c:pt idx="30">
                  <c:v>551.46400000000006</c:v>
                </c:pt>
                <c:pt idx="31">
                  <c:v>546.65499999999997</c:v>
                </c:pt>
                <c:pt idx="32">
                  <c:v>269.74</c:v>
                </c:pt>
                <c:pt idx="33">
                  <c:v>249.50399999999999</c:v>
                </c:pt>
                <c:pt idx="34">
                  <c:v>156.58099999999999</c:v>
                </c:pt>
                <c:pt idx="35">
                  <c:v>144.59100000000001</c:v>
                </c:pt>
                <c:pt idx="36">
                  <c:v>146.16800000000001</c:v>
                </c:pt>
                <c:pt idx="37">
                  <c:v>162.57900000000001</c:v>
                </c:pt>
                <c:pt idx="38">
                  <c:v>146.16800000000001</c:v>
                </c:pt>
                <c:pt idx="39">
                  <c:v>147.69399999999999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96.781999999999996</c:v>
                </c:pt>
                <c:pt idx="66">
                  <c:v>267.79300000000001</c:v>
                </c:pt>
                <c:pt idx="67">
                  <c:v>509.36900000000003</c:v>
                </c:pt>
                <c:pt idx="68">
                  <c:v>449.774</c:v>
                </c:pt>
                <c:pt idx="69">
                  <c:v>521.54</c:v>
                </c:pt>
                <c:pt idx="70">
                  <c:v>499.65699999999998</c:v>
                </c:pt>
                <c:pt idx="71">
                  <c:v>535.96</c:v>
                </c:pt>
                <c:pt idx="72">
                  <c:v>474.30200000000002</c:v>
                </c:pt>
                <c:pt idx="73">
                  <c:v>422.733</c:v>
                </c:pt>
                <c:pt idx="74">
                  <c:v>465.38400000000001</c:v>
                </c:pt>
                <c:pt idx="75">
                  <c:v>462.30799999999999</c:v>
                </c:pt>
                <c:pt idx="76">
                  <c:v>524.77099999999996</c:v>
                </c:pt>
                <c:pt idx="77">
                  <c:v>548.21</c:v>
                </c:pt>
                <c:pt idx="78">
                  <c:v>544.96400000000006</c:v>
                </c:pt>
                <c:pt idx="79">
                  <c:v>542.58000000000004</c:v>
                </c:pt>
                <c:pt idx="80">
                  <c:v>464.00799999999998</c:v>
                </c:pt>
                <c:pt idx="81">
                  <c:v>464.21100000000001</c:v>
                </c:pt>
                <c:pt idx="82">
                  <c:v>470.34699999999998</c:v>
                </c:pt>
                <c:pt idx="83">
                  <c:v>482.16899999999998</c:v>
                </c:pt>
                <c:pt idx="84">
                  <c:v>290.00400000000002</c:v>
                </c:pt>
                <c:pt idx="85">
                  <c:v>208.375</c:v>
                </c:pt>
                <c:pt idx="86">
                  <c:v>97.831000000000003</c:v>
                </c:pt>
                <c:pt idx="87">
                  <c:v>96.272999999999996</c:v>
                </c:pt>
                <c:pt idx="88">
                  <c:v>100.745</c:v>
                </c:pt>
                <c:pt idx="89">
                  <c:v>100.758</c:v>
                </c:pt>
                <c:pt idx="90">
                  <c:v>94.37</c:v>
                </c:pt>
                <c:pt idx="91">
                  <c:v>78.686000000000007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5-4CF0-A444-4B0125CD5684}"/>
            </c:ext>
          </c:extLst>
        </c:ser>
        <c:ser>
          <c:idx val="10"/>
          <c:order val="10"/>
          <c:tx>
            <c:strRef>
              <c:f>'9.2'!$P$53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'9.2'!$P$54:$P$149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47.531999999999996</c:v>
                </c:pt>
                <c:pt idx="27">
                  <c:v>106.232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'9.2'!$J$52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'9.2'!$Q$54:$Q$149</c:f>
              <c:numCache>
                <c:formatCode>General</c:formatCode>
                <c:ptCount val="96"/>
                <c:pt idx="0">
                  <c:v>-618.49</c:v>
                </c:pt>
                <c:pt idx="1">
                  <c:v>-568.67899999999997</c:v>
                </c:pt>
                <c:pt idx="2">
                  <c:v>-539.89099999999996</c:v>
                </c:pt>
                <c:pt idx="3">
                  <c:v>-513.94500000000005</c:v>
                </c:pt>
                <c:pt idx="4">
                  <c:v>-545.05799999999999</c:v>
                </c:pt>
                <c:pt idx="5">
                  <c:v>-488.42500000000001</c:v>
                </c:pt>
                <c:pt idx="6">
                  <c:v>-530.40499999999997</c:v>
                </c:pt>
                <c:pt idx="7">
                  <c:v>-537.48199999999997</c:v>
                </c:pt>
                <c:pt idx="8">
                  <c:v>-630.01900000000001</c:v>
                </c:pt>
                <c:pt idx="9">
                  <c:v>-644.36300000000006</c:v>
                </c:pt>
                <c:pt idx="10">
                  <c:v>-612.39800000000002</c:v>
                </c:pt>
                <c:pt idx="11">
                  <c:v>-638.71900000000005</c:v>
                </c:pt>
                <c:pt idx="12">
                  <c:v>-644.35500000000002</c:v>
                </c:pt>
                <c:pt idx="13">
                  <c:v>-631.49</c:v>
                </c:pt>
                <c:pt idx="14">
                  <c:v>-622.73400000000004</c:v>
                </c:pt>
                <c:pt idx="15">
                  <c:v>-634.78</c:v>
                </c:pt>
                <c:pt idx="16">
                  <c:v>-610.26900000000001</c:v>
                </c:pt>
                <c:pt idx="17">
                  <c:v>-531.34199999999998</c:v>
                </c:pt>
                <c:pt idx="18">
                  <c:v>-490.16500000000002</c:v>
                </c:pt>
                <c:pt idx="19">
                  <c:v>-424.66699999999997</c:v>
                </c:pt>
                <c:pt idx="20">
                  <c:v>-387.93599999999998</c:v>
                </c:pt>
                <c:pt idx="21">
                  <c:v>-317.69400000000002</c:v>
                </c:pt>
                <c:pt idx="22">
                  <c:v>-171.10499999999999</c:v>
                </c:pt>
                <c:pt idx="23">
                  <c:v>-51.631</c:v>
                </c:pt>
                <c:pt idx="24">
                  <c:v>-137.60900000000001</c:v>
                </c:pt>
                <c:pt idx="25">
                  <c:v>-42.851999999999997</c:v>
                </c:pt>
                <c:pt idx="26">
                  <c:v>0</c:v>
                </c:pt>
                <c:pt idx="27">
                  <c:v>0</c:v>
                </c:pt>
                <c:pt idx="28">
                  <c:v>-459.03500000000003</c:v>
                </c:pt>
                <c:pt idx="29">
                  <c:v>-400.76</c:v>
                </c:pt>
                <c:pt idx="30">
                  <c:v>-490.97800000000001</c:v>
                </c:pt>
                <c:pt idx="31">
                  <c:v>-623.10599999999999</c:v>
                </c:pt>
                <c:pt idx="32">
                  <c:v>-621.66899999999998</c:v>
                </c:pt>
                <c:pt idx="33">
                  <c:v>-672.43600000000004</c:v>
                </c:pt>
                <c:pt idx="34">
                  <c:v>-751.68799999999999</c:v>
                </c:pt>
                <c:pt idx="35">
                  <c:v>-893.28499999999997</c:v>
                </c:pt>
                <c:pt idx="36">
                  <c:v>-883.54899999999998</c:v>
                </c:pt>
                <c:pt idx="37">
                  <c:v>-973.02599999999995</c:v>
                </c:pt>
                <c:pt idx="38">
                  <c:v>-1097.1890000000001</c:v>
                </c:pt>
                <c:pt idx="39">
                  <c:v>-1150.982</c:v>
                </c:pt>
                <c:pt idx="40">
                  <c:v>-919.35</c:v>
                </c:pt>
                <c:pt idx="41">
                  <c:v>-1036.73</c:v>
                </c:pt>
                <c:pt idx="42">
                  <c:v>-1193.5730000000001</c:v>
                </c:pt>
                <c:pt idx="43">
                  <c:v>-1193.5640000000001</c:v>
                </c:pt>
                <c:pt idx="44">
                  <c:v>-984.553</c:v>
                </c:pt>
                <c:pt idx="45">
                  <c:v>-1098.771</c:v>
                </c:pt>
                <c:pt idx="46">
                  <c:v>-1131.3119999999999</c:v>
                </c:pt>
                <c:pt idx="47">
                  <c:v>-1108.9939999999999</c:v>
                </c:pt>
                <c:pt idx="48">
                  <c:v>-791.04200000000003</c:v>
                </c:pt>
                <c:pt idx="49">
                  <c:v>-764.43399999999997</c:v>
                </c:pt>
                <c:pt idx="50">
                  <c:v>-765.93600000000004</c:v>
                </c:pt>
                <c:pt idx="51">
                  <c:v>-720.71100000000001</c:v>
                </c:pt>
                <c:pt idx="52">
                  <c:v>-753.55</c:v>
                </c:pt>
                <c:pt idx="53">
                  <c:v>-766.90499999999997</c:v>
                </c:pt>
                <c:pt idx="54">
                  <c:v>-818.16099999999994</c:v>
                </c:pt>
                <c:pt idx="55">
                  <c:v>-895.99099999999999</c:v>
                </c:pt>
                <c:pt idx="56">
                  <c:v>-1085.674</c:v>
                </c:pt>
                <c:pt idx="57">
                  <c:v>-1141.9449999999999</c:v>
                </c:pt>
                <c:pt idx="58">
                  <c:v>-1184.47</c:v>
                </c:pt>
                <c:pt idx="59">
                  <c:v>-1108.1890000000001</c:v>
                </c:pt>
                <c:pt idx="60">
                  <c:v>-1147.143</c:v>
                </c:pt>
                <c:pt idx="61">
                  <c:v>-1250.44</c:v>
                </c:pt>
                <c:pt idx="62">
                  <c:v>-1169.752</c:v>
                </c:pt>
                <c:pt idx="63">
                  <c:v>-1108.011</c:v>
                </c:pt>
                <c:pt idx="64">
                  <c:v>-1195.1089999999999</c:v>
                </c:pt>
                <c:pt idx="65">
                  <c:v>-1113.992</c:v>
                </c:pt>
                <c:pt idx="66">
                  <c:v>-1143.6880000000001</c:v>
                </c:pt>
                <c:pt idx="67">
                  <c:v>-1233.479</c:v>
                </c:pt>
                <c:pt idx="68">
                  <c:v>-1079.354</c:v>
                </c:pt>
                <c:pt idx="69">
                  <c:v>-1074.568</c:v>
                </c:pt>
                <c:pt idx="70">
                  <c:v>-1019.356</c:v>
                </c:pt>
                <c:pt idx="71">
                  <c:v>-989.19600000000003</c:v>
                </c:pt>
                <c:pt idx="72">
                  <c:v>-935.50800000000004</c:v>
                </c:pt>
                <c:pt idx="73">
                  <c:v>-960.25</c:v>
                </c:pt>
                <c:pt idx="74">
                  <c:v>-963.67100000000005</c:v>
                </c:pt>
                <c:pt idx="75">
                  <c:v>-940.95600000000002</c:v>
                </c:pt>
                <c:pt idx="76">
                  <c:v>-794.09199999999998</c:v>
                </c:pt>
                <c:pt idx="77">
                  <c:v>-772.83600000000001</c:v>
                </c:pt>
                <c:pt idx="78">
                  <c:v>-769.71600000000001</c:v>
                </c:pt>
                <c:pt idx="79">
                  <c:v>-846.22400000000005</c:v>
                </c:pt>
                <c:pt idx="80">
                  <c:v>-834.51599999999996</c:v>
                </c:pt>
                <c:pt idx="81">
                  <c:v>-941.66099999999994</c:v>
                </c:pt>
                <c:pt idx="82">
                  <c:v>-963.36099999999999</c:v>
                </c:pt>
                <c:pt idx="83">
                  <c:v>-1021.741</c:v>
                </c:pt>
                <c:pt idx="84">
                  <c:v>-751.42</c:v>
                </c:pt>
                <c:pt idx="85">
                  <c:v>-721.51900000000001</c:v>
                </c:pt>
                <c:pt idx="86">
                  <c:v>-754.67499999999995</c:v>
                </c:pt>
                <c:pt idx="87">
                  <c:v>-879.74800000000005</c:v>
                </c:pt>
                <c:pt idx="88">
                  <c:v>-885.16899999999998</c:v>
                </c:pt>
                <c:pt idx="89">
                  <c:v>-906.93399999999997</c:v>
                </c:pt>
                <c:pt idx="90">
                  <c:v>-933.00300000000004</c:v>
                </c:pt>
                <c:pt idx="91">
                  <c:v>-880.44</c:v>
                </c:pt>
                <c:pt idx="92">
                  <c:v>-724.79700000000003</c:v>
                </c:pt>
                <c:pt idx="93">
                  <c:v>-850.18200000000002</c:v>
                </c:pt>
                <c:pt idx="94">
                  <c:v>-923.19</c:v>
                </c:pt>
                <c:pt idx="95">
                  <c:v>-1022.9160000000001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A5-4CF0-A444-4B0125CD5684}"/>
            </c:ext>
          </c:extLst>
        </c:ser>
        <c:ser>
          <c:idx val="9"/>
          <c:order val="9"/>
          <c:tx>
            <c:strRef>
              <c:f>'9.2'!$K$52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'9.2'!$K$54:$K$149</c:f>
              <c:numCache>
                <c:formatCode>#,##0</c:formatCode>
                <c:ptCount val="96"/>
                <c:pt idx="0">
                  <c:v>-488.702</c:v>
                </c:pt>
                <c:pt idx="1">
                  <c:v>-633.78099999999995</c:v>
                </c:pt>
                <c:pt idx="2">
                  <c:v>-632.87300000000005</c:v>
                </c:pt>
                <c:pt idx="3">
                  <c:v>-632.08100000000002</c:v>
                </c:pt>
                <c:pt idx="4">
                  <c:v>-629.19200000000001</c:v>
                </c:pt>
                <c:pt idx="5">
                  <c:v>-628.93700000000001</c:v>
                </c:pt>
                <c:pt idx="6">
                  <c:v>-627.16099999999994</c:v>
                </c:pt>
                <c:pt idx="7">
                  <c:v>-626.16200000000003</c:v>
                </c:pt>
                <c:pt idx="8">
                  <c:v>-669.48900000000003</c:v>
                </c:pt>
                <c:pt idx="9">
                  <c:v>-675.33699999999999</c:v>
                </c:pt>
                <c:pt idx="10">
                  <c:v>-673.36599999999999</c:v>
                </c:pt>
                <c:pt idx="11">
                  <c:v>-672.19500000000005</c:v>
                </c:pt>
                <c:pt idx="12">
                  <c:v>-618.94000000000005</c:v>
                </c:pt>
                <c:pt idx="13">
                  <c:v>-617.67499999999995</c:v>
                </c:pt>
                <c:pt idx="14">
                  <c:v>-615.90800000000002</c:v>
                </c:pt>
                <c:pt idx="15">
                  <c:v>-615.423</c:v>
                </c:pt>
                <c:pt idx="16">
                  <c:v>-612.91499999999996</c:v>
                </c:pt>
                <c:pt idx="17">
                  <c:v>-612.22500000000002</c:v>
                </c:pt>
                <c:pt idx="18">
                  <c:v>-609.98699999999997</c:v>
                </c:pt>
                <c:pt idx="19">
                  <c:v>-609.09799999999996</c:v>
                </c:pt>
                <c:pt idx="20">
                  <c:v>-607.79300000000001</c:v>
                </c:pt>
                <c:pt idx="21">
                  <c:v>-605.39099999999996</c:v>
                </c:pt>
                <c:pt idx="22">
                  <c:v>-603.25</c:v>
                </c:pt>
                <c:pt idx="23">
                  <c:v>-341.10899999999998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-3.1219999999999999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-138.65100000000001</c:v>
                </c:pt>
                <c:pt idx="41">
                  <c:v>-219.59899999999999</c:v>
                </c:pt>
                <c:pt idx="42">
                  <c:v>-219.572</c:v>
                </c:pt>
                <c:pt idx="43">
                  <c:v>-219.33</c:v>
                </c:pt>
                <c:pt idx="44">
                  <c:v>-404.02800000000002</c:v>
                </c:pt>
                <c:pt idx="45">
                  <c:v>-408.29</c:v>
                </c:pt>
                <c:pt idx="46">
                  <c:v>-407.81400000000002</c:v>
                </c:pt>
                <c:pt idx="47">
                  <c:v>-457.36599999999999</c:v>
                </c:pt>
                <c:pt idx="48">
                  <c:v>-668.50099999999998</c:v>
                </c:pt>
                <c:pt idx="49">
                  <c:v>-674.69200000000001</c:v>
                </c:pt>
                <c:pt idx="50">
                  <c:v>-673.98500000000001</c:v>
                </c:pt>
                <c:pt idx="51">
                  <c:v>-673.50099999999998</c:v>
                </c:pt>
                <c:pt idx="52">
                  <c:v>-671.65</c:v>
                </c:pt>
                <c:pt idx="53">
                  <c:v>-671.54600000000005</c:v>
                </c:pt>
                <c:pt idx="54">
                  <c:v>-669.61400000000003</c:v>
                </c:pt>
                <c:pt idx="55">
                  <c:v>-549.16300000000001</c:v>
                </c:pt>
                <c:pt idx="56">
                  <c:v>-369.46</c:v>
                </c:pt>
                <c:pt idx="57">
                  <c:v>-369.16899999999998</c:v>
                </c:pt>
                <c:pt idx="58">
                  <c:v>-333.99700000000001</c:v>
                </c:pt>
                <c:pt idx="59">
                  <c:v>-316.32499999999999</c:v>
                </c:pt>
                <c:pt idx="60">
                  <c:v>-213.70500000000001</c:v>
                </c:pt>
                <c:pt idx="61">
                  <c:v>-104.098</c:v>
                </c:pt>
                <c:pt idx="62">
                  <c:v>-104.004</c:v>
                </c:pt>
                <c:pt idx="63">
                  <c:v>-69.45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390341609765554"/>
          <c:y val="0.13642077093304514"/>
          <c:w val="0.24379376378178913"/>
          <c:h val="0.8635792290669548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5DD-46CF-9ED7-E21F58392E67}"/>
            </c:ext>
          </c:extLst>
        </c:ser>
        <c:ser>
          <c:idx val="1"/>
          <c:order val="1"/>
          <c:tx>
            <c:strRef>
              <c:f>'3.6'!$L$6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5DD-46CF-9ED7-E21F58392E67}"/>
            </c:ext>
          </c:extLst>
        </c:ser>
        <c:ser>
          <c:idx val="2"/>
          <c:order val="2"/>
          <c:tx>
            <c:strRef>
              <c:f>'3.6'!$L$7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5DD-46CF-9ED7-E21F58392E67}"/>
            </c:ext>
          </c:extLst>
        </c:ser>
        <c:ser>
          <c:idx val="3"/>
          <c:order val="3"/>
          <c:tx>
            <c:strRef>
              <c:f>'3.6'!$L$8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5DD-46CF-9ED7-E21F58392E67}"/>
            </c:ext>
          </c:extLst>
        </c:ser>
        <c:ser>
          <c:idx val="4"/>
          <c:order val="4"/>
          <c:tx>
            <c:strRef>
              <c:f>'3.6'!$L$9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5DD-46CF-9ED7-E21F58392E67}"/>
            </c:ext>
          </c:extLst>
        </c:ser>
        <c:ser>
          <c:idx val="5"/>
          <c:order val="5"/>
          <c:tx>
            <c:strRef>
              <c:f>'3.6'!$L$10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5DD-46CF-9ED7-E21F58392E67}"/>
            </c:ext>
          </c:extLst>
        </c:ser>
        <c:ser>
          <c:idx val="6"/>
          <c:order val="6"/>
          <c:tx>
            <c:strRef>
              <c:f>'3.6'!$L$11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5DD-46CF-9ED7-E21F58392E67}"/>
            </c:ext>
          </c:extLst>
        </c:ser>
        <c:ser>
          <c:idx val="7"/>
          <c:order val="7"/>
          <c:tx>
            <c:strRef>
              <c:f>'3.6'!$L$12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5DD-46CF-9ED7-E21F58392E67}"/>
            </c:ext>
          </c:extLst>
        </c:ser>
        <c:ser>
          <c:idx val="8"/>
          <c:order val="8"/>
          <c:tx>
            <c:strRef>
              <c:f>'3.6'!$L$13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5DD-46CF-9ED7-E21F58392E67}"/>
            </c:ext>
          </c:extLst>
        </c:ser>
        <c:ser>
          <c:idx val="9"/>
          <c:order val="9"/>
          <c:tx>
            <c:strRef>
              <c:f>'3.6'!$L$14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5DD-46CF-9ED7-E21F58392E67}"/>
            </c:ext>
          </c:extLst>
        </c:ser>
        <c:ser>
          <c:idx val="10"/>
          <c:order val="10"/>
          <c:tx>
            <c:strRef>
              <c:f>'3.6'!$L$15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5DD-46CF-9ED7-E21F58392E67}"/>
            </c:ext>
          </c:extLst>
        </c:ser>
        <c:ser>
          <c:idx val="11"/>
          <c:order val="11"/>
          <c:tx>
            <c:strRef>
              <c:f>'3.6'!$L$16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5DD-46CF-9ED7-E21F58392E67}"/>
            </c:ext>
          </c:extLst>
        </c:ser>
        <c:ser>
          <c:idx val="12"/>
          <c:order val="12"/>
          <c:tx>
            <c:strRef>
              <c:f>'3.6'!$L$17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75DD-46CF-9ED7-E21F5839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</a:t>
            </a:r>
            <a:r>
              <a:rPr lang="cs-CZ" sz="1000">
                <a:solidFill>
                  <a:schemeClr val="tx2"/>
                </a:solidFill>
              </a:rPr>
              <a:t>in</a:t>
            </a:r>
            <a:r>
              <a:rPr lang="en-US" sz="1000">
                <a:solidFill>
                  <a:schemeClr val="tx2"/>
                </a:solidFill>
              </a:rPr>
              <a:t>ima</a:t>
            </a:r>
            <a:r>
              <a:rPr lang="cs-CZ" sz="1000">
                <a:solidFill>
                  <a:schemeClr val="tx2"/>
                </a:solidFill>
              </a:rPr>
              <a:t> [MW]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63158773424133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4792275660912005"/>
          <c:w val="0.68099357011635031"/>
          <c:h val="0.68548115076192251"/>
        </c:manualLayout>
      </c:layout>
      <c:areaChart>
        <c:grouping val="stacked"/>
        <c:varyColors val="0"/>
        <c:ser>
          <c:idx val="0"/>
          <c:order val="0"/>
          <c:tx>
            <c:strRef>
              <c:f>'9.2'!$T$52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'9.2'!$T$54:$T$149</c:f>
              <c:numCache>
                <c:formatCode>#,##0</c:formatCode>
                <c:ptCount val="96"/>
                <c:pt idx="0">
                  <c:v>3946.6579999999999</c:v>
                </c:pt>
                <c:pt idx="1">
                  <c:v>3950.5160000000001</c:v>
                </c:pt>
                <c:pt idx="2">
                  <c:v>3954.3760000000002</c:v>
                </c:pt>
                <c:pt idx="3">
                  <c:v>3959.7089999999998</c:v>
                </c:pt>
                <c:pt idx="4">
                  <c:v>3961.3240000000001</c:v>
                </c:pt>
                <c:pt idx="5">
                  <c:v>3963.123</c:v>
                </c:pt>
                <c:pt idx="6">
                  <c:v>3964.7930000000001</c:v>
                </c:pt>
                <c:pt idx="7">
                  <c:v>3967.145</c:v>
                </c:pt>
                <c:pt idx="8">
                  <c:v>3969.3139999999999</c:v>
                </c:pt>
                <c:pt idx="9">
                  <c:v>3974.779</c:v>
                </c:pt>
                <c:pt idx="10">
                  <c:v>3980.0940000000001</c:v>
                </c:pt>
                <c:pt idx="11">
                  <c:v>3981.1950000000002</c:v>
                </c:pt>
                <c:pt idx="12">
                  <c:v>3984.0990000000002</c:v>
                </c:pt>
                <c:pt idx="13">
                  <c:v>3986.643</c:v>
                </c:pt>
                <c:pt idx="14">
                  <c:v>3990.4369999999999</c:v>
                </c:pt>
                <c:pt idx="15">
                  <c:v>3995.2730000000001</c:v>
                </c:pt>
                <c:pt idx="16">
                  <c:v>3997.5630000000001</c:v>
                </c:pt>
                <c:pt idx="17">
                  <c:v>3998.634</c:v>
                </c:pt>
                <c:pt idx="18">
                  <c:v>3999.1570000000002</c:v>
                </c:pt>
                <c:pt idx="19">
                  <c:v>3998.3580000000002</c:v>
                </c:pt>
                <c:pt idx="20">
                  <c:v>4001.5819999999999</c:v>
                </c:pt>
                <c:pt idx="21">
                  <c:v>4006.7249999999999</c:v>
                </c:pt>
                <c:pt idx="22">
                  <c:v>4012.5079999999998</c:v>
                </c:pt>
                <c:pt idx="23">
                  <c:v>4016.5189999999998</c:v>
                </c:pt>
                <c:pt idx="24">
                  <c:v>4020.4029999999998</c:v>
                </c:pt>
                <c:pt idx="25">
                  <c:v>4024.8649999999998</c:v>
                </c:pt>
                <c:pt idx="26">
                  <c:v>4028.8809999999999</c:v>
                </c:pt>
                <c:pt idx="27">
                  <c:v>4033.723</c:v>
                </c:pt>
                <c:pt idx="28">
                  <c:v>4038.8620000000001</c:v>
                </c:pt>
                <c:pt idx="29">
                  <c:v>4041.1909999999998</c:v>
                </c:pt>
                <c:pt idx="30">
                  <c:v>4041.22</c:v>
                </c:pt>
                <c:pt idx="31">
                  <c:v>4039.951</c:v>
                </c:pt>
                <c:pt idx="32">
                  <c:v>4039.4229999999998</c:v>
                </c:pt>
                <c:pt idx="33">
                  <c:v>4040.2620000000002</c:v>
                </c:pt>
                <c:pt idx="34">
                  <c:v>4043.1619999999998</c:v>
                </c:pt>
                <c:pt idx="35">
                  <c:v>4047.248</c:v>
                </c:pt>
                <c:pt idx="36">
                  <c:v>4050.2159999999999</c:v>
                </c:pt>
                <c:pt idx="37">
                  <c:v>4048.9119999999998</c:v>
                </c:pt>
                <c:pt idx="38">
                  <c:v>4050.9270000000001</c:v>
                </c:pt>
                <c:pt idx="39">
                  <c:v>4051.9940000000001</c:v>
                </c:pt>
                <c:pt idx="40">
                  <c:v>4053.4</c:v>
                </c:pt>
                <c:pt idx="41">
                  <c:v>4054.759</c:v>
                </c:pt>
                <c:pt idx="42">
                  <c:v>4055.7910000000002</c:v>
                </c:pt>
                <c:pt idx="43">
                  <c:v>4054.64</c:v>
                </c:pt>
                <c:pt idx="44">
                  <c:v>4055.8629999999998</c:v>
                </c:pt>
                <c:pt idx="45">
                  <c:v>4059.2429999999999</c:v>
                </c:pt>
                <c:pt idx="46">
                  <c:v>4062.1019999999999</c:v>
                </c:pt>
                <c:pt idx="47">
                  <c:v>4064.4740000000002</c:v>
                </c:pt>
                <c:pt idx="48">
                  <c:v>4067.5070000000001</c:v>
                </c:pt>
                <c:pt idx="49">
                  <c:v>4068.6860000000001</c:v>
                </c:pt>
                <c:pt idx="50">
                  <c:v>4068.3539999999998</c:v>
                </c:pt>
                <c:pt idx="51">
                  <c:v>4066.808</c:v>
                </c:pt>
                <c:pt idx="52">
                  <c:v>4066.9340000000002</c:v>
                </c:pt>
                <c:pt idx="53">
                  <c:v>4067.7979999999998</c:v>
                </c:pt>
                <c:pt idx="54">
                  <c:v>4070.3960000000002</c:v>
                </c:pt>
                <c:pt idx="55">
                  <c:v>4074.1210000000001</c:v>
                </c:pt>
                <c:pt idx="56">
                  <c:v>4075.2579999999998</c:v>
                </c:pt>
                <c:pt idx="57">
                  <c:v>4077.076</c:v>
                </c:pt>
                <c:pt idx="58">
                  <c:v>4077.2809999999999</c:v>
                </c:pt>
                <c:pt idx="59">
                  <c:v>4078.123</c:v>
                </c:pt>
                <c:pt idx="60">
                  <c:v>4080.7060000000001</c:v>
                </c:pt>
                <c:pt idx="61">
                  <c:v>4084.1770000000001</c:v>
                </c:pt>
                <c:pt idx="62">
                  <c:v>4084.3139999999999</c:v>
                </c:pt>
                <c:pt idx="63">
                  <c:v>4086.3290000000002</c:v>
                </c:pt>
                <c:pt idx="64">
                  <c:v>4091.3539999999998</c:v>
                </c:pt>
                <c:pt idx="65">
                  <c:v>4092.8490000000002</c:v>
                </c:pt>
                <c:pt idx="66">
                  <c:v>4095.433</c:v>
                </c:pt>
                <c:pt idx="67">
                  <c:v>4098.38</c:v>
                </c:pt>
                <c:pt idx="68">
                  <c:v>4104.4049999999997</c:v>
                </c:pt>
                <c:pt idx="69">
                  <c:v>4107.6030000000001</c:v>
                </c:pt>
                <c:pt idx="70">
                  <c:v>4111.6419999999998</c:v>
                </c:pt>
                <c:pt idx="71">
                  <c:v>4115.8029999999999</c:v>
                </c:pt>
                <c:pt idx="72">
                  <c:v>4115.88</c:v>
                </c:pt>
                <c:pt idx="73">
                  <c:v>4114.768</c:v>
                </c:pt>
                <c:pt idx="74">
                  <c:v>4116.683</c:v>
                </c:pt>
                <c:pt idx="75">
                  <c:v>4121.0259999999998</c:v>
                </c:pt>
                <c:pt idx="76">
                  <c:v>4124.0010000000002</c:v>
                </c:pt>
                <c:pt idx="77">
                  <c:v>4124.3739999999998</c:v>
                </c:pt>
                <c:pt idx="78">
                  <c:v>4123.6440000000002</c:v>
                </c:pt>
                <c:pt idx="79">
                  <c:v>4123.2969999999996</c:v>
                </c:pt>
                <c:pt idx="80">
                  <c:v>4125.3440000000001</c:v>
                </c:pt>
                <c:pt idx="81">
                  <c:v>4123.884</c:v>
                </c:pt>
                <c:pt idx="82">
                  <c:v>4118.9719999999998</c:v>
                </c:pt>
                <c:pt idx="83">
                  <c:v>4118.3389999999999</c:v>
                </c:pt>
                <c:pt idx="84">
                  <c:v>4117.223</c:v>
                </c:pt>
                <c:pt idx="85">
                  <c:v>4116.6049999999996</c:v>
                </c:pt>
                <c:pt idx="86">
                  <c:v>4116.3370000000004</c:v>
                </c:pt>
                <c:pt idx="87">
                  <c:v>4120.9949999999999</c:v>
                </c:pt>
                <c:pt idx="88">
                  <c:v>4123.6400000000003</c:v>
                </c:pt>
                <c:pt idx="89">
                  <c:v>4126.1130000000003</c:v>
                </c:pt>
                <c:pt idx="90">
                  <c:v>4126.5550000000003</c:v>
                </c:pt>
                <c:pt idx="91">
                  <c:v>4126.26</c:v>
                </c:pt>
                <c:pt idx="92">
                  <c:v>4126.6530000000002</c:v>
                </c:pt>
                <c:pt idx="93">
                  <c:v>4131.152</c:v>
                </c:pt>
                <c:pt idx="94">
                  <c:v>4131.5969999999998</c:v>
                </c:pt>
                <c:pt idx="95">
                  <c:v>4132.652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8F1-879B-5691BEF5F67F}"/>
            </c:ext>
          </c:extLst>
        </c:ser>
        <c:ser>
          <c:idx val="1"/>
          <c:order val="1"/>
          <c:tx>
            <c:strRef>
              <c:f>'9.2'!$U$52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'9.2'!$U$54:$U$149</c:f>
              <c:numCache>
                <c:formatCode>#,##0</c:formatCode>
                <c:ptCount val="96"/>
                <c:pt idx="0">
                  <c:v>1570.14</c:v>
                </c:pt>
                <c:pt idx="1">
                  <c:v>1573.077</c:v>
                </c:pt>
                <c:pt idx="2">
                  <c:v>1597.6089999999999</c:v>
                </c:pt>
                <c:pt idx="3">
                  <c:v>1598.652</c:v>
                </c:pt>
                <c:pt idx="4">
                  <c:v>1529.2280000000001</c:v>
                </c:pt>
                <c:pt idx="5">
                  <c:v>1476.0989999999999</c:v>
                </c:pt>
                <c:pt idx="6">
                  <c:v>1435.1949999999999</c:v>
                </c:pt>
                <c:pt idx="7">
                  <c:v>1428.9369999999999</c:v>
                </c:pt>
                <c:pt idx="8">
                  <c:v>1426.7660000000001</c:v>
                </c:pt>
                <c:pt idx="9">
                  <c:v>1349.5219999999999</c:v>
                </c:pt>
                <c:pt idx="10">
                  <c:v>1257.586</c:v>
                </c:pt>
                <c:pt idx="11">
                  <c:v>1225.6189999999999</c:v>
                </c:pt>
                <c:pt idx="12">
                  <c:v>1221.5160000000001</c:v>
                </c:pt>
                <c:pt idx="13">
                  <c:v>1232.962</c:v>
                </c:pt>
                <c:pt idx="14">
                  <c:v>1230.2049999999999</c:v>
                </c:pt>
                <c:pt idx="15">
                  <c:v>1226.5150000000001</c:v>
                </c:pt>
                <c:pt idx="16">
                  <c:v>1228.2539999999999</c:v>
                </c:pt>
                <c:pt idx="17">
                  <c:v>1230.123</c:v>
                </c:pt>
                <c:pt idx="18">
                  <c:v>1232.329</c:v>
                </c:pt>
                <c:pt idx="19">
                  <c:v>1232.6949999999999</c:v>
                </c:pt>
                <c:pt idx="20">
                  <c:v>1238.751</c:v>
                </c:pt>
                <c:pt idx="21">
                  <c:v>1239.3979999999999</c:v>
                </c:pt>
                <c:pt idx="22">
                  <c:v>1237.249</c:v>
                </c:pt>
                <c:pt idx="23">
                  <c:v>1234.4369999999999</c:v>
                </c:pt>
                <c:pt idx="24">
                  <c:v>1222.17</c:v>
                </c:pt>
                <c:pt idx="25">
                  <c:v>1217.048</c:v>
                </c:pt>
                <c:pt idx="26">
                  <c:v>1217.329</c:v>
                </c:pt>
                <c:pt idx="27">
                  <c:v>1227.5039999999999</c:v>
                </c:pt>
                <c:pt idx="28">
                  <c:v>1284.5909999999999</c:v>
                </c:pt>
                <c:pt idx="29">
                  <c:v>1318.4280000000001</c:v>
                </c:pt>
                <c:pt idx="30">
                  <c:v>1308.7670000000001</c:v>
                </c:pt>
                <c:pt idx="31">
                  <c:v>1327.7339999999999</c:v>
                </c:pt>
                <c:pt idx="32">
                  <c:v>1324.402</c:v>
                </c:pt>
                <c:pt idx="33">
                  <c:v>1333.64</c:v>
                </c:pt>
                <c:pt idx="34">
                  <c:v>1325.576</c:v>
                </c:pt>
                <c:pt idx="35">
                  <c:v>1325.4860000000001</c:v>
                </c:pt>
                <c:pt idx="36">
                  <c:v>1084.1969999999999</c:v>
                </c:pt>
                <c:pt idx="37">
                  <c:v>1080.4680000000001</c:v>
                </c:pt>
                <c:pt idx="38">
                  <c:v>1087.943</c:v>
                </c:pt>
                <c:pt idx="39">
                  <c:v>1085.3219999999999</c:v>
                </c:pt>
                <c:pt idx="40">
                  <c:v>1102.5039999999999</c:v>
                </c:pt>
                <c:pt idx="41">
                  <c:v>1104.7719999999999</c:v>
                </c:pt>
                <c:pt idx="42">
                  <c:v>1106.114</c:v>
                </c:pt>
                <c:pt idx="43">
                  <c:v>1104.9649999999999</c:v>
                </c:pt>
                <c:pt idx="44">
                  <c:v>1094.021</c:v>
                </c:pt>
                <c:pt idx="45">
                  <c:v>1093.049</c:v>
                </c:pt>
                <c:pt idx="46">
                  <c:v>1089.7570000000001</c:v>
                </c:pt>
                <c:pt idx="47">
                  <c:v>1077.7090000000001</c:v>
                </c:pt>
                <c:pt idx="48">
                  <c:v>1061.278</c:v>
                </c:pt>
                <c:pt idx="49">
                  <c:v>1060.799</c:v>
                </c:pt>
                <c:pt idx="50">
                  <c:v>1056.8689999999999</c:v>
                </c:pt>
                <c:pt idx="51">
                  <c:v>1051.681</c:v>
                </c:pt>
                <c:pt idx="52">
                  <c:v>1048.277</c:v>
                </c:pt>
                <c:pt idx="53">
                  <c:v>1053.97</c:v>
                </c:pt>
                <c:pt idx="54">
                  <c:v>1056.4110000000001</c:v>
                </c:pt>
                <c:pt idx="55">
                  <c:v>1052.413</c:v>
                </c:pt>
                <c:pt idx="56">
                  <c:v>1047.376</c:v>
                </c:pt>
                <c:pt idx="57">
                  <c:v>1043.357</c:v>
                </c:pt>
                <c:pt idx="58">
                  <c:v>1051.3530000000001</c:v>
                </c:pt>
                <c:pt idx="59">
                  <c:v>1046.635</c:v>
                </c:pt>
                <c:pt idx="60">
                  <c:v>1056.0029999999999</c:v>
                </c:pt>
                <c:pt idx="61">
                  <c:v>1056.742</c:v>
                </c:pt>
                <c:pt idx="62">
                  <c:v>1055.953</c:v>
                </c:pt>
                <c:pt idx="63">
                  <c:v>1057.4929999999999</c:v>
                </c:pt>
                <c:pt idx="64">
                  <c:v>1062.963</c:v>
                </c:pt>
                <c:pt idx="65">
                  <c:v>1063.702</c:v>
                </c:pt>
                <c:pt idx="66">
                  <c:v>1065.134</c:v>
                </c:pt>
                <c:pt idx="67">
                  <c:v>1067.854</c:v>
                </c:pt>
                <c:pt idx="68">
                  <c:v>1110.518</c:v>
                </c:pt>
                <c:pt idx="69">
                  <c:v>1173.8330000000001</c:v>
                </c:pt>
                <c:pt idx="70">
                  <c:v>1227.057</c:v>
                </c:pt>
                <c:pt idx="71">
                  <c:v>1278.1859999999999</c:v>
                </c:pt>
                <c:pt idx="72">
                  <c:v>1315.5060000000001</c:v>
                </c:pt>
                <c:pt idx="73">
                  <c:v>1371.424</c:v>
                </c:pt>
                <c:pt idx="74">
                  <c:v>1441.6869999999999</c:v>
                </c:pt>
                <c:pt idx="75">
                  <c:v>1488.579</c:v>
                </c:pt>
                <c:pt idx="76">
                  <c:v>1507.2349999999999</c:v>
                </c:pt>
                <c:pt idx="77">
                  <c:v>1509.92</c:v>
                </c:pt>
                <c:pt idx="78">
                  <c:v>1505.8779999999999</c:v>
                </c:pt>
                <c:pt idx="79">
                  <c:v>1494.248</c:v>
                </c:pt>
                <c:pt idx="80">
                  <c:v>1471.82</c:v>
                </c:pt>
                <c:pt idx="81">
                  <c:v>1470.2429999999999</c:v>
                </c:pt>
                <c:pt idx="82">
                  <c:v>1469.8969999999999</c:v>
                </c:pt>
                <c:pt idx="83">
                  <c:v>1485.0909999999999</c:v>
                </c:pt>
                <c:pt idx="84">
                  <c:v>1503.2370000000001</c:v>
                </c:pt>
                <c:pt idx="85">
                  <c:v>1503.9780000000001</c:v>
                </c:pt>
                <c:pt idx="86">
                  <c:v>1505.749</c:v>
                </c:pt>
                <c:pt idx="87">
                  <c:v>1502.461</c:v>
                </c:pt>
                <c:pt idx="88">
                  <c:v>1505.787</c:v>
                </c:pt>
                <c:pt idx="89">
                  <c:v>1506.9739999999999</c:v>
                </c:pt>
                <c:pt idx="90">
                  <c:v>1503.9760000000001</c:v>
                </c:pt>
                <c:pt idx="91">
                  <c:v>1495.991</c:v>
                </c:pt>
                <c:pt idx="92">
                  <c:v>1479.0039999999999</c:v>
                </c:pt>
                <c:pt idx="93">
                  <c:v>1466.559</c:v>
                </c:pt>
                <c:pt idx="94">
                  <c:v>1463.373</c:v>
                </c:pt>
                <c:pt idx="95">
                  <c:v>1468.2460000000001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8F1-879B-5691BEF5F67F}"/>
            </c:ext>
          </c:extLst>
        </c:ser>
        <c:ser>
          <c:idx val="2"/>
          <c:order val="2"/>
          <c:tx>
            <c:strRef>
              <c:f>'9.2'!$V$52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'9.2'!$V$54:$V$149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7-48F1-879B-5691BEF5F67F}"/>
            </c:ext>
          </c:extLst>
        </c:ser>
        <c:ser>
          <c:idx val="3"/>
          <c:order val="3"/>
          <c:tx>
            <c:strRef>
              <c:f>'9.2'!$W$52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'9.2'!$W$54:$W$149</c:f>
              <c:numCache>
                <c:formatCode>#,##0</c:formatCode>
                <c:ptCount val="96"/>
                <c:pt idx="0">
                  <c:v>320.66500000000002</c:v>
                </c:pt>
                <c:pt idx="1">
                  <c:v>321.18099999999998</c:v>
                </c:pt>
                <c:pt idx="2">
                  <c:v>320.11099999999999</c:v>
                </c:pt>
                <c:pt idx="3">
                  <c:v>319.27300000000002</c:v>
                </c:pt>
                <c:pt idx="4">
                  <c:v>317.19600000000003</c:v>
                </c:pt>
                <c:pt idx="5">
                  <c:v>319.589</c:v>
                </c:pt>
                <c:pt idx="6">
                  <c:v>317.887</c:v>
                </c:pt>
                <c:pt idx="7">
                  <c:v>317.59699999999998</c:v>
                </c:pt>
                <c:pt idx="8">
                  <c:v>315.959</c:v>
                </c:pt>
                <c:pt idx="9">
                  <c:v>316.54199999999997</c:v>
                </c:pt>
                <c:pt idx="10">
                  <c:v>312.39800000000002</c:v>
                </c:pt>
                <c:pt idx="11">
                  <c:v>316.92599999999999</c:v>
                </c:pt>
                <c:pt idx="12">
                  <c:v>324.22800000000001</c:v>
                </c:pt>
                <c:pt idx="13">
                  <c:v>329.36900000000003</c:v>
                </c:pt>
                <c:pt idx="14">
                  <c:v>328.57100000000003</c:v>
                </c:pt>
                <c:pt idx="15">
                  <c:v>330.85199999999998</c:v>
                </c:pt>
                <c:pt idx="16">
                  <c:v>331.964</c:v>
                </c:pt>
                <c:pt idx="17">
                  <c:v>330.11500000000001</c:v>
                </c:pt>
                <c:pt idx="18">
                  <c:v>329.56</c:v>
                </c:pt>
                <c:pt idx="19">
                  <c:v>330.68400000000003</c:v>
                </c:pt>
                <c:pt idx="20">
                  <c:v>328.26400000000001</c:v>
                </c:pt>
                <c:pt idx="21">
                  <c:v>327.02999999999997</c:v>
                </c:pt>
                <c:pt idx="22">
                  <c:v>326.21100000000001</c:v>
                </c:pt>
                <c:pt idx="23">
                  <c:v>328.71</c:v>
                </c:pt>
                <c:pt idx="24">
                  <c:v>366.98700000000002</c:v>
                </c:pt>
                <c:pt idx="25">
                  <c:v>372.31200000000001</c:v>
                </c:pt>
                <c:pt idx="26">
                  <c:v>372.44200000000001</c:v>
                </c:pt>
                <c:pt idx="27">
                  <c:v>372.12799999999999</c:v>
                </c:pt>
                <c:pt idx="28">
                  <c:v>377.07299999999998</c:v>
                </c:pt>
                <c:pt idx="29">
                  <c:v>379.00099999999998</c:v>
                </c:pt>
                <c:pt idx="30">
                  <c:v>379.03699999999998</c:v>
                </c:pt>
                <c:pt idx="31">
                  <c:v>377.14</c:v>
                </c:pt>
                <c:pt idx="32">
                  <c:v>360.72199999999998</c:v>
                </c:pt>
                <c:pt idx="33">
                  <c:v>363.11500000000001</c:v>
                </c:pt>
                <c:pt idx="34">
                  <c:v>362.11599999999999</c:v>
                </c:pt>
                <c:pt idx="35">
                  <c:v>360.20499999999998</c:v>
                </c:pt>
                <c:pt idx="36">
                  <c:v>350.61099999999999</c:v>
                </c:pt>
                <c:pt idx="37">
                  <c:v>348.41399999999999</c:v>
                </c:pt>
                <c:pt idx="38">
                  <c:v>347.43799999999999</c:v>
                </c:pt>
                <c:pt idx="39">
                  <c:v>345.375</c:v>
                </c:pt>
                <c:pt idx="40">
                  <c:v>321.15499999999997</c:v>
                </c:pt>
                <c:pt idx="41">
                  <c:v>322.28899999999999</c:v>
                </c:pt>
                <c:pt idx="42">
                  <c:v>321.47800000000001</c:v>
                </c:pt>
                <c:pt idx="43">
                  <c:v>322.483</c:v>
                </c:pt>
                <c:pt idx="44">
                  <c:v>322.16399999999999</c:v>
                </c:pt>
                <c:pt idx="45">
                  <c:v>323.48099999999999</c:v>
                </c:pt>
                <c:pt idx="46">
                  <c:v>323.202</c:v>
                </c:pt>
                <c:pt idx="47">
                  <c:v>324.02</c:v>
                </c:pt>
                <c:pt idx="48">
                  <c:v>322.303</c:v>
                </c:pt>
                <c:pt idx="49">
                  <c:v>322.23899999999998</c:v>
                </c:pt>
                <c:pt idx="50">
                  <c:v>321.64800000000002</c:v>
                </c:pt>
                <c:pt idx="51">
                  <c:v>322.20100000000002</c:v>
                </c:pt>
                <c:pt idx="52">
                  <c:v>321.83800000000002</c:v>
                </c:pt>
                <c:pt idx="53">
                  <c:v>322.21199999999999</c:v>
                </c:pt>
                <c:pt idx="54">
                  <c:v>320.721</c:v>
                </c:pt>
                <c:pt idx="55">
                  <c:v>321.93400000000003</c:v>
                </c:pt>
                <c:pt idx="56">
                  <c:v>323.47500000000002</c:v>
                </c:pt>
                <c:pt idx="57">
                  <c:v>324.392</c:v>
                </c:pt>
                <c:pt idx="58">
                  <c:v>324.15300000000002</c:v>
                </c:pt>
                <c:pt idx="59">
                  <c:v>324.48700000000002</c:v>
                </c:pt>
                <c:pt idx="60">
                  <c:v>323.52999999999997</c:v>
                </c:pt>
                <c:pt idx="61">
                  <c:v>324.28800000000001</c:v>
                </c:pt>
                <c:pt idx="62">
                  <c:v>323.14100000000002</c:v>
                </c:pt>
                <c:pt idx="63">
                  <c:v>324.137</c:v>
                </c:pt>
                <c:pt idx="64">
                  <c:v>326.483</c:v>
                </c:pt>
                <c:pt idx="65">
                  <c:v>326.06900000000002</c:v>
                </c:pt>
                <c:pt idx="66">
                  <c:v>327.12700000000001</c:v>
                </c:pt>
                <c:pt idx="67">
                  <c:v>326.56700000000001</c:v>
                </c:pt>
                <c:pt idx="68">
                  <c:v>333.149</c:v>
                </c:pt>
                <c:pt idx="69">
                  <c:v>334.05200000000002</c:v>
                </c:pt>
                <c:pt idx="70">
                  <c:v>333.70600000000002</c:v>
                </c:pt>
                <c:pt idx="71">
                  <c:v>335.97699999999998</c:v>
                </c:pt>
                <c:pt idx="72">
                  <c:v>360.26799999999997</c:v>
                </c:pt>
                <c:pt idx="73">
                  <c:v>367.61700000000002</c:v>
                </c:pt>
                <c:pt idx="74">
                  <c:v>369.76900000000001</c:v>
                </c:pt>
                <c:pt idx="75">
                  <c:v>380.02300000000002</c:v>
                </c:pt>
                <c:pt idx="76">
                  <c:v>406.42700000000002</c:v>
                </c:pt>
                <c:pt idx="77">
                  <c:v>416.14499999999998</c:v>
                </c:pt>
                <c:pt idx="78">
                  <c:v>414.39299999999997</c:v>
                </c:pt>
                <c:pt idx="79">
                  <c:v>413.971</c:v>
                </c:pt>
                <c:pt idx="80">
                  <c:v>411.08100000000002</c:v>
                </c:pt>
                <c:pt idx="81">
                  <c:v>413.46699999999998</c:v>
                </c:pt>
                <c:pt idx="82">
                  <c:v>415.75700000000001</c:v>
                </c:pt>
                <c:pt idx="83">
                  <c:v>418.19299999999998</c:v>
                </c:pt>
                <c:pt idx="84">
                  <c:v>421.43700000000001</c:v>
                </c:pt>
                <c:pt idx="85">
                  <c:v>423.24400000000003</c:v>
                </c:pt>
                <c:pt idx="86">
                  <c:v>422.49099999999999</c:v>
                </c:pt>
                <c:pt idx="87">
                  <c:v>413.33499999999998</c:v>
                </c:pt>
                <c:pt idx="88">
                  <c:v>366.71300000000002</c:v>
                </c:pt>
                <c:pt idx="89">
                  <c:v>364.97300000000001</c:v>
                </c:pt>
                <c:pt idx="90">
                  <c:v>363.654</c:v>
                </c:pt>
                <c:pt idx="91">
                  <c:v>359.55200000000002</c:v>
                </c:pt>
                <c:pt idx="92">
                  <c:v>340.99200000000002</c:v>
                </c:pt>
                <c:pt idx="93">
                  <c:v>334.04199999999997</c:v>
                </c:pt>
                <c:pt idx="94">
                  <c:v>332.32600000000002</c:v>
                </c:pt>
                <c:pt idx="95">
                  <c:v>332.23899999999998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7-48F1-879B-5691BEF5F67F}"/>
            </c:ext>
          </c:extLst>
        </c:ser>
        <c:ser>
          <c:idx val="6"/>
          <c:order val="4"/>
          <c:tx>
            <c:strRef>
              <c:f>'9.2'!$AA$52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'9.2'!$AA$54:$AA$149</c:f>
              <c:numCache>
                <c:formatCode>#,##0</c:formatCode>
                <c:ptCount val="96"/>
                <c:pt idx="0">
                  <c:v>58.96</c:v>
                </c:pt>
                <c:pt idx="1">
                  <c:v>54.082000000000001</c:v>
                </c:pt>
                <c:pt idx="2">
                  <c:v>55.908999999999999</c:v>
                </c:pt>
                <c:pt idx="3">
                  <c:v>58.884999999999998</c:v>
                </c:pt>
                <c:pt idx="4">
                  <c:v>61.302999999999997</c:v>
                </c:pt>
                <c:pt idx="5">
                  <c:v>55.423000000000002</c:v>
                </c:pt>
                <c:pt idx="6">
                  <c:v>61.947000000000003</c:v>
                </c:pt>
                <c:pt idx="7">
                  <c:v>66.537999999999997</c:v>
                </c:pt>
                <c:pt idx="8">
                  <c:v>68.581999999999994</c:v>
                </c:pt>
                <c:pt idx="9">
                  <c:v>74.578999999999994</c:v>
                </c:pt>
                <c:pt idx="10">
                  <c:v>74.147999999999996</c:v>
                </c:pt>
                <c:pt idx="11">
                  <c:v>70.316999999999993</c:v>
                </c:pt>
                <c:pt idx="12">
                  <c:v>69.899000000000001</c:v>
                </c:pt>
                <c:pt idx="13">
                  <c:v>71.614000000000004</c:v>
                </c:pt>
                <c:pt idx="14">
                  <c:v>73.992000000000004</c:v>
                </c:pt>
                <c:pt idx="15">
                  <c:v>80.721000000000004</c:v>
                </c:pt>
                <c:pt idx="16">
                  <c:v>79.540000000000006</c:v>
                </c:pt>
                <c:pt idx="17">
                  <c:v>81.320999999999998</c:v>
                </c:pt>
                <c:pt idx="18">
                  <c:v>78.099000000000004</c:v>
                </c:pt>
                <c:pt idx="19">
                  <c:v>79.820999999999998</c:v>
                </c:pt>
                <c:pt idx="20">
                  <c:v>76.701999999999998</c:v>
                </c:pt>
                <c:pt idx="21">
                  <c:v>68.064999999999998</c:v>
                </c:pt>
                <c:pt idx="22">
                  <c:v>69.881</c:v>
                </c:pt>
                <c:pt idx="23">
                  <c:v>76.704999999999998</c:v>
                </c:pt>
                <c:pt idx="24">
                  <c:v>83.100999999999999</c:v>
                </c:pt>
                <c:pt idx="25">
                  <c:v>81.781000000000006</c:v>
                </c:pt>
                <c:pt idx="26">
                  <c:v>81.668000000000006</c:v>
                </c:pt>
                <c:pt idx="27">
                  <c:v>79.352000000000004</c:v>
                </c:pt>
                <c:pt idx="28">
                  <c:v>79.492000000000004</c:v>
                </c:pt>
                <c:pt idx="29">
                  <c:v>84.319000000000003</c:v>
                </c:pt>
                <c:pt idx="30">
                  <c:v>86.406999999999996</c:v>
                </c:pt>
                <c:pt idx="31">
                  <c:v>87.343999999999994</c:v>
                </c:pt>
                <c:pt idx="32">
                  <c:v>79.805999999999997</c:v>
                </c:pt>
                <c:pt idx="33">
                  <c:v>73.432000000000002</c:v>
                </c:pt>
                <c:pt idx="34">
                  <c:v>72.215999999999994</c:v>
                </c:pt>
                <c:pt idx="35">
                  <c:v>72.697999999999993</c:v>
                </c:pt>
                <c:pt idx="36">
                  <c:v>77.528000000000006</c:v>
                </c:pt>
                <c:pt idx="37">
                  <c:v>75.108000000000004</c:v>
                </c:pt>
                <c:pt idx="38">
                  <c:v>69.608999999999995</c:v>
                </c:pt>
                <c:pt idx="39">
                  <c:v>56.622999999999998</c:v>
                </c:pt>
                <c:pt idx="40">
                  <c:v>47.597000000000001</c:v>
                </c:pt>
                <c:pt idx="41">
                  <c:v>45.027000000000001</c:v>
                </c:pt>
                <c:pt idx="42">
                  <c:v>46.478000000000002</c:v>
                </c:pt>
                <c:pt idx="43">
                  <c:v>39.631</c:v>
                </c:pt>
                <c:pt idx="44">
                  <c:v>41.387</c:v>
                </c:pt>
                <c:pt idx="45">
                  <c:v>43.802</c:v>
                </c:pt>
                <c:pt idx="46">
                  <c:v>37.935000000000002</c:v>
                </c:pt>
                <c:pt idx="47">
                  <c:v>36.924999999999997</c:v>
                </c:pt>
                <c:pt idx="48">
                  <c:v>42.537999999999997</c:v>
                </c:pt>
                <c:pt idx="49">
                  <c:v>40.578000000000003</c:v>
                </c:pt>
                <c:pt idx="50">
                  <c:v>43.408000000000001</c:v>
                </c:pt>
                <c:pt idx="51">
                  <c:v>37.718000000000004</c:v>
                </c:pt>
                <c:pt idx="52">
                  <c:v>41.100999999999999</c:v>
                </c:pt>
                <c:pt idx="53">
                  <c:v>43.545999999999999</c:v>
                </c:pt>
                <c:pt idx="54">
                  <c:v>41.313000000000002</c:v>
                </c:pt>
                <c:pt idx="55">
                  <c:v>51.231999999999999</c:v>
                </c:pt>
                <c:pt idx="56">
                  <c:v>49.941000000000003</c:v>
                </c:pt>
                <c:pt idx="57">
                  <c:v>54.03</c:v>
                </c:pt>
                <c:pt idx="58">
                  <c:v>50.947000000000003</c:v>
                </c:pt>
                <c:pt idx="59">
                  <c:v>62.444000000000003</c:v>
                </c:pt>
                <c:pt idx="60">
                  <c:v>58.781999999999996</c:v>
                </c:pt>
                <c:pt idx="61">
                  <c:v>60.262999999999998</c:v>
                </c:pt>
                <c:pt idx="62">
                  <c:v>49.182000000000002</c:v>
                </c:pt>
                <c:pt idx="63">
                  <c:v>70.433999999999997</c:v>
                </c:pt>
                <c:pt idx="64">
                  <c:v>66.962000000000003</c:v>
                </c:pt>
                <c:pt idx="65">
                  <c:v>56.381</c:v>
                </c:pt>
                <c:pt idx="66">
                  <c:v>52.4</c:v>
                </c:pt>
                <c:pt idx="67">
                  <c:v>61.771000000000001</c:v>
                </c:pt>
                <c:pt idx="68">
                  <c:v>60.296999999999997</c:v>
                </c:pt>
                <c:pt idx="69">
                  <c:v>60.311999999999998</c:v>
                </c:pt>
                <c:pt idx="70">
                  <c:v>61.167999999999999</c:v>
                </c:pt>
                <c:pt idx="71">
                  <c:v>53.255000000000003</c:v>
                </c:pt>
                <c:pt idx="72">
                  <c:v>60.115000000000002</c:v>
                </c:pt>
                <c:pt idx="73">
                  <c:v>63.648000000000003</c:v>
                </c:pt>
                <c:pt idx="74">
                  <c:v>59.743000000000002</c:v>
                </c:pt>
                <c:pt idx="75">
                  <c:v>59.375999999999998</c:v>
                </c:pt>
                <c:pt idx="76">
                  <c:v>64.010999999999996</c:v>
                </c:pt>
                <c:pt idx="77">
                  <c:v>59.805999999999997</c:v>
                </c:pt>
                <c:pt idx="78">
                  <c:v>73.525000000000006</c:v>
                </c:pt>
                <c:pt idx="79">
                  <c:v>81.195999999999998</c:v>
                </c:pt>
                <c:pt idx="80">
                  <c:v>75.284000000000006</c:v>
                </c:pt>
                <c:pt idx="81">
                  <c:v>69.248000000000005</c:v>
                </c:pt>
                <c:pt idx="82">
                  <c:v>59.524000000000001</c:v>
                </c:pt>
                <c:pt idx="83">
                  <c:v>66.555000000000007</c:v>
                </c:pt>
                <c:pt idx="84">
                  <c:v>54.771999999999998</c:v>
                </c:pt>
                <c:pt idx="85">
                  <c:v>50.725999999999999</c:v>
                </c:pt>
                <c:pt idx="86">
                  <c:v>47.23</c:v>
                </c:pt>
                <c:pt idx="87">
                  <c:v>49.073999999999998</c:v>
                </c:pt>
                <c:pt idx="88">
                  <c:v>47.633000000000003</c:v>
                </c:pt>
                <c:pt idx="89">
                  <c:v>42.655000000000001</c:v>
                </c:pt>
                <c:pt idx="90">
                  <c:v>40.322000000000003</c:v>
                </c:pt>
                <c:pt idx="91">
                  <c:v>43.255000000000003</c:v>
                </c:pt>
                <c:pt idx="92">
                  <c:v>45.575000000000003</c:v>
                </c:pt>
                <c:pt idx="93">
                  <c:v>48.331000000000003</c:v>
                </c:pt>
                <c:pt idx="94">
                  <c:v>50.548000000000002</c:v>
                </c:pt>
                <c:pt idx="95">
                  <c:v>55.978000000000002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7-48F1-879B-5691BEF5F67F}"/>
            </c:ext>
          </c:extLst>
        </c:ser>
        <c:ser>
          <c:idx val="7"/>
          <c:order val="5"/>
          <c:tx>
            <c:strRef>
              <c:f>'9.2'!$Z$52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28.343</c:v>
                </c:pt>
                <c:pt idx="19">
                  <c:v>70.974000000000004</c:v>
                </c:pt>
                <c:pt idx="20">
                  <c:v>70.656999999999996</c:v>
                </c:pt>
                <c:pt idx="21">
                  <c:v>70.41</c:v>
                </c:pt>
                <c:pt idx="22">
                  <c:v>70.533000000000001</c:v>
                </c:pt>
                <c:pt idx="23">
                  <c:v>71.84</c:v>
                </c:pt>
                <c:pt idx="24">
                  <c:v>78.846000000000004</c:v>
                </c:pt>
                <c:pt idx="25">
                  <c:v>96.808000000000007</c:v>
                </c:pt>
                <c:pt idx="26">
                  <c:v>128.041</c:v>
                </c:pt>
                <c:pt idx="27">
                  <c:v>168.74799999999999</c:v>
                </c:pt>
                <c:pt idx="28">
                  <c:v>219.83699999999999</c:v>
                </c:pt>
                <c:pt idx="29">
                  <c:v>283.31799999999998</c:v>
                </c:pt>
                <c:pt idx="30">
                  <c:v>356.202</c:v>
                </c:pt>
                <c:pt idx="31">
                  <c:v>474.05099999999999</c:v>
                </c:pt>
                <c:pt idx="32">
                  <c:v>560.14499999999998</c:v>
                </c:pt>
                <c:pt idx="33">
                  <c:v>664.00099999999998</c:v>
                </c:pt>
                <c:pt idx="34">
                  <c:v>734.07500000000005</c:v>
                </c:pt>
                <c:pt idx="35">
                  <c:v>835.97</c:v>
                </c:pt>
                <c:pt idx="36">
                  <c:v>918.14200000000005</c:v>
                </c:pt>
                <c:pt idx="37">
                  <c:v>938.82100000000003</c:v>
                </c:pt>
                <c:pt idx="38">
                  <c:v>972.02200000000005</c:v>
                </c:pt>
                <c:pt idx="39">
                  <c:v>1034.249</c:v>
                </c:pt>
                <c:pt idx="40">
                  <c:v>1117.9870000000001</c:v>
                </c:pt>
                <c:pt idx="41">
                  <c:v>1201.057</c:v>
                </c:pt>
                <c:pt idx="42">
                  <c:v>1298.462</c:v>
                </c:pt>
                <c:pt idx="43">
                  <c:v>1345.9369999999999</c:v>
                </c:pt>
                <c:pt idx="44">
                  <c:v>1415.6610000000001</c:v>
                </c:pt>
                <c:pt idx="45">
                  <c:v>1465.5329999999999</c:v>
                </c:pt>
                <c:pt idx="46">
                  <c:v>1531.1379999999999</c:v>
                </c:pt>
                <c:pt idx="47">
                  <c:v>1532.741</c:v>
                </c:pt>
                <c:pt idx="48">
                  <c:v>1600.7539999999999</c:v>
                </c:pt>
                <c:pt idx="49">
                  <c:v>1696.616</c:v>
                </c:pt>
                <c:pt idx="50">
                  <c:v>1852.16</c:v>
                </c:pt>
                <c:pt idx="51">
                  <c:v>1774.643</c:v>
                </c:pt>
                <c:pt idx="52">
                  <c:v>1738.193</c:v>
                </c:pt>
                <c:pt idx="53">
                  <c:v>1718.6679999999999</c:v>
                </c:pt>
                <c:pt idx="54">
                  <c:v>1582.4849999999999</c:v>
                </c:pt>
                <c:pt idx="55">
                  <c:v>1542.8679999999999</c:v>
                </c:pt>
                <c:pt idx="56">
                  <c:v>1502.857</c:v>
                </c:pt>
                <c:pt idx="57">
                  <c:v>1450.0450000000001</c:v>
                </c:pt>
                <c:pt idx="58">
                  <c:v>1411.8140000000001</c:v>
                </c:pt>
                <c:pt idx="59">
                  <c:v>1433.76</c:v>
                </c:pt>
                <c:pt idx="60">
                  <c:v>1359.5260000000001</c:v>
                </c:pt>
                <c:pt idx="61">
                  <c:v>1287.2629999999999</c:v>
                </c:pt>
                <c:pt idx="62">
                  <c:v>1293.347</c:v>
                </c:pt>
                <c:pt idx="63">
                  <c:v>1310.944</c:v>
                </c:pt>
                <c:pt idx="64">
                  <c:v>1240.0319999999999</c:v>
                </c:pt>
                <c:pt idx="65">
                  <c:v>1198.9680000000001</c:v>
                </c:pt>
                <c:pt idx="66">
                  <c:v>1108.0550000000001</c:v>
                </c:pt>
                <c:pt idx="67">
                  <c:v>1010.043</c:v>
                </c:pt>
                <c:pt idx="68">
                  <c:v>937.08</c:v>
                </c:pt>
                <c:pt idx="69">
                  <c:v>842.62800000000004</c:v>
                </c:pt>
                <c:pt idx="70">
                  <c:v>768.05899999999997</c:v>
                </c:pt>
                <c:pt idx="71">
                  <c:v>713.81100000000004</c:v>
                </c:pt>
                <c:pt idx="72">
                  <c:v>596.447</c:v>
                </c:pt>
                <c:pt idx="73">
                  <c:v>483.11900000000003</c:v>
                </c:pt>
                <c:pt idx="74">
                  <c:v>404.31700000000001</c:v>
                </c:pt>
                <c:pt idx="75">
                  <c:v>330.64400000000001</c:v>
                </c:pt>
                <c:pt idx="76">
                  <c:v>272.91800000000001</c:v>
                </c:pt>
                <c:pt idx="77">
                  <c:v>206.44900000000001</c:v>
                </c:pt>
                <c:pt idx="78">
                  <c:v>161.155</c:v>
                </c:pt>
                <c:pt idx="79">
                  <c:v>123.92700000000001</c:v>
                </c:pt>
                <c:pt idx="80">
                  <c:v>94.531999999999996</c:v>
                </c:pt>
                <c:pt idx="81">
                  <c:v>75.819999999999993</c:v>
                </c:pt>
                <c:pt idx="82">
                  <c:v>71.227999999999994</c:v>
                </c:pt>
                <c:pt idx="83">
                  <c:v>71.025000000000006</c:v>
                </c:pt>
                <c:pt idx="84">
                  <c:v>71.19</c:v>
                </c:pt>
                <c:pt idx="85">
                  <c:v>71.48</c:v>
                </c:pt>
                <c:pt idx="86">
                  <c:v>9.5459999999999994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97-48F1-879B-5691BEF5F67F}"/>
            </c:ext>
          </c:extLst>
        </c:ser>
        <c:ser>
          <c:idx val="4"/>
          <c:order val="6"/>
          <c:tx>
            <c:strRef>
              <c:f>'9.2'!$X$52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'9.2'!$X$54:$X$149</c:f>
              <c:numCache>
                <c:formatCode>#,##0</c:formatCode>
                <c:ptCount val="96"/>
                <c:pt idx="0">
                  <c:v>96.18</c:v>
                </c:pt>
                <c:pt idx="1">
                  <c:v>92.823999999999998</c:v>
                </c:pt>
                <c:pt idx="2">
                  <c:v>92.816999999999993</c:v>
                </c:pt>
                <c:pt idx="3">
                  <c:v>92.781000000000006</c:v>
                </c:pt>
                <c:pt idx="4">
                  <c:v>99.308999999999997</c:v>
                </c:pt>
                <c:pt idx="5">
                  <c:v>99.632000000000005</c:v>
                </c:pt>
                <c:pt idx="6">
                  <c:v>99.662000000000006</c:v>
                </c:pt>
                <c:pt idx="7">
                  <c:v>99.674999999999997</c:v>
                </c:pt>
                <c:pt idx="8">
                  <c:v>94.894000000000005</c:v>
                </c:pt>
                <c:pt idx="9">
                  <c:v>94.561999999999998</c:v>
                </c:pt>
                <c:pt idx="10">
                  <c:v>94.542000000000002</c:v>
                </c:pt>
                <c:pt idx="11">
                  <c:v>94.528000000000006</c:v>
                </c:pt>
                <c:pt idx="12">
                  <c:v>97.858999999999995</c:v>
                </c:pt>
                <c:pt idx="13">
                  <c:v>98.078999999999994</c:v>
                </c:pt>
                <c:pt idx="14">
                  <c:v>97.956000000000003</c:v>
                </c:pt>
                <c:pt idx="15">
                  <c:v>97.981999999999999</c:v>
                </c:pt>
                <c:pt idx="16">
                  <c:v>92.224000000000004</c:v>
                </c:pt>
                <c:pt idx="17">
                  <c:v>91.884</c:v>
                </c:pt>
                <c:pt idx="18">
                  <c:v>91.867000000000004</c:v>
                </c:pt>
                <c:pt idx="19">
                  <c:v>91.856999999999999</c:v>
                </c:pt>
                <c:pt idx="20">
                  <c:v>95.647999999999996</c:v>
                </c:pt>
                <c:pt idx="21">
                  <c:v>95.950999999999993</c:v>
                </c:pt>
                <c:pt idx="22">
                  <c:v>95.938999999999993</c:v>
                </c:pt>
                <c:pt idx="23">
                  <c:v>95.93</c:v>
                </c:pt>
                <c:pt idx="24">
                  <c:v>89.885000000000005</c:v>
                </c:pt>
                <c:pt idx="25">
                  <c:v>89.552000000000007</c:v>
                </c:pt>
                <c:pt idx="26">
                  <c:v>89.55</c:v>
                </c:pt>
                <c:pt idx="27">
                  <c:v>89.506</c:v>
                </c:pt>
                <c:pt idx="28">
                  <c:v>94.447000000000003</c:v>
                </c:pt>
                <c:pt idx="29">
                  <c:v>94.73</c:v>
                </c:pt>
                <c:pt idx="30">
                  <c:v>94.728999999999999</c:v>
                </c:pt>
                <c:pt idx="31">
                  <c:v>94.751999999999995</c:v>
                </c:pt>
                <c:pt idx="32">
                  <c:v>87.72</c:v>
                </c:pt>
                <c:pt idx="33">
                  <c:v>87.37</c:v>
                </c:pt>
                <c:pt idx="34">
                  <c:v>87.356999999999999</c:v>
                </c:pt>
                <c:pt idx="35">
                  <c:v>87.36</c:v>
                </c:pt>
                <c:pt idx="36">
                  <c:v>84.063999999999993</c:v>
                </c:pt>
                <c:pt idx="37">
                  <c:v>84.066999999999993</c:v>
                </c:pt>
                <c:pt idx="38">
                  <c:v>84.037000000000006</c:v>
                </c:pt>
                <c:pt idx="39">
                  <c:v>84.15</c:v>
                </c:pt>
                <c:pt idx="40">
                  <c:v>82.594999999999999</c:v>
                </c:pt>
                <c:pt idx="41">
                  <c:v>82.578000000000003</c:v>
                </c:pt>
                <c:pt idx="42">
                  <c:v>82.578000000000003</c:v>
                </c:pt>
                <c:pt idx="43">
                  <c:v>82.557000000000002</c:v>
                </c:pt>
                <c:pt idx="44">
                  <c:v>89.472999999999999</c:v>
                </c:pt>
                <c:pt idx="45">
                  <c:v>89.855999999999995</c:v>
                </c:pt>
                <c:pt idx="46">
                  <c:v>89.775999999999996</c:v>
                </c:pt>
                <c:pt idx="47">
                  <c:v>89.754999999999995</c:v>
                </c:pt>
                <c:pt idx="48">
                  <c:v>81.388000000000005</c:v>
                </c:pt>
                <c:pt idx="49">
                  <c:v>80.718000000000004</c:v>
                </c:pt>
                <c:pt idx="50">
                  <c:v>80.724999999999994</c:v>
                </c:pt>
                <c:pt idx="51">
                  <c:v>80.701999999999998</c:v>
                </c:pt>
                <c:pt idx="52">
                  <c:v>80.951999999999998</c:v>
                </c:pt>
                <c:pt idx="53">
                  <c:v>80.957999999999998</c:v>
                </c:pt>
                <c:pt idx="54">
                  <c:v>80.974999999999994</c:v>
                </c:pt>
                <c:pt idx="55">
                  <c:v>80.942999999999998</c:v>
                </c:pt>
                <c:pt idx="56">
                  <c:v>79.28</c:v>
                </c:pt>
                <c:pt idx="57">
                  <c:v>79.307000000000002</c:v>
                </c:pt>
                <c:pt idx="58">
                  <c:v>79.311999999999998</c:v>
                </c:pt>
                <c:pt idx="59">
                  <c:v>79.299000000000007</c:v>
                </c:pt>
                <c:pt idx="60">
                  <c:v>78.745000000000005</c:v>
                </c:pt>
                <c:pt idx="61">
                  <c:v>78.718000000000004</c:v>
                </c:pt>
                <c:pt idx="62">
                  <c:v>78.683000000000007</c:v>
                </c:pt>
                <c:pt idx="63">
                  <c:v>78.703000000000003</c:v>
                </c:pt>
                <c:pt idx="64">
                  <c:v>79.501000000000005</c:v>
                </c:pt>
                <c:pt idx="65">
                  <c:v>79.486999999999995</c:v>
                </c:pt>
                <c:pt idx="66">
                  <c:v>79.510000000000005</c:v>
                </c:pt>
                <c:pt idx="67">
                  <c:v>79.524000000000001</c:v>
                </c:pt>
                <c:pt idx="68">
                  <c:v>82.265000000000001</c:v>
                </c:pt>
                <c:pt idx="69">
                  <c:v>82.266000000000005</c:v>
                </c:pt>
                <c:pt idx="70">
                  <c:v>82.244</c:v>
                </c:pt>
                <c:pt idx="71">
                  <c:v>82.234999999999999</c:v>
                </c:pt>
                <c:pt idx="72">
                  <c:v>82.230999999999995</c:v>
                </c:pt>
                <c:pt idx="73">
                  <c:v>82.224999999999994</c:v>
                </c:pt>
                <c:pt idx="74">
                  <c:v>82.218000000000004</c:v>
                </c:pt>
                <c:pt idx="75">
                  <c:v>90.049000000000007</c:v>
                </c:pt>
                <c:pt idx="76">
                  <c:v>174.25800000000001</c:v>
                </c:pt>
                <c:pt idx="77">
                  <c:v>184.86500000000001</c:v>
                </c:pt>
                <c:pt idx="78">
                  <c:v>184.74299999999999</c:v>
                </c:pt>
                <c:pt idx="79">
                  <c:v>186.79900000000001</c:v>
                </c:pt>
                <c:pt idx="80">
                  <c:v>251.30799999999999</c:v>
                </c:pt>
                <c:pt idx="81">
                  <c:v>260.08800000000002</c:v>
                </c:pt>
                <c:pt idx="82">
                  <c:v>262.072</c:v>
                </c:pt>
                <c:pt idx="83">
                  <c:v>274.14</c:v>
                </c:pt>
                <c:pt idx="84">
                  <c:v>423.75299999999999</c:v>
                </c:pt>
                <c:pt idx="85">
                  <c:v>443.28199999999998</c:v>
                </c:pt>
                <c:pt idx="86">
                  <c:v>443.387</c:v>
                </c:pt>
                <c:pt idx="87">
                  <c:v>443.52600000000001</c:v>
                </c:pt>
                <c:pt idx="88">
                  <c:v>436.12799999999999</c:v>
                </c:pt>
                <c:pt idx="89">
                  <c:v>435.46199999999999</c:v>
                </c:pt>
                <c:pt idx="90">
                  <c:v>435.45699999999999</c:v>
                </c:pt>
                <c:pt idx="91">
                  <c:v>418.28800000000001</c:v>
                </c:pt>
                <c:pt idx="92">
                  <c:v>187.00399999999999</c:v>
                </c:pt>
                <c:pt idx="93">
                  <c:v>159.96</c:v>
                </c:pt>
                <c:pt idx="94">
                  <c:v>159.988</c:v>
                </c:pt>
                <c:pt idx="95">
                  <c:v>160.57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7-48F1-879B-5691BEF5F67F}"/>
            </c:ext>
          </c:extLst>
        </c:ser>
        <c:ser>
          <c:idx val="5"/>
          <c:order val="7"/>
          <c:tx>
            <c:strRef>
              <c:f>'9.2'!$Y$52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'9.2'!$Y$54:$Y$149</c:f>
              <c:numCache>
                <c:formatCode>#,##0</c:formatCode>
                <c:ptCount val="96"/>
                <c:pt idx="0">
                  <c:v>233.70699999999999</c:v>
                </c:pt>
                <c:pt idx="1">
                  <c:v>242.36</c:v>
                </c:pt>
                <c:pt idx="2">
                  <c:v>231.27099999999999</c:v>
                </c:pt>
                <c:pt idx="3">
                  <c:v>234.31299999999999</c:v>
                </c:pt>
                <c:pt idx="4">
                  <c:v>21.407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151.529</c:v>
                </c:pt>
                <c:pt idx="9">
                  <c:v>157.46899999999999</c:v>
                </c:pt>
                <c:pt idx="10">
                  <c:v>183.36</c:v>
                </c:pt>
                <c:pt idx="11">
                  <c:v>177.22300000000001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285.34199999999998</c:v>
                </c:pt>
                <c:pt idx="75">
                  <c:v>374.63</c:v>
                </c:pt>
                <c:pt idx="76">
                  <c:v>366.87299999999999</c:v>
                </c:pt>
                <c:pt idx="77">
                  <c:v>372.19299999999998</c:v>
                </c:pt>
                <c:pt idx="78">
                  <c:v>368.37799999999999</c:v>
                </c:pt>
                <c:pt idx="79">
                  <c:v>373.08600000000001</c:v>
                </c:pt>
                <c:pt idx="80">
                  <c:v>202.52600000000001</c:v>
                </c:pt>
                <c:pt idx="81">
                  <c:v>185.32900000000001</c:v>
                </c:pt>
                <c:pt idx="82">
                  <c:v>179.291</c:v>
                </c:pt>
                <c:pt idx="83">
                  <c:v>166.62799999999999</c:v>
                </c:pt>
                <c:pt idx="84">
                  <c:v>552.822</c:v>
                </c:pt>
                <c:pt idx="85">
                  <c:v>606.63800000000003</c:v>
                </c:pt>
                <c:pt idx="86">
                  <c:v>581.90300000000002</c:v>
                </c:pt>
                <c:pt idx="87">
                  <c:v>573.04999999999995</c:v>
                </c:pt>
                <c:pt idx="88">
                  <c:v>412.85300000000001</c:v>
                </c:pt>
                <c:pt idx="89">
                  <c:v>400.20400000000001</c:v>
                </c:pt>
                <c:pt idx="90">
                  <c:v>420.08499999999998</c:v>
                </c:pt>
                <c:pt idx="91">
                  <c:v>410.76600000000002</c:v>
                </c:pt>
                <c:pt idx="92">
                  <c:v>352.428</c:v>
                </c:pt>
                <c:pt idx="93">
                  <c:v>162.89599999999999</c:v>
                </c:pt>
                <c:pt idx="94">
                  <c:v>45.718000000000004</c:v>
                </c:pt>
                <c:pt idx="95">
                  <c:v>30.664000000000001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97-48F1-879B-5691BEF5F67F}"/>
            </c:ext>
          </c:extLst>
        </c:ser>
        <c:ser>
          <c:idx val="10"/>
          <c:order val="10"/>
          <c:tx>
            <c:strRef>
              <c:f>'9.2'!$AH$53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'9.2'!$AH$54:$AH$149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44.819000000000003</c:v>
                </c:pt>
                <c:pt idx="45">
                  <c:v>90.716999999999999</c:v>
                </c:pt>
                <c:pt idx="46">
                  <c:v>96.361000000000004</c:v>
                </c:pt>
                <c:pt idx="47">
                  <c:v>50.994999999999997</c:v>
                </c:pt>
                <c:pt idx="48">
                  <c:v>16.097999999999999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150.727</c:v>
                </c:pt>
                <c:pt idx="53">
                  <c:v>220.898</c:v>
                </c:pt>
                <c:pt idx="54">
                  <c:v>183.917</c:v>
                </c:pt>
                <c:pt idx="55">
                  <c:v>184.346</c:v>
                </c:pt>
                <c:pt idx="56">
                  <c:v>201.56</c:v>
                </c:pt>
                <c:pt idx="57">
                  <c:v>182.43199999999999</c:v>
                </c:pt>
                <c:pt idx="58">
                  <c:v>157.96199999999999</c:v>
                </c:pt>
                <c:pt idx="59">
                  <c:v>87.212000000000003</c:v>
                </c:pt>
                <c:pt idx="60">
                  <c:v>55.033999999999999</c:v>
                </c:pt>
                <c:pt idx="61">
                  <c:v>51.521000000000001</c:v>
                </c:pt>
                <c:pt idx="62">
                  <c:v>21.489000000000001</c:v>
                </c:pt>
                <c:pt idx="63">
                  <c:v>0</c:v>
                </c:pt>
                <c:pt idx="64">
                  <c:v>0</c:v>
                </c:pt>
                <c:pt idx="65">
                  <c:v>35.704999999999998</c:v>
                </c:pt>
                <c:pt idx="66">
                  <c:v>52.673999999999999</c:v>
                </c:pt>
                <c:pt idx="67">
                  <c:v>77.772999999999996</c:v>
                </c:pt>
                <c:pt idx="68">
                  <c:v>89.727000000000004</c:v>
                </c:pt>
                <c:pt idx="69">
                  <c:v>86.873000000000005</c:v>
                </c:pt>
                <c:pt idx="70">
                  <c:v>72.962000000000003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'9.2'!$AB$52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'9.2'!$AI$54:$AI$149</c:f>
              <c:numCache>
                <c:formatCode>General</c:formatCode>
                <c:ptCount val="96"/>
                <c:pt idx="0">
                  <c:v>-1351.4349999999999</c:v>
                </c:pt>
                <c:pt idx="1">
                  <c:v>-1444.002</c:v>
                </c:pt>
                <c:pt idx="2">
                  <c:v>-1514.434</c:v>
                </c:pt>
                <c:pt idx="3">
                  <c:v>-1557.1780000000001</c:v>
                </c:pt>
                <c:pt idx="4">
                  <c:v>-1305.1400000000001</c:v>
                </c:pt>
                <c:pt idx="5">
                  <c:v>-1268.223</c:v>
                </c:pt>
                <c:pt idx="6">
                  <c:v>-1256.5340000000001</c:v>
                </c:pt>
                <c:pt idx="7">
                  <c:v>-1251.3589999999999</c:v>
                </c:pt>
                <c:pt idx="8">
                  <c:v>-1418.8389999999999</c:v>
                </c:pt>
                <c:pt idx="9">
                  <c:v>-1387.63</c:v>
                </c:pt>
                <c:pt idx="10">
                  <c:v>-1320.396</c:v>
                </c:pt>
                <c:pt idx="11">
                  <c:v>-1297.5029999999999</c:v>
                </c:pt>
                <c:pt idx="12">
                  <c:v>-1152.22</c:v>
                </c:pt>
                <c:pt idx="13">
                  <c:v>-1196.864</c:v>
                </c:pt>
                <c:pt idx="14">
                  <c:v>-1198.6220000000001</c:v>
                </c:pt>
                <c:pt idx="15">
                  <c:v>-1189.3109999999999</c:v>
                </c:pt>
                <c:pt idx="16">
                  <c:v>-1163.1210000000001</c:v>
                </c:pt>
                <c:pt idx="17">
                  <c:v>-1141.5540000000001</c:v>
                </c:pt>
                <c:pt idx="18">
                  <c:v>-1184.547</c:v>
                </c:pt>
                <c:pt idx="19">
                  <c:v>-1216.181</c:v>
                </c:pt>
                <c:pt idx="20">
                  <c:v>-1207.0450000000001</c:v>
                </c:pt>
                <c:pt idx="21">
                  <c:v>-1256.633</c:v>
                </c:pt>
                <c:pt idx="22">
                  <c:v>-1294.2550000000001</c:v>
                </c:pt>
                <c:pt idx="23">
                  <c:v>-1345.0340000000001</c:v>
                </c:pt>
                <c:pt idx="24">
                  <c:v>-1340.6780000000001</c:v>
                </c:pt>
                <c:pt idx="25">
                  <c:v>-1334.171</c:v>
                </c:pt>
                <c:pt idx="26">
                  <c:v>-1313.077</c:v>
                </c:pt>
                <c:pt idx="27">
                  <c:v>-1286.82</c:v>
                </c:pt>
                <c:pt idx="28">
                  <c:v>-1300.4079999999999</c:v>
                </c:pt>
                <c:pt idx="29">
                  <c:v>-1083.893</c:v>
                </c:pt>
                <c:pt idx="30">
                  <c:v>-963.23299999999995</c:v>
                </c:pt>
                <c:pt idx="31">
                  <c:v>-880.43100000000004</c:v>
                </c:pt>
                <c:pt idx="32">
                  <c:v>-799.49199999999996</c:v>
                </c:pt>
                <c:pt idx="33">
                  <c:v>-745.89599999999996</c:v>
                </c:pt>
                <c:pt idx="34">
                  <c:v>-685.346</c:v>
                </c:pt>
                <c:pt idx="35">
                  <c:v>-613.58000000000004</c:v>
                </c:pt>
                <c:pt idx="36">
                  <c:v>-291.017</c:v>
                </c:pt>
                <c:pt idx="37">
                  <c:v>-254.852</c:v>
                </c:pt>
                <c:pt idx="38">
                  <c:v>-193.035</c:v>
                </c:pt>
                <c:pt idx="39">
                  <c:v>-137.52000000000001</c:v>
                </c:pt>
                <c:pt idx="40">
                  <c:v>-2.7360000000000002</c:v>
                </c:pt>
                <c:pt idx="41">
                  <c:v>-28.946000000000002</c:v>
                </c:pt>
                <c:pt idx="42">
                  <c:v>-45.356999999999999</c:v>
                </c:pt>
                <c:pt idx="43">
                  <c:v>-18.329999999999998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-107.68899999999999</c:v>
                </c:pt>
                <c:pt idx="50">
                  <c:v>-256.59899999999999</c:v>
                </c:pt>
                <c:pt idx="51">
                  <c:v>-233.708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-43.337000000000003</c:v>
                </c:pt>
                <c:pt idx="64">
                  <c:v>-39.015000000000001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-243.74100000000001</c:v>
                </c:pt>
                <c:pt idx="72">
                  <c:v>-537.20299999999997</c:v>
                </c:pt>
                <c:pt idx="73">
                  <c:v>-555.99300000000005</c:v>
                </c:pt>
                <c:pt idx="74">
                  <c:v>-819.68399999999997</c:v>
                </c:pt>
                <c:pt idx="75">
                  <c:v>-925.63</c:v>
                </c:pt>
                <c:pt idx="76">
                  <c:v>-1001.308</c:v>
                </c:pt>
                <c:pt idx="77">
                  <c:v>-969.30499999999995</c:v>
                </c:pt>
                <c:pt idx="78">
                  <c:v>-912.30899999999997</c:v>
                </c:pt>
                <c:pt idx="79">
                  <c:v>-849.298</c:v>
                </c:pt>
                <c:pt idx="80">
                  <c:v>-689.4</c:v>
                </c:pt>
                <c:pt idx="81">
                  <c:v>-680.255</c:v>
                </c:pt>
                <c:pt idx="82">
                  <c:v>-686.48800000000006</c:v>
                </c:pt>
                <c:pt idx="83">
                  <c:v>-722.84400000000005</c:v>
                </c:pt>
                <c:pt idx="84">
                  <c:v>-1234.6990000000001</c:v>
                </c:pt>
                <c:pt idx="85">
                  <c:v>-1374.3040000000001</c:v>
                </c:pt>
                <c:pt idx="86">
                  <c:v>-1419.1610000000001</c:v>
                </c:pt>
                <c:pt idx="87">
                  <c:v>-1426.3510000000001</c:v>
                </c:pt>
                <c:pt idx="88">
                  <c:v>-1211.81</c:v>
                </c:pt>
                <c:pt idx="89">
                  <c:v>-1195.171</c:v>
                </c:pt>
                <c:pt idx="90">
                  <c:v>-1250.7719999999999</c:v>
                </c:pt>
                <c:pt idx="91">
                  <c:v>-1309.7829999999999</c:v>
                </c:pt>
                <c:pt idx="92">
                  <c:v>-1091.5160000000001</c:v>
                </c:pt>
                <c:pt idx="93">
                  <c:v>-945.44799999999998</c:v>
                </c:pt>
                <c:pt idx="94">
                  <c:v>-880.452</c:v>
                </c:pt>
                <c:pt idx="95">
                  <c:v>-993.11500000000001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97-48F1-879B-5691BEF5F67F}"/>
            </c:ext>
          </c:extLst>
        </c:ser>
        <c:ser>
          <c:idx val="9"/>
          <c:order val="9"/>
          <c:tx>
            <c:strRef>
              <c:f>'9.2'!$AC$52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'9.2'!$AC$54:$AC$149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-235.78299999999999</c:v>
                </c:pt>
                <c:pt idx="30">
                  <c:v>-313.61500000000001</c:v>
                </c:pt>
                <c:pt idx="31">
                  <c:v>-361.87900000000002</c:v>
                </c:pt>
                <c:pt idx="32">
                  <c:v>-329.56299999999999</c:v>
                </c:pt>
                <c:pt idx="33">
                  <c:v>-312.64299999999997</c:v>
                </c:pt>
                <c:pt idx="34">
                  <c:v>-312.17899999999997</c:v>
                </c:pt>
                <c:pt idx="35">
                  <c:v>-311.96699999999998</c:v>
                </c:pt>
                <c:pt idx="36">
                  <c:v>-310.35700000000003</c:v>
                </c:pt>
                <c:pt idx="37">
                  <c:v>-310.88400000000001</c:v>
                </c:pt>
                <c:pt idx="38">
                  <c:v>-310.60000000000002</c:v>
                </c:pt>
                <c:pt idx="39">
                  <c:v>-309.995</c:v>
                </c:pt>
                <c:pt idx="40">
                  <c:v>-309.46800000000002</c:v>
                </c:pt>
                <c:pt idx="41">
                  <c:v>-309.12</c:v>
                </c:pt>
                <c:pt idx="42">
                  <c:v>-308.97300000000001</c:v>
                </c:pt>
                <c:pt idx="43">
                  <c:v>-308.89</c:v>
                </c:pt>
                <c:pt idx="44">
                  <c:v>-308.69400000000002</c:v>
                </c:pt>
                <c:pt idx="45">
                  <c:v>-308.42599999999999</c:v>
                </c:pt>
                <c:pt idx="46">
                  <c:v>-307.89600000000002</c:v>
                </c:pt>
                <c:pt idx="47">
                  <c:v>-307.27199999999999</c:v>
                </c:pt>
                <c:pt idx="48">
                  <c:v>-307.173</c:v>
                </c:pt>
                <c:pt idx="49">
                  <c:v>-306.52699999999999</c:v>
                </c:pt>
                <c:pt idx="50">
                  <c:v>-306.08199999999999</c:v>
                </c:pt>
                <c:pt idx="51">
                  <c:v>-358.89499999999998</c:v>
                </c:pt>
                <c:pt idx="52">
                  <c:v>-711.00099999999998</c:v>
                </c:pt>
                <c:pt idx="53">
                  <c:v>-794.71900000000005</c:v>
                </c:pt>
                <c:pt idx="54">
                  <c:v>-794.173</c:v>
                </c:pt>
                <c:pt idx="55">
                  <c:v>-794.43499999999995</c:v>
                </c:pt>
                <c:pt idx="56">
                  <c:v>-792.56799999999998</c:v>
                </c:pt>
                <c:pt idx="57">
                  <c:v>-791.601</c:v>
                </c:pt>
                <c:pt idx="58">
                  <c:v>-791.26400000000001</c:v>
                </c:pt>
                <c:pt idx="59">
                  <c:v>-790.08100000000002</c:v>
                </c:pt>
                <c:pt idx="60">
                  <c:v>-788.80399999999997</c:v>
                </c:pt>
                <c:pt idx="61">
                  <c:v>-788.05200000000002</c:v>
                </c:pt>
                <c:pt idx="62">
                  <c:v>-786.32399999999996</c:v>
                </c:pt>
                <c:pt idx="63">
                  <c:v>-785.71600000000001</c:v>
                </c:pt>
                <c:pt idx="64">
                  <c:v>-786.93899999999996</c:v>
                </c:pt>
                <c:pt idx="65">
                  <c:v>-782.69899999999996</c:v>
                </c:pt>
                <c:pt idx="66">
                  <c:v>-781.49099999999999</c:v>
                </c:pt>
                <c:pt idx="67">
                  <c:v>-780.34</c:v>
                </c:pt>
                <c:pt idx="68">
                  <c:v>-782.36300000000006</c:v>
                </c:pt>
                <c:pt idx="69">
                  <c:v>-776.59900000000005</c:v>
                </c:pt>
                <c:pt idx="70">
                  <c:v>-775.09400000000005</c:v>
                </c:pt>
                <c:pt idx="71">
                  <c:v>-455.214</c:v>
                </c:pt>
                <c:pt idx="72">
                  <c:v>-88.528000000000006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666734707763494"/>
          <c:y val="0.14704156378600822"/>
          <c:w val="0.23872729128393549"/>
          <c:h val="0.852958436213991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Minima zatížení ES ČR v letech 2016 – 2025</a:t>
            </a:r>
          </a:p>
        </c:rich>
      </c:tx>
      <c:layout>
        <c:manualLayout>
          <c:xMode val="edge"/>
          <c:yMode val="edge"/>
          <c:x val="1.8092661198290589E-3"/>
          <c:y val="2.5003609444932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560487635914581"/>
          <c:y val="0.13051851591101099"/>
          <c:w val="0.89439518547074448"/>
          <c:h val="0.476239770335969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'9.3'!$A$31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'9.3'!$B$19:$B$28</c:f>
              <c:numCache>
                <c:formatCode>#,##0</c:formatCode>
                <c:ptCount val="10"/>
                <c:pt idx="0">
                  <c:v>2335.5437951413901</c:v>
                </c:pt>
                <c:pt idx="1">
                  <c:v>2048.9517841939</c:v>
                </c:pt>
                <c:pt idx="2">
                  <c:v>3054.0638659697902</c:v>
                </c:pt>
                <c:pt idx="3">
                  <c:v>2542.5650881657298</c:v>
                </c:pt>
                <c:pt idx="4">
                  <c:v>3024.93481377025</c:v>
                </c:pt>
                <c:pt idx="5">
                  <c:v>3024.4905210217298</c:v>
                </c:pt>
                <c:pt idx="6">
                  <c:v>3050.70302853058</c:v>
                </c:pt>
                <c:pt idx="7">
                  <c:v>3021.7588945253601</c:v>
                </c:pt>
                <c:pt idx="8">
                  <c:v>2807.6019999999999</c:v>
                </c:pt>
                <c:pt idx="9">
                  <c:v>4016.5189999999998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C-49FF-ABE5-E3DC4C2B5EF0}"/>
            </c:ext>
          </c:extLst>
        </c:ser>
        <c:ser>
          <c:idx val="1"/>
          <c:order val="1"/>
          <c:tx>
            <c:strRef>
              <c:f>'9.3'!$A$32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'9.3'!$C$19:$C$28</c:f>
              <c:numCache>
                <c:formatCode>#,##0</c:formatCode>
                <c:ptCount val="10"/>
                <c:pt idx="0">
                  <c:v>3095.8668857955399</c:v>
                </c:pt>
                <c:pt idx="1">
                  <c:v>2709.8848700081999</c:v>
                </c:pt>
                <c:pt idx="2">
                  <c:v>2786.1719072956698</c:v>
                </c:pt>
                <c:pt idx="3">
                  <c:v>2827.0909091489402</c:v>
                </c:pt>
                <c:pt idx="4">
                  <c:v>2030.2205811183001</c:v>
                </c:pt>
                <c:pt idx="5">
                  <c:v>2368.4199018762502</c:v>
                </c:pt>
                <c:pt idx="6">
                  <c:v>3329.2949702351202</c:v>
                </c:pt>
                <c:pt idx="7">
                  <c:v>2226.9969563556601</c:v>
                </c:pt>
                <c:pt idx="8">
                  <c:v>2189.2159999999999</c:v>
                </c:pt>
                <c:pt idx="9">
                  <c:v>1234.4369999999999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C-49FF-ABE5-E3DC4C2B5EF0}"/>
            </c:ext>
          </c:extLst>
        </c:ser>
        <c:ser>
          <c:idx val="2"/>
          <c:order val="2"/>
          <c:tx>
            <c:strRef>
              <c:f>'9.3'!$A$33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'9.3'!$D$19:$D$28</c:f>
              <c:numCache>
                <c:formatCode>#,##0</c:formatCode>
                <c:ptCount val="10"/>
                <c:pt idx="0">
                  <c:v>238.62857814605201</c:v>
                </c:pt>
                <c:pt idx="1">
                  <c:v>188.65011731365101</c:v>
                </c:pt>
                <c:pt idx="2">
                  <c:v>101.292669591269</c:v>
                </c:pt>
                <c:pt idx="3">
                  <c:v>710.40158586503901</c:v>
                </c:pt>
                <c:pt idx="4">
                  <c:v>273.17219040751598</c:v>
                </c:pt>
                <c:pt idx="5">
                  <c:v>237.07353755791499</c:v>
                </c:pt>
                <c:pt idx="6">
                  <c:v>0</c:v>
                </c:pt>
                <c:pt idx="7">
                  <c:v>24.161303517842299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C-49FF-ABE5-E3DC4C2B5EF0}"/>
            </c:ext>
          </c:extLst>
        </c:ser>
        <c:ser>
          <c:idx val="3"/>
          <c:order val="3"/>
          <c:tx>
            <c:strRef>
              <c:f>'9.3'!$A$34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'9.3'!$E$19:$E$28</c:f>
              <c:numCache>
                <c:formatCode>#,##0</c:formatCode>
                <c:ptCount val="10"/>
                <c:pt idx="0">
                  <c:v>354.14165893301202</c:v>
                </c:pt>
                <c:pt idx="1">
                  <c:v>368.07342894181397</c:v>
                </c:pt>
                <c:pt idx="2">
                  <c:v>353.194235946596</c:v>
                </c:pt>
                <c:pt idx="3">
                  <c:v>347.46275609093999</c:v>
                </c:pt>
                <c:pt idx="4">
                  <c:v>351.57696723765901</c:v>
                </c:pt>
                <c:pt idx="5">
                  <c:v>339.50604867600401</c:v>
                </c:pt>
                <c:pt idx="6">
                  <c:v>367.48416741285502</c:v>
                </c:pt>
                <c:pt idx="7">
                  <c:v>389.820091784694</c:v>
                </c:pt>
                <c:pt idx="8">
                  <c:v>349.745</c:v>
                </c:pt>
                <c:pt idx="9">
                  <c:v>328.71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C-49FF-ABE5-E3DC4C2B5EF0}"/>
            </c:ext>
          </c:extLst>
        </c:ser>
        <c:ser>
          <c:idx val="4"/>
          <c:order val="4"/>
          <c:tx>
            <c:strRef>
              <c:f>'9.3'!$A$35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'9.3'!$F$19:$F$28</c:f>
              <c:numCache>
                <c:formatCode>#,##0</c:formatCode>
                <c:ptCount val="10"/>
                <c:pt idx="0">
                  <c:v>104.91818121468999</c:v>
                </c:pt>
                <c:pt idx="1">
                  <c:v>96.319135577898393</c:v>
                </c:pt>
                <c:pt idx="2">
                  <c:v>85.839849654286397</c:v>
                </c:pt>
                <c:pt idx="3">
                  <c:v>69.690636911938299</c:v>
                </c:pt>
                <c:pt idx="4">
                  <c:v>220.285646657483</c:v>
                </c:pt>
                <c:pt idx="5">
                  <c:v>152.15024087904899</c:v>
                </c:pt>
                <c:pt idx="6">
                  <c:v>137.356727057375</c:v>
                </c:pt>
                <c:pt idx="7">
                  <c:v>254.631604261136</c:v>
                </c:pt>
                <c:pt idx="8">
                  <c:v>41.616999999999997</c:v>
                </c:pt>
                <c:pt idx="9">
                  <c:v>95.93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C-49FF-ABE5-E3DC4C2B5EF0}"/>
            </c:ext>
          </c:extLst>
        </c:ser>
        <c:ser>
          <c:idx val="5"/>
          <c:order val="5"/>
          <c:tx>
            <c:strRef>
              <c:f>'9.3'!$A$36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'9.3'!$G$19:$G$28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89.018569041416796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C-49FF-ABE5-E3DC4C2B5EF0}"/>
            </c:ext>
          </c:extLst>
        </c:ser>
        <c:ser>
          <c:idx val="6"/>
          <c:order val="6"/>
          <c:tx>
            <c:strRef>
              <c:f>'9.3'!$A$37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'9.3'!$H$19:$H$28</c:f>
              <c:numCache>
                <c:formatCode>#,##0</c:formatCode>
                <c:ptCount val="10"/>
                <c:pt idx="0">
                  <c:v>5.3013001053828503</c:v>
                </c:pt>
                <c:pt idx="1">
                  <c:v>7.5986158365924403</c:v>
                </c:pt>
                <c:pt idx="2">
                  <c:v>5.5349154037724499</c:v>
                </c:pt>
                <c:pt idx="3">
                  <c:v>18.8153197875254</c:v>
                </c:pt>
                <c:pt idx="4">
                  <c:v>17.151513510768702</c:v>
                </c:pt>
                <c:pt idx="5">
                  <c:v>7.7692379624717196</c:v>
                </c:pt>
                <c:pt idx="6">
                  <c:v>15.166936708511299</c:v>
                </c:pt>
                <c:pt idx="7">
                  <c:v>38.840042037963897</c:v>
                </c:pt>
                <c:pt idx="8">
                  <c:v>54.780999999999999</c:v>
                </c:pt>
                <c:pt idx="9">
                  <c:v>71.84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FC-49FF-ABE5-E3DC4C2B5EF0}"/>
            </c:ext>
          </c:extLst>
        </c:ser>
        <c:ser>
          <c:idx val="7"/>
          <c:order val="7"/>
          <c:tx>
            <c:strRef>
              <c:f>'9.3'!$A$38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'9.3'!$I$19:$I$28</c:f>
              <c:numCache>
                <c:formatCode>#,##0</c:formatCode>
                <c:ptCount val="10"/>
                <c:pt idx="0">
                  <c:v>38.883791410927998</c:v>
                </c:pt>
                <c:pt idx="1">
                  <c:v>38.268905096283802</c:v>
                </c:pt>
                <c:pt idx="2">
                  <c:v>16.9426277914454</c:v>
                </c:pt>
                <c:pt idx="3">
                  <c:v>36.868165657609197</c:v>
                </c:pt>
                <c:pt idx="4">
                  <c:v>73.750454606017101</c:v>
                </c:pt>
                <c:pt idx="5">
                  <c:v>115.820083156145</c:v>
                </c:pt>
                <c:pt idx="6">
                  <c:v>62.979866051789301</c:v>
                </c:pt>
                <c:pt idx="7">
                  <c:v>21.148984969654901</c:v>
                </c:pt>
                <c:pt idx="8">
                  <c:v>26.588999999999999</c:v>
                </c:pt>
                <c:pt idx="9">
                  <c:v>76.704999999999998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FC-49FF-ABE5-E3DC4C2B5EF0}"/>
            </c:ext>
          </c:extLst>
        </c:ser>
        <c:ser>
          <c:idx val="8"/>
          <c:order val="8"/>
          <c:tx>
            <c:strRef>
              <c:f>'9.3'!$J$17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'9.3'!$J$19:$J$28</c:f>
              <c:numCache>
                <c:formatCode>#,##0</c:formatCode>
                <c:ptCount val="10"/>
                <c:pt idx="0">
                  <c:v>-1444.5983047330101</c:v>
                </c:pt>
                <c:pt idx="1">
                  <c:v>81.799881071024203</c:v>
                </c:pt>
                <c:pt idx="2">
                  <c:v>-1410.3789063834899</c:v>
                </c:pt>
                <c:pt idx="3">
                  <c:v>-1804.70892061411</c:v>
                </c:pt>
                <c:pt idx="4">
                  <c:v>-320.21333882033701</c:v>
                </c:pt>
                <c:pt idx="5">
                  <c:v>-333.62781550743398</c:v>
                </c:pt>
                <c:pt idx="6">
                  <c:v>-2435.3745700126901</c:v>
                </c:pt>
                <c:pt idx="7">
                  <c:v>-1450.37460283826</c:v>
                </c:pt>
                <c:pt idx="8">
                  <c:v>-1153.2750000000001</c:v>
                </c:pt>
                <c:pt idx="9">
                  <c:v>-1345.0340000000001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FC-49FF-ABE5-E3DC4C2B5EF0}"/>
            </c:ext>
          </c:extLst>
        </c:ser>
        <c:ser>
          <c:idx val="9"/>
          <c:order val="9"/>
          <c:tx>
            <c:strRef>
              <c:f>'9.3'!$K$17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'9.3'!$K$19:$K$28</c:f>
              <c:numCache>
                <c:formatCode>#,##0</c:formatCode>
                <c:ptCount val="10"/>
                <c:pt idx="0">
                  <c:v>-5.1070719290206501</c:v>
                </c:pt>
                <c:pt idx="1">
                  <c:v>-792.62239086093803</c:v>
                </c:pt>
                <c:pt idx="2">
                  <c:v>0</c:v>
                </c:pt>
                <c:pt idx="3">
                  <c:v>-5.2671228523070202</c:v>
                </c:pt>
                <c:pt idx="4">
                  <c:v>-1051.3400758274499</c:v>
                </c:pt>
                <c:pt idx="5">
                  <c:v>-1041.06435730676</c:v>
                </c:pt>
                <c:pt idx="6">
                  <c:v>0</c:v>
                </c:pt>
                <c:pt idx="7">
                  <c:v>-5.3523669679089103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FC-49FF-ABE5-E3DC4C2B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750145958801215E-4"/>
          <c:y val="0.68524498772851805"/>
          <c:w val="0.98824080920201407"/>
          <c:h val="0.17858146034749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Maxima zatížení ES ČR v letech 2016 – 2025 </a:t>
            </a:r>
          </a:p>
        </c:rich>
      </c:tx>
      <c:layout>
        <c:manualLayout>
          <c:xMode val="edge"/>
          <c:yMode val="edge"/>
          <c:x val="1.3055486076371508E-2"/>
          <c:y val="2.6749569268746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1055902951475738"/>
          <c:y val="0.13015912132228527"/>
          <c:w val="0.88944087270047412"/>
          <c:h val="0.475622531716040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'9.3'!$A$31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'9.3'!$B$5:$B$14</c:f>
              <c:numCache>
                <c:formatCode>#,##0</c:formatCode>
                <c:ptCount val="10"/>
                <c:pt idx="0">
                  <c:v>2604.55738580262</c:v>
                </c:pt>
                <c:pt idx="1">
                  <c:v>3195.6800187508502</c:v>
                </c:pt>
                <c:pt idx="2">
                  <c:v>3089.6829218347698</c:v>
                </c:pt>
                <c:pt idx="3">
                  <c:v>3691.8202830915502</c:v>
                </c:pt>
                <c:pt idx="4">
                  <c:v>3696.7690062333099</c:v>
                </c:pt>
                <c:pt idx="5">
                  <c:v>3678.9414145012702</c:v>
                </c:pt>
                <c:pt idx="6">
                  <c:v>4203.4518492979096</c:v>
                </c:pt>
                <c:pt idx="7">
                  <c:v>4214.6749846313496</c:v>
                </c:pt>
                <c:pt idx="8">
                  <c:v>4185.1940000000004</c:v>
                </c:pt>
                <c:pt idx="9">
                  <c:v>3714.7339999999999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9A6-801D-B47641B90BFA}"/>
            </c:ext>
          </c:extLst>
        </c:ser>
        <c:ser>
          <c:idx val="1"/>
          <c:order val="1"/>
          <c:tx>
            <c:strRef>
              <c:f>'9.3'!$A$32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'9.3'!$C$5:$C$14</c:f>
              <c:numCache>
                <c:formatCode>#,##0</c:formatCode>
                <c:ptCount val="10"/>
                <c:pt idx="0">
                  <c:v>6789.90171252245</c:v>
                </c:pt>
                <c:pt idx="1">
                  <c:v>7853.73456709536</c:v>
                </c:pt>
                <c:pt idx="2">
                  <c:v>6488.8465384524598</c:v>
                </c:pt>
                <c:pt idx="3">
                  <c:v>6670.8814049697403</c:v>
                </c:pt>
                <c:pt idx="4">
                  <c:v>6631.5219514106602</c:v>
                </c:pt>
                <c:pt idx="5">
                  <c:v>6201.12942270862</c:v>
                </c:pt>
                <c:pt idx="6">
                  <c:v>7038.8372087121197</c:v>
                </c:pt>
                <c:pt idx="7">
                  <c:v>6656.3073447162396</c:v>
                </c:pt>
                <c:pt idx="8">
                  <c:v>5806.9690000000001</c:v>
                </c:pt>
                <c:pt idx="9">
                  <c:v>6126.0929999999998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9A6-801D-B47641B90BFA}"/>
            </c:ext>
          </c:extLst>
        </c:ser>
        <c:ser>
          <c:idx val="2"/>
          <c:order val="2"/>
          <c:tx>
            <c:strRef>
              <c:f>'9.3'!$A$33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'9.3'!$D$5:$D$14</c:f>
              <c:numCache>
                <c:formatCode>#,##0</c:formatCode>
                <c:ptCount val="10"/>
                <c:pt idx="0">
                  <c:v>1061.6204149318401</c:v>
                </c:pt>
                <c:pt idx="1">
                  <c:v>1142.9903173078201</c:v>
                </c:pt>
                <c:pt idx="2">
                  <c:v>269.379647382614</c:v>
                </c:pt>
                <c:pt idx="3">
                  <c:v>1176.9640571560799</c:v>
                </c:pt>
                <c:pt idx="4">
                  <c:v>1160.7036007704401</c:v>
                </c:pt>
                <c:pt idx="5">
                  <c:v>1205.96115015948</c:v>
                </c:pt>
                <c:pt idx="6">
                  <c:v>965.02528255065101</c:v>
                </c:pt>
                <c:pt idx="7">
                  <c:v>973.66191022578403</c:v>
                </c:pt>
                <c:pt idx="8">
                  <c:v>958.71199999999999</c:v>
                </c:pt>
                <c:pt idx="9">
                  <c:v>82.221999999999994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AD-49A6-801D-B47641B90BFA}"/>
            </c:ext>
          </c:extLst>
        </c:ser>
        <c:ser>
          <c:idx val="3"/>
          <c:order val="3"/>
          <c:tx>
            <c:strRef>
              <c:f>'9.3'!$A$34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'9.3'!$E$5:$E$14</c:f>
              <c:numCache>
                <c:formatCode>#,##0</c:formatCode>
                <c:ptCount val="10"/>
                <c:pt idx="0">
                  <c:v>475.843201394066</c:v>
                </c:pt>
                <c:pt idx="1">
                  <c:v>487.554894090468</c:v>
                </c:pt>
                <c:pt idx="2">
                  <c:v>471.412604886797</c:v>
                </c:pt>
                <c:pt idx="3">
                  <c:v>491.97989421865901</c:v>
                </c:pt>
                <c:pt idx="4">
                  <c:v>514.47031845194795</c:v>
                </c:pt>
                <c:pt idx="5">
                  <c:v>554.34306008995497</c:v>
                </c:pt>
                <c:pt idx="6">
                  <c:v>547.88437442438806</c:v>
                </c:pt>
                <c:pt idx="7">
                  <c:v>498.00766590500899</c:v>
                </c:pt>
                <c:pt idx="8">
                  <c:v>559.34100000000001</c:v>
                </c:pt>
                <c:pt idx="9">
                  <c:v>544.90499999999997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AD-49A6-801D-B47641B90BFA}"/>
            </c:ext>
          </c:extLst>
        </c:ser>
        <c:ser>
          <c:idx val="4"/>
          <c:order val="4"/>
          <c:tx>
            <c:strRef>
              <c:f>'9.3'!$A$35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'9.3'!$F$5:$F$14</c:f>
              <c:numCache>
                <c:formatCode>#,##0</c:formatCode>
                <c:ptCount val="10"/>
                <c:pt idx="0">
                  <c:v>469.41305759758001</c:v>
                </c:pt>
                <c:pt idx="1">
                  <c:v>348.39179059479102</c:v>
                </c:pt>
                <c:pt idx="2">
                  <c:v>608.01529916258596</c:v>
                </c:pt>
                <c:pt idx="3">
                  <c:v>332.04181207733399</c:v>
                </c:pt>
                <c:pt idx="4">
                  <c:v>130.56104206570001</c:v>
                </c:pt>
                <c:pt idx="5">
                  <c:v>581.07020698718304</c:v>
                </c:pt>
                <c:pt idx="6">
                  <c:v>191.41940116523301</c:v>
                </c:pt>
                <c:pt idx="7">
                  <c:v>562.31296147805404</c:v>
                </c:pt>
                <c:pt idx="8">
                  <c:v>617.87</c:v>
                </c:pt>
                <c:pt idx="9">
                  <c:v>449.20400000000001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AD-49A6-801D-B47641B90BFA}"/>
            </c:ext>
          </c:extLst>
        </c:ser>
        <c:ser>
          <c:idx val="5"/>
          <c:order val="5"/>
          <c:tx>
            <c:strRef>
              <c:f>'9.3'!$A$36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'9.3'!$G$5:$G$14</c:f>
              <c:numCache>
                <c:formatCode>#,##0</c:formatCode>
                <c:ptCount val="10"/>
                <c:pt idx="0">
                  <c:v>485.49988097742198</c:v>
                </c:pt>
                <c:pt idx="1">
                  <c:v>449.33274195846798</c:v>
                </c:pt>
                <c:pt idx="2">
                  <c:v>184.145803043445</c:v>
                </c:pt>
                <c:pt idx="3">
                  <c:v>460.68543076240297</c:v>
                </c:pt>
                <c:pt idx="4">
                  <c:v>738.60020508195601</c:v>
                </c:pt>
                <c:pt idx="5">
                  <c:v>514.47885104773695</c:v>
                </c:pt>
                <c:pt idx="6">
                  <c:v>150.63290081687899</c:v>
                </c:pt>
                <c:pt idx="7">
                  <c:v>301.41216138052903</c:v>
                </c:pt>
                <c:pt idx="8">
                  <c:v>58.314999999999998</c:v>
                </c:pt>
                <c:pt idx="9">
                  <c:v>144.59100000000001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AD-49A6-801D-B47641B90BFA}"/>
            </c:ext>
          </c:extLst>
        </c:ser>
        <c:ser>
          <c:idx val="6"/>
          <c:order val="6"/>
          <c:tx>
            <c:strRef>
              <c:f>'9.3'!$A$37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'9.3'!$H$5:$H$14</c:f>
              <c:numCache>
                <c:formatCode>#,##0</c:formatCode>
                <c:ptCount val="10"/>
                <c:pt idx="0">
                  <c:v>1.0251495452038899</c:v>
                </c:pt>
                <c:pt idx="1">
                  <c:v>85.752083692894999</c:v>
                </c:pt>
                <c:pt idx="2">
                  <c:v>891.27380006073804</c:v>
                </c:pt>
                <c:pt idx="3">
                  <c:v>127.10373766595799</c:v>
                </c:pt>
                <c:pt idx="4">
                  <c:v>137.74048095771701</c:v>
                </c:pt>
                <c:pt idx="5">
                  <c:v>330.94648423335599</c:v>
                </c:pt>
                <c:pt idx="6">
                  <c:v>42.753614794184699</c:v>
                </c:pt>
                <c:pt idx="7">
                  <c:v>517.21461035156199</c:v>
                </c:pt>
                <c:pt idx="8">
                  <c:v>783.952</c:v>
                </c:pt>
                <c:pt idx="9">
                  <c:v>1445.8710000000001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AD-49A6-801D-B47641B90BFA}"/>
            </c:ext>
          </c:extLst>
        </c:ser>
        <c:ser>
          <c:idx val="7"/>
          <c:order val="7"/>
          <c:tx>
            <c:strRef>
              <c:f>'9.3'!$A$38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'9.3'!$I$5:$I$14</c:f>
              <c:numCache>
                <c:formatCode>#,##0</c:formatCode>
                <c:ptCount val="10"/>
                <c:pt idx="0">
                  <c:v>54.696236415183002</c:v>
                </c:pt>
                <c:pt idx="1">
                  <c:v>0.66956852291261704</c:v>
                </c:pt>
                <c:pt idx="2">
                  <c:v>76.953053132001003</c:v>
                </c:pt>
                <c:pt idx="3">
                  <c:v>26.2524677738853</c:v>
                </c:pt>
                <c:pt idx="4">
                  <c:v>128.738440839535</c:v>
                </c:pt>
                <c:pt idx="5">
                  <c:v>54.718377288131798</c:v>
                </c:pt>
                <c:pt idx="6">
                  <c:v>69.831106732292994</c:v>
                </c:pt>
                <c:pt idx="7">
                  <c:v>49.688417647663101</c:v>
                </c:pt>
                <c:pt idx="8">
                  <c:v>110.04300000000001</c:v>
                </c:pt>
                <c:pt idx="9">
                  <c:v>106.02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AD-49A6-801D-B47641B90BFA}"/>
            </c:ext>
          </c:extLst>
        </c:ser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'9.3'!$J$5:$J$14</c:f>
              <c:numCache>
                <c:formatCode>#,##0</c:formatCode>
                <c:ptCount val="10"/>
                <c:pt idx="0">
                  <c:v>-517.51474634896397</c:v>
                </c:pt>
                <c:pt idx="1">
                  <c:v>-1729.28693254009</c:v>
                </c:pt>
                <c:pt idx="2">
                  <c:v>-26.578386723558001</c:v>
                </c:pt>
                <c:pt idx="3">
                  <c:v>-1026.7745270463599</c:v>
                </c:pt>
                <c:pt idx="4">
                  <c:v>-1474.38342477381</c:v>
                </c:pt>
                <c:pt idx="5">
                  <c:v>-962.57431092454306</c:v>
                </c:pt>
                <c:pt idx="6">
                  <c:v>-1435.4732300363701</c:v>
                </c:pt>
                <c:pt idx="7">
                  <c:v>-2495.49359630659</c:v>
                </c:pt>
                <c:pt idx="8">
                  <c:v>-1531.4960000000001</c:v>
                </c:pt>
                <c:pt idx="9">
                  <c:v>-893.28499999999997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AD-49A6-801D-B47641B90BFA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'9.3'!$P$5:$P$14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'9.3'!$K$5:$K$14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AD-49A6-801D-B47641B9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123563931908815"/>
          <c:w val="0.99626762022618809"/>
          <c:h val="0.17335967123656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kabelových a venkovních vedení</a:t>
            </a:r>
          </a:p>
        </c:rich>
      </c:tx>
      <c:layout>
        <c:manualLayout>
          <c:xMode val="edge"/>
          <c:yMode val="edge"/>
          <c:x val="2.6910193081965589E-2"/>
          <c:y val="2.7003236135858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47141868880615"/>
          <c:y val="0.19345491486309954"/>
          <c:w val="0.87447467544159307"/>
          <c:h val="0.55301115011181112"/>
        </c:manualLayout>
      </c:layout>
      <c:barChart>
        <c:barDir val="col"/>
        <c:grouping val="percentStacked"/>
        <c:varyColors val="0"/>
        <c:ser>
          <c:idx val="0"/>
          <c:order val="0"/>
          <c:tx>
            <c:v>Kabelová vedení</c:v>
          </c:tx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7117-4C92-9FE4-FFE3EDEB34CE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7117-4C92-9FE4-FFE3EDEB34CE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7117-4C92-9FE4-FFE3EDEB34CE}"/>
              </c:ext>
            </c:extLst>
          </c:dPt>
          <c:cat>
            <c:multiLvlStrRef>
              <c:f>('10.2'!$A$37:$I$38,'10.2'!$J$37:$L$38)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('10.2'!$J$17,'10.2'!$J$10,'10.2'!$J$6,'10.2'!$K$17,'10.2'!$K$10,'10.2'!$K$6,'10.2'!$L$17,'10.2'!$L$10,'10.2'!$L$6,'10.2'!$M$17,'10.2'!$M$10,'10.2'!$M$6)</c:f>
              <c:numCache>
                <c:formatCode>#,##0</c:formatCode>
                <c:ptCount val="12"/>
                <c:pt idx="0">
                  <c:v>65789</c:v>
                </c:pt>
                <c:pt idx="1">
                  <c:v>11869</c:v>
                </c:pt>
                <c:pt idx="2">
                  <c:v>36</c:v>
                </c:pt>
                <c:pt idx="3">
                  <c:v>27633.82</c:v>
                </c:pt>
                <c:pt idx="4">
                  <c:v>4631.41</c:v>
                </c:pt>
                <c:pt idx="5">
                  <c:v>21.53</c:v>
                </c:pt>
                <c:pt idx="6">
                  <c:v>8463.2999999999993</c:v>
                </c:pt>
                <c:pt idx="7">
                  <c:v>3918.73</c:v>
                </c:pt>
                <c:pt idx="8">
                  <c:v>82.856999999999999</c:v>
                </c:pt>
                <c:pt idx="9">
                  <c:v>101886.12000000001</c:v>
                </c:pt>
                <c:pt idx="10">
                  <c:v>20419.14</c:v>
                </c:pt>
                <c:pt idx="11">
                  <c:v>140.387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117-4C92-9FE4-FFE3EDEB34CE}"/>
            </c:ext>
          </c:extLst>
        </c:ser>
        <c:ser>
          <c:idx val="1"/>
          <c:order val="1"/>
          <c:tx>
            <c:v>Venkovní vedení</c:v>
          </c:tx>
          <c:spPr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E-7117-4C92-9FE4-FFE3EDEB34CE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0-7117-4C92-9FE4-FFE3EDEB34CE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2-7117-4C92-9FE4-FFE3EDEB34CE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4-7117-4C92-9FE4-FFE3EDEB34CE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6-7117-4C92-9FE4-FFE3EDEB34CE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8-7117-4C92-9FE4-FFE3EDEB34CE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A-7117-4C92-9FE4-FFE3EDEB34CE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7117-4C92-9FE4-FFE3EDEB34CE}"/>
              </c:ext>
            </c:extLst>
          </c:dPt>
          <c:dPt>
            <c:idx val="8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E-7117-4C92-9FE4-FFE3EDEB34C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7117-4C92-9FE4-FFE3EDEB34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7117-4C92-9FE4-FFE3EDEB34C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117-4C92-9FE4-FFE3EDEB34CE}"/>
              </c:ext>
            </c:extLst>
          </c:dPt>
          <c:cat>
            <c:multiLvlStrRef>
              <c:f>('10.2'!$A$37:$I$38,'10.2'!$J$37:$L$38)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('10.2'!$D$33,'10.2'!$D$26,'10.2'!$D$22,'10.2'!$E$33,'10.2'!$E$26,'10.2'!$E$22,'10.2'!$F$33,'10.2'!$F$26,'10.2'!$F$22,'10.2'!$G$33,'10.2'!$G$26,'10.2'!$G$22)</c:f>
              <c:numCache>
                <c:formatCode>#,##0</c:formatCode>
                <c:ptCount val="12"/>
                <c:pt idx="0">
                  <c:v>43730</c:v>
                </c:pt>
                <c:pt idx="1">
                  <c:v>40036</c:v>
                </c:pt>
                <c:pt idx="2">
                  <c:v>9989</c:v>
                </c:pt>
                <c:pt idx="3">
                  <c:v>13573.7</c:v>
                </c:pt>
                <c:pt idx="4">
                  <c:v>18149.8</c:v>
                </c:pt>
                <c:pt idx="5">
                  <c:v>4065.78</c:v>
                </c:pt>
                <c:pt idx="6">
                  <c:v>76.900000000000006</c:v>
                </c:pt>
                <c:pt idx="7">
                  <c:v>102.93</c:v>
                </c:pt>
                <c:pt idx="8">
                  <c:v>288.08999999999997</c:v>
                </c:pt>
                <c:pt idx="9">
                  <c:v>57380.6</c:v>
                </c:pt>
                <c:pt idx="10">
                  <c:v>58288.73</c:v>
                </c:pt>
                <c:pt idx="11">
                  <c:v>20185.87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117-4C92-9FE4-FFE3EDEB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225984"/>
        <c:axId val="167227776"/>
      </c:barChart>
      <c:catAx>
        <c:axId val="16722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27776"/>
        <c:crosses val="autoZero"/>
        <c:auto val="1"/>
        <c:lblAlgn val="ctr"/>
        <c:lblOffset val="100"/>
        <c:noMultiLvlLbl val="0"/>
      </c:catAx>
      <c:valAx>
        <c:axId val="167227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25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Délka kabelových a venkovních vedení [km]</a:t>
            </a:r>
          </a:p>
        </c:rich>
      </c:tx>
      <c:layout>
        <c:manualLayout>
          <c:xMode val="edge"/>
          <c:yMode val="edge"/>
          <c:x val="2.3166575135714512E-3"/>
          <c:y val="3.8095471913008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92170509229517"/>
          <c:y val="0.20563389857962686"/>
          <c:w val="0.65665584642359243"/>
          <c:h val="0.54083216639528375"/>
        </c:manualLayout>
      </c:layout>
      <c:barChart>
        <c:barDir val="col"/>
        <c:grouping val="stacked"/>
        <c:varyColors val="0"/>
        <c:ser>
          <c:idx val="0"/>
          <c:order val="0"/>
          <c:tx>
            <c:v>Kabelová vedení</c:v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194-4ABB-8982-571BE97E43EA}"/>
              </c:ext>
            </c:extLst>
          </c:dPt>
          <c:cat>
            <c:multiLvlStrRef>
              <c:f>'10.2'!$A$37:$I$38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('10.2'!$J$17,'10.2'!$J$10,'10.2'!$J$6,'10.2'!$K$17,'10.2'!$K$10,'10.2'!$K$6,'10.2'!$L$17,'10.2'!$L$10,'10.2'!$L$6)</c:f>
              <c:numCache>
                <c:formatCode>#,##0</c:formatCode>
                <c:ptCount val="9"/>
                <c:pt idx="0">
                  <c:v>65789</c:v>
                </c:pt>
                <c:pt idx="1">
                  <c:v>11869</c:v>
                </c:pt>
                <c:pt idx="2">
                  <c:v>36</c:v>
                </c:pt>
                <c:pt idx="3">
                  <c:v>27633.82</c:v>
                </c:pt>
                <c:pt idx="4">
                  <c:v>4631.41</c:v>
                </c:pt>
                <c:pt idx="5">
                  <c:v>21.53</c:v>
                </c:pt>
                <c:pt idx="6">
                  <c:v>8463.2999999999993</c:v>
                </c:pt>
                <c:pt idx="7">
                  <c:v>3918.73</c:v>
                </c:pt>
                <c:pt idx="8">
                  <c:v>82.856999999999999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94-4ABB-8982-571BE97E43EA}"/>
            </c:ext>
          </c:extLst>
        </c:ser>
        <c:ser>
          <c:idx val="1"/>
          <c:order val="1"/>
          <c:tx>
            <c:v>Venkovní vedení</c:v>
          </c:tx>
          <c:spPr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4-4194-4ABB-8982-571BE97E43EA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6-4194-4ABB-8982-571BE97E43EA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8-4194-4ABB-8982-571BE97E43EA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A-4194-4ABB-8982-571BE97E43EA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C-4194-4ABB-8982-571BE97E43EA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E-4194-4ABB-8982-571BE97E43EA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0-4194-4ABB-8982-571BE97E43EA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2-4194-4ABB-8982-571BE97E43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4194-4ABB-8982-571BE97E43EA}"/>
              </c:ext>
            </c:extLst>
          </c:dPt>
          <c:cat>
            <c:multiLvlStrRef>
              <c:f>'10.2'!$A$37:$I$38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('10.2'!$D$33,'10.2'!$D$26,'10.2'!$D$22,'10.2'!$E$33,'10.2'!$E$26,'10.2'!$E$22,'10.2'!$F$33,'10.2'!$F$26,'10.2'!$F$22)</c:f>
              <c:numCache>
                <c:formatCode>#,##0</c:formatCode>
                <c:ptCount val="9"/>
                <c:pt idx="0">
                  <c:v>43730</c:v>
                </c:pt>
                <c:pt idx="1">
                  <c:v>40036</c:v>
                </c:pt>
                <c:pt idx="2">
                  <c:v>9989</c:v>
                </c:pt>
                <c:pt idx="3">
                  <c:v>13573.7</c:v>
                </c:pt>
                <c:pt idx="4">
                  <c:v>18149.8</c:v>
                </c:pt>
                <c:pt idx="5">
                  <c:v>4065.78</c:v>
                </c:pt>
                <c:pt idx="6">
                  <c:v>76.900000000000006</c:v>
                </c:pt>
                <c:pt idx="7">
                  <c:v>102.93</c:v>
                </c:pt>
                <c:pt idx="8">
                  <c:v>288.08999999999997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194-4ABB-8982-571BE97E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370752"/>
        <c:axId val="167372288"/>
      </c:barChart>
      <c:catAx>
        <c:axId val="16737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2288"/>
        <c:crosses val="autoZero"/>
        <c:auto val="1"/>
        <c:lblAlgn val="ctr"/>
        <c:lblOffset val="100"/>
        <c:noMultiLvlLbl val="0"/>
      </c:catAx>
      <c:valAx>
        <c:axId val="167372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7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79932732930453"/>
          <c:y val="0.31699303436722126"/>
          <c:w val="0.13720067267069558"/>
          <c:h val="0.433137694610457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Počet odběrných míst RDS p</a:t>
            </a:r>
            <a:r>
              <a:rPr lang="cs-CZ" sz="1000">
                <a:solidFill>
                  <a:schemeClr val="tx2"/>
                </a:solidFill>
              </a:rPr>
              <a:t>odle kategorií odběratelů</a:t>
            </a:r>
          </a:p>
        </c:rich>
      </c:tx>
      <c:layout>
        <c:manualLayout>
          <c:xMode val="edge"/>
          <c:yMode val="edge"/>
          <c:x val="6.3968408186896588E-4"/>
          <c:y val="5.80289674253718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4670510887779"/>
          <c:y val="0.34813548134776667"/>
          <c:w val="0.10213325241273458"/>
          <c:h val="0.5092060325453264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'10.3'!$D$32</c:f>
              <c:numCache>
                <c:formatCode>#,##0</c:formatCode>
                <c:ptCount val="1"/>
                <c:pt idx="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378-8F52-6E714C0276A4}"/>
            </c:ext>
          </c:extLst>
        </c:ser>
        <c:ser>
          <c:idx val="1"/>
          <c:order val="1"/>
          <c:invertIfNegative val="0"/>
          <c:cat>
            <c:strRef>
              <c:f>'10.3'!$A$32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'10.3'!$E$32</c:f>
              <c:numCache>
                <c:formatCode>#,##0</c:formatCode>
                <c:ptCount val="1"/>
                <c:pt idx="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378-8F52-6E714C0276A4}"/>
            </c:ext>
          </c:extLst>
        </c:ser>
        <c:ser>
          <c:idx val="2"/>
          <c:order val="2"/>
          <c:invertIfNegative val="0"/>
          <c:cat>
            <c:strRef>
              <c:f>'10.3'!$A$32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'10.3'!$F$32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378-8F52-6E714C0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281792"/>
        <c:axId val="167283328"/>
      </c:barChart>
      <c:catAx>
        <c:axId val="16728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83328"/>
        <c:crosses val="autoZero"/>
        <c:auto val="1"/>
        <c:lblAlgn val="ctr"/>
        <c:lblOffset val="100"/>
        <c:noMultiLvlLbl val="0"/>
      </c:catAx>
      <c:valAx>
        <c:axId val="167283328"/>
        <c:scaling>
          <c:orientation val="minMax"/>
          <c:max val="12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817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0.14434504686379446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'10.3'!$D$33</c:f>
              <c:numCache>
                <c:formatCode>#,##0</c:formatCode>
                <c:ptCount val="1"/>
                <c:pt idx="0">
                  <c:v>15127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A26-B676-E939B3B0F9FD}"/>
            </c:ext>
          </c:extLst>
        </c:ser>
        <c:ser>
          <c:idx val="1"/>
          <c:order val="1"/>
          <c:invertIfNegative val="0"/>
          <c:cat>
            <c:strRef>
              <c:f>'10.3'!$A$33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'10.3'!$E$33</c:f>
              <c:numCache>
                <c:formatCode>#,##0</c:formatCode>
                <c:ptCount val="1"/>
                <c:pt idx="0">
                  <c:v>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A26-B676-E939B3B0F9FD}"/>
            </c:ext>
          </c:extLst>
        </c:ser>
        <c:ser>
          <c:idx val="2"/>
          <c:order val="2"/>
          <c:invertIfNegative val="0"/>
          <c:cat>
            <c:strRef>
              <c:f>'10.3'!$A$33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'10.3'!$F$33</c:f>
              <c:numCache>
                <c:formatCode>#,##0</c:formatCode>
                <c:ptCount val="1"/>
                <c:pt idx="0">
                  <c:v>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8-4A26-B676-E939B3B0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15968"/>
        <c:axId val="167717504"/>
      </c:barChart>
      <c:catAx>
        <c:axId val="1677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7504"/>
        <c:crosses val="autoZero"/>
        <c:auto val="1"/>
        <c:lblAlgn val="ctr"/>
        <c:lblOffset val="100"/>
        <c:noMultiLvlLbl val="0"/>
      </c:catAx>
      <c:valAx>
        <c:axId val="167717504"/>
        <c:scaling>
          <c:orientation val="minMax"/>
          <c:max val="16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968"/>
        <c:crosses val="autoZero"/>
        <c:crossBetween val="between"/>
        <c:majorUnit val="4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9.8769954939456367E-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'10.3'!$D$34</c:f>
              <c:numCache>
                <c:formatCode>#,##0</c:formatCode>
                <c:ptCount val="1"/>
                <c:pt idx="0">
                  <c:v>442095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1-4DF6-BA51-DC759CEAA77F}"/>
            </c:ext>
          </c:extLst>
        </c:ser>
        <c:ser>
          <c:idx val="1"/>
          <c:order val="1"/>
          <c:invertIfNegative val="0"/>
          <c:cat>
            <c:strRef>
              <c:f>'10.3'!$A$34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'10.3'!$E$34</c:f>
              <c:numCache>
                <c:formatCode>#,##0</c:formatCode>
                <c:ptCount val="1"/>
                <c:pt idx="0">
                  <c:v>184689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1-4DF6-BA51-DC759CEAA77F}"/>
            </c:ext>
          </c:extLst>
        </c:ser>
        <c:ser>
          <c:idx val="2"/>
          <c:order val="2"/>
          <c:invertIfNegative val="0"/>
          <c:cat>
            <c:strRef>
              <c:f>'10.3'!$A$34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'10.3'!$F$34</c:f>
              <c:numCache>
                <c:formatCode>#,##0</c:formatCode>
                <c:ptCount val="1"/>
                <c:pt idx="0">
                  <c:v>131039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1-4DF6-BA51-DC759CEA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60640"/>
        <c:axId val="167762176"/>
      </c:barChart>
      <c:catAx>
        <c:axId val="167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2176"/>
        <c:crosses val="autoZero"/>
        <c:auto val="1"/>
        <c:lblAlgn val="ctr"/>
        <c:lblOffset val="100"/>
        <c:noMultiLvlLbl val="0"/>
      </c:catAx>
      <c:valAx>
        <c:axId val="16776217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0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81524138826661474"/>
          <c:y val="0.17289751963414382"/>
          <c:w val="0.1438528781533067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'10.3'!$D$35</c:f>
              <c:numCache>
                <c:formatCode>#,##0</c:formatCode>
                <c:ptCount val="1"/>
                <c:pt idx="0">
                  <c:v>3360448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F81-840B-3A5FC8EA0430}"/>
            </c:ext>
          </c:extLst>
        </c:ser>
        <c:ser>
          <c:idx val="1"/>
          <c:order val="1"/>
          <c:invertIfNegative val="0"/>
          <c:cat>
            <c:strRef>
              <c:f>'10.3'!$A$35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'10.3'!$E$35</c:f>
              <c:numCache>
                <c:formatCode>#,##0</c:formatCode>
                <c:ptCount val="1"/>
                <c:pt idx="0">
                  <c:v>1401109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F81-840B-3A5FC8EA0430}"/>
            </c:ext>
          </c:extLst>
        </c:ser>
        <c:ser>
          <c:idx val="2"/>
          <c:order val="2"/>
          <c:invertIfNegative val="0"/>
          <c:cat>
            <c:strRef>
              <c:f>'10.3'!$A$35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'10.3'!$F$35</c:f>
              <c:numCache>
                <c:formatCode>#,##0</c:formatCode>
                <c:ptCount val="1"/>
                <c:pt idx="0">
                  <c:v>720619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9-4F81-840B-3A5FC8EA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01216"/>
        <c:axId val="167802752"/>
      </c:barChart>
      <c:catAx>
        <c:axId val="16780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02752"/>
        <c:crosses val="autoZero"/>
        <c:auto val="1"/>
        <c:lblAlgn val="ctr"/>
        <c:lblOffset val="100"/>
        <c:noMultiLvlLbl val="0"/>
      </c:catAx>
      <c:valAx>
        <c:axId val="167802752"/>
        <c:scaling>
          <c:orientation val="minMax"/>
          <c:max val="40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012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Celkový počet odběrných míst [-]</a:t>
            </a:r>
          </a:p>
        </c:rich>
      </c:tx>
      <c:layout>
        <c:manualLayout>
          <c:xMode val="edge"/>
          <c:yMode val="edge"/>
          <c:x val="4.235584520013846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654123789825587"/>
          <c:y val="0.20192307692307693"/>
          <c:w val="0.58937665714197862"/>
          <c:h val="0.6571794871794871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97F-4681-8E5F-69420F217F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97F-4681-8E5F-69420F217FF8}"/>
              </c:ext>
            </c:extLst>
          </c:dPt>
          <c:cat>
            <c:strLit>
              <c:ptCount val="3"/>
              <c:pt idx="0">
                <c:v>ČEZ</c:v>
              </c:pt>
              <c:pt idx="1">
                <c:v>EG.D</c:v>
              </c:pt>
              <c:pt idx="2">
                <c:v>PRE</c:v>
              </c:pt>
            </c:strLit>
          </c:cat>
          <c:val>
            <c:numRef>
              <c:f>'10.3'!$D$15:$F$15</c:f>
              <c:numCache>
                <c:formatCode>#,##0</c:formatCode>
                <c:ptCount val="3"/>
                <c:pt idx="0">
                  <c:v>3817787</c:v>
                </c:pt>
                <c:pt idx="1">
                  <c:v>1594021</c:v>
                </c:pt>
                <c:pt idx="2">
                  <c:v>853819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F-4681-8E5F-69420F21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20288"/>
        <c:axId val="167830272"/>
      </c:barChart>
      <c:catAx>
        <c:axId val="16782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30272"/>
        <c:crosses val="autoZero"/>
        <c:auto val="1"/>
        <c:lblAlgn val="ctr"/>
        <c:lblOffset val="100"/>
        <c:noMultiLvlLbl val="0"/>
      </c:catAx>
      <c:valAx>
        <c:axId val="167830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0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4F3-4E15-8D14-F9D7C706D811}"/>
            </c:ext>
          </c:extLst>
        </c:ser>
        <c:ser>
          <c:idx val="1"/>
          <c:order val="1"/>
          <c:tx>
            <c:strRef>
              <c:f>'3.6'!$L$20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4F3-4E15-8D14-F9D7C706D811}"/>
            </c:ext>
          </c:extLst>
        </c:ser>
        <c:ser>
          <c:idx val="2"/>
          <c:order val="2"/>
          <c:tx>
            <c:strRef>
              <c:f>'3.6'!$L$21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4F3-4E15-8D14-F9D7C706D811}"/>
            </c:ext>
          </c:extLst>
        </c:ser>
        <c:ser>
          <c:idx val="3"/>
          <c:order val="3"/>
          <c:tx>
            <c:strRef>
              <c:f>'3.6'!$L$22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4F3-4E15-8D14-F9D7C706D811}"/>
            </c:ext>
          </c:extLst>
        </c:ser>
        <c:ser>
          <c:idx val="4"/>
          <c:order val="4"/>
          <c:tx>
            <c:strRef>
              <c:f>'3.6'!$L$23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4F3-4E15-8D14-F9D7C706D811}"/>
            </c:ext>
          </c:extLst>
        </c:ser>
        <c:ser>
          <c:idx val="5"/>
          <c:order val="5"/>
          <c:tx>
            <c:strRef>
              <c:f>'3.6'!$L$24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4F3-4E15-8D14-F9D7C706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RDS na celkovém počtu odběrných míst</a:t>
            </a:r>
          </a:p>
        </c:rich>
      </c:tx>
      <c:layout>
        <c:manualLayout>
          <c:xMode val="edge"/>
          <c:yMode val="edge"/>
          <c:x val="1.0178243556936159E-2"/>
          <c:y val="1.984126984126984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BEEA-4921-99B4-6AC3F85032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BEEA-4921-99B4-6AC3F8503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'10.3'!$D$14:$F$14</c:f>
              <c:strCache>
                <c:ptCount val="3"/>
                <c:pt idx="0">
                  <c:v>ČEZ Distribuce</c:v>
                </c:pt>
                <c:pt idx="1">
                  <c:v>EG.D</c:v>
                </c:pt>
                <c:pt idx="2">
                  <c:v>PREdistribuce</c:v>
                </c:pt>
              </c:strCache>
            </c:strRef>
          </c:cat>
          <c:val>
            <c:numRef>
              <c:f>'10.3'!$D$15:$F$15</c:f>
              <c:numCache>
                <c:formatCode>#,##0</c:formatCode>
                <c:ptCount val="3"/>
                <c:pt idx="0">
                  <c:v>3817787</c:v>
                </c:pt>
                <c:pt idx="1">
                  <c:v>1594021</c:v>
                </c:pt>
                <c:pt idx="2">
                  <c:v>853819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A-4921-99B4-6AC3F850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Počet odběrných míst [-]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2622386843114545E-3"/>
          <c:y val="5.704602453738222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22884748926524"/>
          <c:y val="0.17146636501783388"/>
          <c:w val="0.84114132673555131"/>
          <c:h val="0.615404562001170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'10.4'!$A$6</c:f>
              <c:strCache>
                <c:ptCount val="1"/>
                <c:pt idx="0">
                  <c:v>ČEZ Distribuce, a. s.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'10.4'!$D$3:$K$3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'10.4'!$D$6:$K$6</c:f>
              <c:numCache>
                <c:formatCode>#,##0</c:formatCode>
                <c:ptCount val="8"/>
                <c:pt idx="0">
                  <c:v>3673908</c:v>
                </c:pt>
                <c:pt idx="1">
                  <c:v>3698220</c:v>
                </c:pt>
                <c:pt idx="2">
                  <c:v>3726896</c:v>
                </c:pt>
                <c:pt idx="3">
                  <c:v>3751440</c:v>
                </c:pt>
                <c:pt idx="4">
                  <c:v>3772332</c:v>
                </c:pt>
                <c:pt idx="5">
                  <c:v>3790774</c:v>
                </c:pt>
                <c:pt idx="6">
                  <c:v>3803832</c:v>
                </c:pt>
                <c:pt idx="7">
                  <c:v>3817787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2-4F2F-AA43-6825CC6A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91168"/>
        <c:axId val="167992704"/>
      </c:barChart>
      <c:catAx>
        <c:axId val="16799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92704"/>
        <c:crosses val="autoZero"/>
        <c:auto val="1"/>
        <c:lblAlgn val="ctr"/>
        <c:lblOffset val="100"/>
        <c:noMultiLvlLbl val="0"/>
      </c:catAx>
      <c:valAx>
        <c:axId val="167992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9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529758514711955"/>
          <c:w val="0.39038300653594771"/>
          <c:h val="0.10423729390538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9284654696908"/>
          <c:y val="0.17894034866624658"/>
          <c:w val="0.83115647371042445"/>
          <c:h val="0.616416719176643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'10.4'!$A$7</c:f>
              <c:strCache>
                <c:ptCount val="1"/>
                <c:pt idx="0">
                  <c:v>EG.D, s.r.o.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'10.4'!$D$3:$K$3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'10.4'!$D$7:$K$7</c:f>
              <c:numCache>
                <c:formatCode>#,##0</c:formatCode>
                <c:ptCount val="8"/>
                <c:pt idx="0">
                  <c:v>1528249</c:v>
                </c:pt>
                <c:pt idx="1">
                  <c:v>1547977</c:v>
                </c:pt>
                <c:pt idx="2">
                  <c:v>1553470</c:v>
                </c:pt>
                <c:pt idx="3">
                  <c:v>1564384</c:v>
                </c:pt>
                <c:pt idx="4">
                  <c:v>1573483</c:v>
                </c:pt>
                <c:pt idx="5">
                  <c:v>1581362</c:v>
                </c:pt>
                <c:pt idx="6">
                  <c:v>1586880</c:v>
                </c:pt>
                <c:pt idx="7">
                  <c:v>1594021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000-9AC9-F725A41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63680"/>
        <c:axId val="168265216"/>
      </c:barChart>
      <c:catAx>
        <c:axId val="1682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65216"/>
        <c:crosses val="autoZero"/>
        <c:auto val="1"/>
        <c:lblAlgn val="ctr"/>
        <c:lblOffset val="100"/>
        <c:noMultiLvlLbl val="0"/>
      </c:catAx>
      <c:valAx>
        <c:axId val="1682652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6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859164070612649"/>
          <c:w val="0.26043263090676888"/>
          <c:h val="0.1254623855406284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51914591312492"/>
          <c:y val="0.17632535181684519"/>
          <c:w val="0.78614308740846039"/>
          <c:h val="0.628116467128754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'10.4'!$A$8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'10.4'!$D$3:$K$3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'10.4'!$D$8:$K$8</c:f>
              <c:numCache>
                <c:formatCode>#,##0</c:formatCode>
                <c:ptCount val="8"/>
                <c:pt idx="0">
                  <c:v>802164</c:v>
                </c:pt>
                <c:pt idx="1">
                  <c:v>809807</c:v>
                </c:pt>
                <c:pt idx="2">
                  <c:v>816979</c:v>
                </c:pt>
                <c:pt idx="3">
                  <c:v>823612</c:v>
                </c:pt>
                <c:pt idx="4">
                  <c:v>830656</c:v>
                </c:pt>
                <c:pt idx="5">
                  <c:v>838358</c:v>
                </c:pt>
                <c:pt idx="6">
                  <c:v>847311</c:v>
                </c:pt>
                <c:pt idx="7">
                  <c:v>853819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2-45A7-93CB-AADAE63E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039936"/>
        <c:axId val="168041472"/>
      </c:barChart>
      <c:catAx>
        <c:axId val="1680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041472"/>
        <c:crosses val="autoZero"/>
        <c:auto val="1"/>
        <c:lblAlgn val="ctr"/>
        <c:lblOffset val="100"/>
        <c:noMultiLvlLbl val="0"/>
      </c:catAx>
      <c:valAx>
        <c:axId val="168041472"/>
        <c:scaling>
          <c:orientation val="minMax"/>
          <c:min val="7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039936"/>
        <c:crosses val="autoZero"/>
        <c:crossBetween val="between"/>
        <c:majorUnit val="50000"/>
      </c:valAx>
    </c:plotArea>
    <c:legend>
      <c:legendPos val="b"/>
      <c:layout>
        <c:manualLayout>
          <c:xMode val="edge"/>
          <c:yMode val="edge"/>
          <c:x val="0"/>
          <c:y val="0.91623083385843307"/>
          <c:w val="0.36852418300653594"/>
          <c:h val="8.376916614156690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Průměrná doba trvání jednoho přerušení [min]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0389839943653416E-3"/>
          <c:y val="1.25810082349026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463364766910297E-2"/>
          <c:y val="0.15590720879717621"/>
          <c:w val="0.9253184343434343"/>
          <c:h val="0.6977662005611365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numRef>
              <c:f>'10.5'!$B$3:$K$3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'10.5'!$B$6:$K$6</c:f>
              <c:numCache>
                <c:formatCode>0</c:formatCode>
                <c:ptCount val="10"/>
                <c:pt idx="0">
                  <c:v>12.333333333333334</c:v>
                </c:pt>
                <c:pt idx="1">
                  <c:v>9</c:v>
                </c:pt>
                <c:pt idx="2">
                  <c:v>15.875</c:v>
                </c:pt>
                <c:pt idx="3">
                  <c:v>10.8</c:v>
                </c:pt>
                <c:pt idx="4">
                  <c:v>19.7</c:v>
                </c:pt>
                <c:pt idx="5">
                  <c:v>7</c:v>
                </c:pt>
                <c:pt idx="6">
                  <c:v>26</c:v>
                </c:pt>
                <c:pt idx="7">
                  <c:v>24</c:v>
                </c:pt>
                <c:pt idx="8">
                  <c:v>27</c:v>
                </c:pt>
                <c:pt idx="9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7-4A12-9624-69E2E677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185856"/>
        <c:axId val="168187392"/>
      </c:barChart>
      <c:catAx>
        <c:axId val="168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87392"/>
        <c:crosses val="autoZero"/>
        <c:auto val="1"/>
        <c:lblAlgn val="ctr"/>
        <c:lblOffset val="100"/>
        <c:noMultiLvlLbl val="0"/>
      </c:catAx>
      <c:valAx>
        <c:axId val="168187392"/>
        <c:scaling>
          <c:orientation val="minMax"/>
          <c:max val="4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5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SAIFI [přerušení/rok]</a:t>
            </a:r>
          </a:p>
        </c:rich>
      </c:tx>
      <c:layout>
        <c:manualLayout>
          <c:xMode val="edge"/>
          <c:yMode val="edge"/>
          <c:x val="5.0702059481828627E-4"/>
          <c:y val="3.753065702852717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68074006086657E-2"/>
          <c:y val="0.17394959339099006"/>
          <c:w val="0.59460603357023079"/>
          <c:h val="0.70559302525708878"/>
        </c:manualLayout>
      </c:layout>
      <c:lineChart>
        <c:grouping val="standard"/>
        <c:varyColors val="0"/>
        <c:ser>
          <c:idx val="0"/>
          <c:order val="0"/>
          <c:tx>
            <c:strRef>
              <c:f>'10.5'!$A$23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'10.5'!$B$23:$K$23</c:f>
              <c:numCache>
                <c:formatCode>0.00</c:formatCode>
                <c:ptCount val="10"/>
                <c:pt idx="0">
                  <c:v>2.8708427989958185</c:v>
                </c:pt>
                <c:pt idx="1">
                  <c:v>3.4141324676299658</c:v>
                </c:pt>
                <c:pt idx="2">
                  <c:v>2.7356110747248814</c:v>
                </c:pt>
                <c:pt idx="3">
                  <c:v>2.8960078980101871</c:v>
                </c:pt>
                <c:pt idx="4">
                  <c:v>2.8727493045752217</c:v>
                </c:pt>
                <c:pt idx="5">
                  <c:v>2.6459629097452599</c:v>
                </c:pt>
                <c:pt idx="6">
                  <c:v>2.69</c:v>
                </c:pt>
                <c:pt idx="7">
                  <c:v>3.2</c:v>
                </c:pt>
                <c:pt idx="8">
                  <c:v>2.78</c:v>
                </c:pt>
                <c:pt idx="9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1-45AB-9F04-776B3005E863}"/>
            </c:ext>
          </c:extLst>
        </c:ser>
        <c:ser>
          <c:idx val="1"/>
          <c:order val="1"/>
          <c:tx>
            <c:strRef>
              <c:f>'10.5'!$A$24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'10.5'!$B$24:$K$24</c:f>
              <c:numCache>
                <c:formatCode>0.00</c:formatCode>
                <c:ptCount val="10"/>
                <c:pt idx="0">
                  <c:v>1.6002815002540223</c:v>
                </c:pt>
                <c:pt idx="1">
                  <c:v>2.3431309732694654</c:v>
                </c:pt>
                <c:pt idx="2">
                  <c:v>2.014720362603871</c:v>
                </c:pt>
                <c:pt idx="3">
                  <c:v>1.9736172722692582</c:v>
                </c:pt>
                <c:pt idx="4">
                  <c:v>1.9154313201593178</c:v>
                </c:pt>
                <c:pt idx="5">
                  <c:v>1.9943664381469099</c:v>
                </c:pt>
                <c:pt idx="6">
                  <c:v>1.77</c:v>
                </c:pt>
                <c:pt idx="7">
                  <c:v>2.1</c:v>
                </c:pt>
                <c:pt idx="8">
                  <c:v>1.81</c:v>
                </c:pt>
                <c:pt idx="9">
                  <c:v>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1-45AB-9F04-776B3005E863}"/>
            </c:ext>
          </c:extLst>
        </c:ser>
        <c:ser>
          <c:idx val="2"/>
          <c:order val="2"/>
          <c:tx>
            <c:strRef>
              <c:f>'10.5'!$A$25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'10.5'!$B$25:$K$25</c:f>
              <c:numCache>
                <c:formatCode>0.00</c:formatCode>
                <c:ptCount val="10"/>
                <c:pt idx="0">
                  <c:v>0.32739179939805024</c:v>
                </c:pt>
                <c:pt idx="1">
                  <c:v>0.57464957832390273</c:v>
                </c:pt>
                <c:pt idx="2">
                  <c:v>0.39881387377755428</c:v>
                </c:pt>
                <c:pt idx="3">
                  <c:v>0.36168414438942664</c:v>
                </c:pt>
                <c:pt idx="4">
                  <c:v>0.38610187365631554</c:v>
                </c:pt>
                <c:pt idx="5">
                  <c:v>0.34948389126281099</c:v>
                </c:pt>
                <c:pt idx="6">
                  <c:v>0.66</c:v>
                </c:pt>
                <c:pt idx="7">
                  <c:v>0.33</c:v>
                </c:pt>
                <c:pt idx="8">
                  <c:v>0.27</c:v>
                </c:pt>
                <c:pt idx="9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1-45AB-9F04-776B3005E863}"/>
            </c:ext>
          </c:extLst>
        </c:ser>
        <c:ser>
          <c:idx val="3"/>
          <c:order val="3"/>
          <c:tx>
            <c:v>Česká republika</c:v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'10.5'!$B$22:$K$22</c:f>
              <c:numCache>
                <c:formatCode>0.00</c:formatCode>
                <c:ptCount val="10"/>
                <c:pt idx="0">
                  <c:v>2.2084312087363633</c:v>
                </c:pt>
                <c:pt idx="1">
                  <c:v>2.7624867701341547</c:v>
                </c:pt>
                <c:pt idx="2">
                  <c:v>2.2395502967965517</c:v>
                </c:pt>
                <c:pt idx="3">
                  <c:v>2.3213192598372894</c:v>
                </c:pt>
                <c:pt idx="4">
                  <c:v>2.295328898035498</c:v>
                </c:pt>
                <c:pt idx="5">
                  <c:v>2.1719326844861735</c:v>
                </c:pt>
                <c:pt idx="6">
                  <c:v>2.1800000000000002</c:v>
                </c:pt>
                <c:pt idx="7">
                  <c:v>2.5299999999999998</c:v>
                </c:pt>
                <c:pt idx="8">
                  <c:v>2.19</c:v>
                </c:pt>
                <c:pt idx="9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E1-45AB-9F04-776B3005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05088"/>
        <c:axId val="168106624"/>
      </c:lineChart>
      <c:catAx>
        <c:axId val="1681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06624"/>
        <c:crosses val="autoZero"/>
        <c:auto val="1"/>
        <c:lblAlgn val="ctr"/>
        <c:lblOffset val="100"/>
        <c:noMultiLvlLbl val="1"/>
      </c:catAx>
      <c:valAx>
        <c:axId val="16810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přerušení/rok</a:t>
                </a:r>
              </a:p>
            </c:rich>
          </c:tx>
          <c:layout>
            <c:manualLayout>
              <c:xMode val="edge"/>
              <c:yMode val="edge"/>
              <c:x val="1.3727195143549883E-4"/>
              <c:y val="0.291651607073705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05088"/>
        <c:crosses val="autoZero"/>
        <c:crossBetween val="between"/>
      </c:valAx>
      <c:spPr>
        <a:noFill/>
      </c:spPr>
    </c:plotArea>
    <c:legend>
      <c:legendPos val="r"/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</a:t>
            </a:r>
            <a:r>
              <a:rPr lang="cs-CZ" sz="1000">
                <a:solidFill>
                  <a:schemeClr val="tx2"/>
                </a:solidFill>
              </a:rPr>
              <a:t>IDI</a:t>
            </a:r>
            <a:r>
              <a:rPr lang="en-US" sz="1000">
                <a:solidFill>
                  <a:schemeClr val="tx2"/>
                </a:solidFill>
              </a:rPr>
              <a:t> [</a:t>
            </a:r>
            <a:r>
              <a:rPr lang="cs-CZ" sz="1000">
                <a:solidFill>
                  <a:schemeClr val="tx2"/>
                </a:solidFill>
              </a:rPr>
              <a:t>min</a:t>
            </a:r>
            <a:r>
              <a:rPr lang="en-US" sz="1000">
                <a:solidFill>
                  <a:schemeClr val="tx2"/>
                </a:solidFill>
              </a:rPr>
              <a:t>/rok]</a:t>
            </a:r>
          </a:p>
        </c:rich>
      </c:tx>
      <c:layout>
        <c:manualLayout>
          <c:xMode val="edge"/>
          <c:yMode val="edge"/>
          <c:x val="1.938093299834843E-3"/>
          <c:y val="4.6543820078333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05329815056541"/>
          <c:y val="0.17074915790645093"/>
          <c:w val="0.85551482927559541"/>
          <c:h val="0.70827110933780646"/>
        </c:manualLayout>
      </c:layout>
      <c:lineChart>
        <c:grouping val="standard"/>
        <c:varyColors val="0"/>
        <c:ser>
          <c:idx val="0"/>
          <c:order val="0"/>
          <c:tx>
            <c:strRef>
              <c:f>'10.5'!$A$27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'10.5'!$B$27:$K$27</c:f>
              <c:numCache>
                <c:formatCode>0.00</c:formatCode>
                <c:ptCount val="10"/>
                <c:pt idx="0">
                  <c:v>309.64233908716091</c:v>
                </c:pt>
                <c:pt idx="1">
                  <c:v>501.47345881625262</c:v>
                </c:pt>
                <c:pt idx="2">
                  <c:v>307.09313132146747</c:v>
                </c:pt>
                <c:pt idx="3">
                  <c:v>348.52164852710496</c:v>
                </c:pt>
                <c:pt idx="4">
                  <c:v>311.59614792920809</c:v>
                </c:pt>
                <c:pt idx="5">
                  <c:v>327.56688809862101</c:v>
                </c:pt>
                <c:pt idx="6">
                  <c:v>307.47000000000003</c:v>
                </c:pt>
                <c:pt idx="7">
                  <c:v>298.82</c:v>
                </c:pt>
                <c:pt idx="8">
                  <c:v>439.91</c:v>
                </c:pt>
                <c:pt idx="9">
                  <c:v>238.99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A-4CCA-BA5D-5B73FAF01101}"/>
            </c:ext>
          </c:extLst>
        </c:ser>
        <c:ser>
          <c:idx val="1"/>
          <c:order val="1"/>
          <c:tx>
            <c:strRef>
              <c:f>'10.5'!$A$28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'10.5'!$B$28:$K$28</c:f>
              <c:numCache>
                <c:formatCode>0.00</c:formatCode>
                <c:ptCount val="10"/>
                <c:pt idx="0">
                  <c:v>252.14291376484846</c:v>
                </c:pt>
                <c:pt idx="1">
                  <c:v>466.6792892189747</c:v>
                </c:pt>
                <c:pt idx="2">
                  <c:v>249.78536755320533</c:v>
                </c:pt>
                <c:pt idx="3">
                  <c:v>281.19752633325163</c:v>
                </c:pt>
                <c:pt idx="4">
                  <c:v>272.41988150684176</c:v>
                </c:pt>
                <c:pt idx="5">
                  <c:v>451.42441291776601</c:v>
                </c:pt>
                <c:pt idx="6">
                  <c:v>253.49</c:v>
                </c:pt>
                <c:pt idx="7">
                  <c:v>308.98</c:v>
                </c:pt>
                <c:pt idx="8">
                  <c:v>295.55</c:v>
                </c:pt>
                <c:pt idx="9">
                  <c:v>214.52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A-4CCA-BA5D-5B73FAF01101}"/>
            </c:ext>
          </c:extLst>
        </c:ser>
        <c:ser>
          <c:idx val="2"/>
          <c:order val="2"/>
          <c:tx>
            <c:strRef>
              <c:f>'10.5'!$A$29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'10.5'!$B$29:$K$29</c:f>
              <c:numCache>
                <c:formatCode>0.00</c:formatCode>
                <c:ptCount val="10"/>
                <c:pt idx="0">
                  <c:v>32.522558560306777</c:v>
                </c:pt>
                <c:pt idx="1">
                  <c:v>40.343811847629368</c:v>
                </c:pt>
                <c:pt idx="2">
                  <c:v>34.058980702493635</c:v>
                </c:pt>
                <c:pt idx="3">
                  <c:v>29.612873115721975</c:v>
                </c:pt>
                <c:pt idx="4">
                  <c:v>32.921456976785826</c:v>
                </c:pt>
                <c:pt idx="5">
                  <c:v>30.180572315812299</c:v>
                </c:pt>
                <c:pt idx="6">
                  <c:v>42.12</c:v>
                </c:pt>
                <c:pt idx="7">
                  <c:v>27.15</c:v>
                </c:pt>
                <c:pt idx="8">
                  <c:v>30.45</c:v>
                </c:pt>
                <c:pt idx="9">
                  <c:v>104.38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A-4CCA-BA5D-5B73FAF01101}"/>
            </c:ext>
          </c:extLst>
        </c:ser>
        <c:ser>
          <c:idx val="3"/>
          <c:order val="3"/>
          <c:tx>
            <c:strRef>
              <c:f>'10.5'!$A$26</c:f>
              <c:strCache>
                <c:ptCount val="1"/>
                <c:pt idx="0">
                  <c:v>SAIDI [min/rok]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'10.5'!$B$21:$K$21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'10.5'!$B$26:$K$26</c:f>
              <c:numCache>
                <c:formatCode>0.00</c:formatCode>
                <c:ptCount val="10"/>
                <c:pt idx="0">
                  <c:v>258.29206842236607</c:v>
                </c:pt>
                <c:pt idx="1">
                  <c:v>431.45287716166405</c:v>
                </c:pt>
                <c:pt idx="2">
                  <c:v>256.04976552327867</c:v>
                </c:pt>
                <c:pt idx="3">
                  <c:v>288.72699535367292</c:v>
                </c:pt>
                <c:pt idx="4">
                  <c:v>264.30351956145182</c:v>
                </c:pt>
                <c:pt idx="5">
                  <c:v>319.30026262461189</c:v>
                </c:pt>
                <c:pt idx="6">
                  <c:v>258.08</c:v>
                </c:pt>
                <c:pt idx="7">
                  <c:v>264.85000000000002</c:v>
                </c:pt>
                <c:pt idx="8">
                  <c:v>347.77</c:v>
                </c:pt>
                <c:pt idx="9">
                  <c:v>214.44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A-4CCA-BA5D-5B73FAF0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60256"/>
        <c:axId val="168624896"/>
      </c:lineChart>
      <c:catAx>
        <c:axId val="1681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24896"/>
        <c:crosses val="autoZero"/>
        <c:auto val="1"/>
        <c:lblAlgn val="ctr"/>
        <c:lblOffset val="100"/>
        <c:noMultiLvlLbl val="1"/>
      </c:catAx>
      <c:valAx>
        <c:axId val="16862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min/rok</a:t>
                </a:r>
              </a:p>
            </c:rich>
          </c:tx>
          <c:layout>
            <c:manualLayout>
              <c:xMode val="edge"/>
              <c:yMode val="edge"/>
              <c:x val="9.9256976311670915E-3"/>
              <c:y val="0.332058888888888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602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Nedodaná energie [MWh]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6969884049140696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525326676246098E-2"/>
          <c:y val="0.15433965640658553"/>
          <c:w val="0.90815656565656566"/>
          <c:h val="0.70416010498687664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cat>
            <c:numRef>
              <c:f>'10.5'!$B$3:$K$3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'10.5'!$B$7:$K$7</c:f>
              <c:numCache>
                <c:formatCode>0</c:formatCode>
                <c:ptCount val="10"/>
                <c:pt idx="0">
                  <c:v>45</c:v>
                </c:pt>
                <c:pt idx="1">
                  <c:v>50</c:v>
                </c:pt>
                <c:pt idx="2">
                  <c:v>113</c:v>
                </c:pt>
                <c:pt idx="3">
                  <c:v>84</c:v>
                </c:pt>
                <c:pt idx="4">
                  <c:v>169.3</c:v>
                </c:pt>
                <c:pt idx="5">
                  <c:v>12</c:v>
                </c:pt>
                <c:pt idx="6">
                  <c:v>152</c:v>
                </c:pt>
                <c:pt idx="7">
                  <c:v>378</c:v>
                </c:pt>
                <c:pt idx="8">
                  <c:v>58</c:v>
                </c:pt>
                <c:pt idx="9">
                  <c:v>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E-45B6-A577-E6A378B82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637568"/>
        <c:axId val="168639104"/>
      </c:barChart>
      <c:catAx>
        <c:axId val="1686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39104"/>
        <c:crosses val="autoZero"/>
        <c:auto val="1"/>
        <c:lblAlgn val="ctr"/>
        <c:lblOffset val="100"/>
        <c:noMultiLvlLbl val="0"/>
      </c:catAx>
      <c:valAx>
        <c:axId val="1686391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37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podnikatelé (MOP)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2761880003855581E-3"/>
          <c:y val="7.937160190329351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'10.6'!$B$3:$B$4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'10.6'!$A$6:$A$18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'10.6'!$B$6:$B$18</c:f>
              <c:numCache>
                <c:formatCode>#,##0</c:formatCode>
                <c:ptCount val="13"/>
                <c:pt idx="0">
                  <c:v>238737</c:v>
                </c:pt>
                <c:pt idx="1">
                  <c:v>269963</c:v>
                </c:pt>
                <c:pt idx="2">
                  <c:v>19045</c:v>
                </c:pt>
                <c:pt idx="3">
                  <c:v>112521</c:v>
                </c:pt>
                <c:pt idx="4">
                  <c:v>7403</c:v>
                </c:pt>
                <c:pt idx="5">
                  <c:v>362</c:v>
                </c:pt>
                <c:pt idx="6">
                  <c:v>1321</c:v>
                </c:pt>
                <c:pt idx="7">
                  <c:v>51997</c:v>
                </c:pt>
                <c:pt idx="8">
                  <c:v>2656</c:v>
                </c:pt>
                <c:pt idx="9">
                  <c:v>0</c:v>
                </c:pt>
                <c:pt idx="10">
                  <c:v>5524</c:v>
                </c:pt>
                <c:pt idx="11">
                  <c:v>8610</c:v>
                </c:pt>
                <c:pt idx="12">
                  <c:v>36941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36640"/>
        <c:axId val="168738176"/>
      </c:barChart>
      <c:barChart>
        <c:barDir val="bar"/>
        <c:grouping val="clustered"/>
        <c:varyColors val="0"/>
        <c:ser>
          <c:idx val="1"/>
          <c:order val="1"/>
          <c:tx>
            <c:strRef>
              <c:f>'10.6'!$E$3:$E$4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'10.6'!$E$6:$E$18</c:f>
              <c:numCache>
                <c:formatCode>#,##0</c:formatCode>
                <c:ptCount val="13"/>
                <c:pt idx="0">
                  <c:v>254962.47600000002</c:v>
                </c:pt>
                <c:pt idx="1">
                  <c:v>1756054.1629999997</c:v>
                </c:pt>
                <c:pt idx="2">
                  <c:v>946514.81399999978</c:v>
                </c:pt>
                <c:pt idx="3">
                  <c:v>1771993.6189999992</c:v>
                </c:pt>
                <c:pt idx="4">
                  <c:v>585896.81400000013</c:v>
                </c:pt>
                <c:pt idx="5">
                  <c:v>2785.1089999999999</c:v>
                </c:pt>
                <c:pt idx="6">
                  <c:v>84791.737999999998</c:v>
                </c:pt>
                <c:pt idx="7">
                  <c:v>1507348.5620000004</c:v>
                </c:pt>
                <c:pt idx="8">
                  <c:v>38998.907999999996</c:v>
                </c:pt>
                <c:pt idx="9">
                  <c:v>0</c:v>
                </c:pt>
                <c:pt idx="10">
                  <c:v>133819.59300000002</c:v>
                </c:pt>
                <c:pt idx="11">
                  <c:v>0</c:v>
                </c:pt>
                <c:pt idx="12">
                  <c:v>421555.28299999982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41504"/>
        <c:axId val="168739968"/>
      </c:barChart>
      <c:catAx>
        <c:axId val="168736640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8738176"/>
        <c:crosses val="autoZero"/>
        <c:auto val="1"/>
        <c:lblAlgn val="ctr"/>
        <c:lblOffset val="100"/>
        <c:noMultiLvlLbl val="0"/>
      </c:catAx>
      <c:valAx>
        <c:axId val="168738176"/>
        <c:scaling>
          <c:orientation val="maxMin"/>
          <c:min val="-3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36640"/>
        <c:crosses val="max"/>
        <c:crossBetween val="between"/>
      </c:valAx>
      <c:valAx>
        <c:axId val="168739968"/>
        <c:scaling>
          <c:orientation val="minMax"/>
          <c:max val="3000000"/>
          <c:min val="-3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1504"/>
        <c:crosses val="autoZero"/>
        <c:crossBetween val="between"/>
      </c:valAx>
      <c:catAx>
        <c:axId val="1687415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8739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0696165743177508E-4"/>
          <c:y val="0.90943387736212544"/>
          <c:w val="0.57426809712554872"/>
          <c:h val="6.68111705468961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obyvatelstvo (MOO)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6132260002356186E-3"/>
          <c:y val="9.809676821355743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'10.6'!$B$3:$B$4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'10.6'!$A$20:$A$29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'10.6'!$B$20:$B$29</c:f>
              <c:numCache>
                <c:formatCode>#,##0</c:formatCode>
                <c:ptCount val="10"/>
                <c:pt idx="0">
                  <c:v>769891</c:v>
                </c:pt>
                <c:pt idx="1">
                  <c:v>2778633</c:v>
                </c:pt>
                <c:pt idx="2">
                  <c:v>1002188</c:v>
                </c:pt>
                <c:pt idx="3">
                  <c:v>58194</c:v>
                </c:pt>
                <c:pt idx="4">
                  <c:v>3817</c:v>
                </c:pt>
                <c:pt idx="5">
                  <c:v>10436</c:v>
                </c:pt>
                <c:pt idx="6">
                  <c:v>398103</c:v>
                </c:pt>
                <c:pt idx="7">
                  <c:v>55695</c:v>
                </c:pt>
                <c:pt idx="8">
                  <c:v>397536</c:v>
                </c:pt>
                <c:pt idx="9">
                  <c:v>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3104"/>
        <c:axId val="165588992"/>
      </c:barChart>
      <c:barChart>
        <c:barDir val="bar"/>
        <c:grouping val="clustered"/>
        <c:varyColors val="0"/>
        <c:ser>
          <c:idx val="1"/>
          <c:order val="1"/>
          <c:tx>
            <c:strRef>
              <c:f>'10.6'!$E$3:$E$4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'10.6'!$E$20:$E$29</c:f>
              <c:numCache>
                <c:formatCode>#,##0</c:formatCode>
                <c:ptCount val="10"/>
                <c:pt idx="0">
                  <c:v>536107.96099999989</c:v>
                </c:pt>
                <c:pt idx="1">
                  <c:v>4557725.9900000012</c:v>
                </c:pt>
                <c:pt idx="2">
                  <c:v>3504117.9050000003</c:v>
                </c:pt>
                <c:pt idx="3">
                  <c:v>340267.15600000008</c:v>
                </c:pt>
                <c:pt idx="4">
                  <c:v>14188.593000000001</c:v>
                </c:pt>
                <c:pt idx="5">
                  <c:v>61539.298999999985</c:v>
                </c:pt>
                <c:pt idx="6">
                  <c:v>2981328.3900000015</c:v>
                </c:pt>
                <c:pt idx="7">
                  <c:v>600766.02599999984</c:v>
                </c:pt>
                <c:pt idx="8">
                  <c:v>3105144.2260000003</c:v>
                </c:pt>
                <c:pt idx="9">
                  <c:v>6780.8310000000001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92064"/>
        <c:axId val="165590528"/>
      </c:barChart>
      <c:catAx>
        <c:axId val="165583104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5588992"/>
        <c:crosses val="autoZero"/>
        <c:auto val="1"/>
        <c:lblAlgn val="ctr"/>
        <c:lblOffset val="100"/>
        <c:noMultiLvlLbl val="0"/>
      </c:catAx>
      <c:valAx>
        <c:axId val="165588992"/>
        <c:scaling>
          <c:orientation val="maxMin"/>
          <c:max val="3000000"/>
          <c:min val="-30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3104"/>
        <c:crosses val="max"/>
        <c:crossBetween val="between"/>
      </c:valAx>
      <c:valAx>
        <c:axId val="165590528"/>
        <c:scaling>
          <c:orientation val="minMax"/>
          <c:max val="6000000"/>
          <c:min val="-6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92064"/>
        <c:crosses val="autoZero"/>
        <c:crossBetween val="between"/>
      </c:valAx>
      <c:catAx>
        <c:axId val="16559206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5590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8662084758486243E-4"/>
          <c:y val="0.89403811098065866"/>
          <c:w val="0.58663321270043411"/>
          <c:h val="7.816885996907005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5.4412574922624421E-4"/>
          <c:y val="1.78184051966139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593666179825645E-2"/>
          <c:y val="0.10158270851021917"/>
          <c:w val="0.87972152118620839"/>
          <c:h val="0.65185911051968026"/>
        </c:manualLayout>
      </c:layout>
      <c:lineChart>
        <c:grouping val="standard"/>
        <c:varyColors val="0"/>
        <c:ser>
          <c:idx val="0"/>
          <c:order val="0"/>
          <c:tx>
            <c:strRef>
              <c:f>'3.8'!$A$20</c:f>
              <c:strCache>
                <c:ptCount val="1"/>
                <c:pt idx="0">
                  <c:v>Tuzemská brutto spotřeba 2024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'3.8'!$B$20:$M$20</c:f>
              <c:numCache>
                <c:formatCode>#\ ##0.0</c:formatCode>
                <c:ptCount val="12"/>
                <c:pt idx="0">
                  <c:v>6778.7093106602479</c:v>
                </c:pt>
                <c:pt idx="1">
                  <c:v>5821.5547168279818</c:v>
                </c:pt>
                <c:pt idx="2">
                  <c:v>5881.0846844201496</c:v>
                </c:pt>
                <c:pt idx="3">
                  <c:v>5303.7147796044537</c:v>
                </c:pt>
                <c:pt idx="4">
                  <c:v>5195.7760024798372</c:v>
                </c:pt>
                <c:pt idx="5">
                  <c:v>4993.6471470529796</c:v>
                </c:pt>
                <c:pt idx="6">
                  <c:v>5083.5807591067678</c:v>
                </c:pt>
                <c:pt idx="7">
                  <c:v>5111.2198591571796</c:v>
                </c:pt>
                <c:pt idx="8">
                  <c:v>5073.1926805685025</c:v>
                </c:pt>
                <c:pt idx="9">
                  <c:v>5600.4891746343083</c:v>
                </c:pt>
                <c:pt idx="10">
                  <c:v>6165.2181110327692</c:v>
                </c:pt>
                <c:pt idx="11">
                  <c:v>6226.8100780852665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8-4B72-9472-5459B55C4AAD}"/>
            </c:ext>
          </c:extLst>
        </c:ser>
        <c:ser>
          <c:idx val="1"/>
          <c:order val="1"/>
          <c:tx>
            <c:strRef>
              <c:f>'3.8'!$A$21</c:f>
              <c:strCache>
                <c:ptCount val="1"/>
                <c:pt idx="0">
                  <c:v>Tuzemská brutto spotřeba 2025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'3.8'!$B$21:$M$21</c:f>
              <c:numCache>
                <c:formatCode>#\ ##0.0</c:formatCode>
                <c:ptCount val="12"/>
                <c:pt idx="0">
                  <c:v>6751.9995714611505</c:v>
                </c:pt>
                <c:pt idx="1">
                  <c:v>6222.8241237786924</c:v>
                </c:pt>
                <c:pt idx="2">
                  <c:v>6145.0423499293338</c:v>
                </c:pt>
                <c:pt idx="3">
                  <c:v>5413.7915899370255</c:v>
                </c:pt>
                <c:pt idx="4">
                  <c:v>5318.8778077158204</c:v>
                </c:pt>
                <c:pt idx="5">
                  <c:v>5042.9801259424821</c:v>
                </c:pt>
                <c:pt idx="6">
                  <c:v>5105.5113435784551</c:v>
                </c:pt>
                <c:pt idx="7">
                  <c:v>5103.1358732040817</c:v>
                </c:pt>
                <c:pt idx="8">
                  <c:v>5145.732784810386</c:v>
                </c:pt>
                <c:pt idx="9">
                  <c:v>5829.5501069805969</c:v>
                </c:pt>
                <c:pt idx="10">
                  <c:v>6262.3995911688589</c:v>
                </c:pt>
                <c:pt idx="11">
                  <c:v>6343.604990320765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8-4B72-9472-5459B55C4AAD}"/>
            </c:ext>
          </c:extLst>
        </c:ser>
        <c:ser>
          <c:idx val="2"/>
          <c:order val="2"/>
          <c:tx>
            <c:strRef>
              <c:f>'3.8'!$A$22</c:f>
              <c:strCache>
                <c:ptCount val="1"/>
                <c:pt idx="0">
                  <c:v>Tuzemská netto spotřeba 2024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'3.8'!$B$22:$M$22</c:f>
              <c:numCache>
                <c:formatCode>#\ ##0.0</c:formatCode>
                <c:ptCount val="12"/>
                <c:pt idx="0">
                  <c:v>5879.3662484972147</c:v>
                </c:pt>
                <c:pt idx="1">
                  <c:v>5032.7448488543496</c:v>
                </c:pt>
                <c:pt idx="2">
                  <c:v>5061.7110823542434</c:v>
                </c:pt>
                <c:pt idx="3">
                  <c:v>4604.8179135914925</c:v>
                </c:pt>
                <c:pt idx="4">
                  <c:v>4490.837795407775</c:v>
                </c:pt>
                <c:pt idx="5">
                  <c:v>4289.310505643266</c:v>
                </c:pt>
                <c:pt idx="6">
                  <c:v>4335.7871013561207</c:v>
                </c:pt>
                <c:pt idx="7">
                  <c:v>4376.72812894459</c:v>
                </c:pt>
                <c:pt idx="8">
                  <c:v>4368.2623037741168</c:v>
                </c:pt>
                <c:pt idx="9">
                  <c:v>4854.5116760243081</c:v>
                </c:pt>
                <c:pt idx="10">
                  <c:v>5338.2761678127699</c:v>
                </c:pt>
                <c:pt idx="11">
                  <c:v>5355.9820973252672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8-4B72-9472-5459B55C4AAD}"/>
            </c:ext>
          </c:extLst>
        </c:ser>
        <c:ser>
          <c:idx val="3"/>
          <c:order val="3"/>
          <c:tx>
            <c:strRef>
              <c:f>'3.8'!$A$23</c:f>
              <c:strCache>
                <c:ptCount val="1"/>
                <c:pt idx="0">
                  <c:v>Tuzemská netto spotřeba 2025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'3.8'!$B$23:$M$23</c:f>
              <c:numCache>
                <c:formatCode>#\ ##0.0</c:formatCode>
                <c:ptCount val="12"/>
                <c:pt idx="0">
                  <c:v>5807.2795551211502</c:v>
                </c:pt>
                <c:pt idx="1">
                  <c:v>5343.3890343286921</c:v>
                </c:pt>
                <c:pt idx="2">
                  <c:v>5271.4370342993334</c:v>
                </c:pt>
                <c:pt idx="3">
                  <c:v>4655.7093545070247</c:v>
                </c:pt>
                <c:pt idx="4">
                  <c:v>4631.6654297358209</c:v>
                </c:pt>
                <c:pt idx="5">
                  <c:v>4466.6069591124815</c:v>
                </c:pt>
                <c:pt idx="6">
                  <c:v>4372.4120312484547</c:v>
                </c:pt>
                <c:pt idx="7">
                  <c:v>4331.3610215040817</c:v>
                </c:pt>
                <c:pt idx="8">
                  <c:v>4439.5645636303852</c:v>
                </c:pt>
                <c:pt idx="9">
                  <c:v>5013.0476170105967</c:v>
                </c:pt>
                <c:pt idx="10">
                  <c:v>5362.6843465788588</c:v>
                </c:pt>
                <c:pt idx="11">
                  <c:v>5414.6111096907653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8-4B72-9472-5459B55C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471296"/>
        <c:axId val="156472832"/>
      </c:lineChart>
      <c:catAx>
        <c:axId val="156471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472832"/>
        <c:crosses val="autoZero"/>
        <c:auto val="1"/>
        <c:lblAlgn val="ctr"/>
        <c:lblOffset val="100"/>
        <c:noMultiLvlLbl val="0"/>
      </c:catAx>
      <c:valAx>
        <c:axId val="156472832"/>
        <c:scaling>
          <c:orientation val="minMax"/>
          <c:max val="7000"/>
          <c:min val="4000"/>
        </c:scaling>
        <c:delete val="0"/>
        <c:axPos val="l"/>
        <c:majorGridlines>
          <c:spPr>
            <a:ln>
              <a:solidFill>
                <a:srgbClr val="8D8D8D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47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396215436879551E-3"/>
          <c:y val="0.89190448118860455"/>
          <c:w val="0.94886201131801107"/>
          <c:h val="9.02771136147815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Průběh spotřeby brutto ve dni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</a:t>
            </a:r>
            <a:r>
              <a:rPr lang="cs-CZ" sz="1000">
                <a:solidFill>
                  <a:schemeClr val="tx2"/>
                </a:solidFill>
              </a:rPr>
              <a:t> [MWh]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5.7299378146283674E-3"/>
          <c:y val="5.8796296296296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97628205128207"/>
          <c:y val="0.20871064814814816"/>
          <c:w val="0.85545064856102304"/>
          <c:h val="0.5297587962962963"/>
        </c:manualLayout>
      </c:layout>
      <c:lineChart>
        <c:grouping val="standard"/>
        <c:varyColors val="0"/>
        <c:ser>
          <c:idx val="1"/>
          <c:order val="0"/>
          <c:tx>
            <c:v>den minima</c:v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'9.2'!$AG$54:$AG$149</c:f>
              <c:numCache>
                <c:formatCode>#,##0</c:formatCode>
                <c:ptCount val="96"/>
                <c:pt idx="0">
                  <c:v>4874.875</c:v>
                </c:pt>
                <c:pt idx="1">
                  <c:v>4790.0379999999986</c:v>
                </c:pt>
                <c:pt idx="2">
                  <c:v>4737.6589999999997</c:v>
                </c:pt>
                <c:pt idx="3">
                  <c:v>4706.4350000000004</c:v>
                </c:pt>
                <c:pt idx="4">
                  <c:v>4684.6269999999995</c:v>
                </c:pt>
                <c:pt idx="5">
                  <c:v>4645.6429999999991</c:v>
                </c:pt>
                <c:pt idx="6">
                  <c:v>4622.9500000000007</c:v>
                </c:pt>
                <c:pt idx="7">
                  <c:v>4628.5329999999994</c:v>
                </c:pt>
                <c:pt idx="8">
                  <c:v>4608.2049999999999</c:v>
                </c:pt>
                <c:pt idx="9">
                  <c:v>4579.8229999999994</c:v>
                </c:pt>
                <c:pt idx="10">
                  <c:v>4581.7320000000009</c:v>
                </c:pt>
                <c:pt idx="11">
                  <c:v>4568.3050000000012</c:v>
                </c:pt>
                <c:pt idx="12">
                  <c:v>4545.3810000000003</c:v>
                </c:pt>
                <c:pt idx="13">
                  <c:v>4521.8029999999981</c:v>
                </c:pt>
                <c:pt idx="14">
                  <c:v>4522.5389999999998</c:v>
                </c:pt>
                <c:pt idx="15">
                  <c:v>4542.0320000000011</c:v>
                </c:pt>
                <c:pt idx="16">
                  <c:v>4566.424</c:v>
                </c:pt>
                <c:pt idx="17">
                  <c:v>4590.5229999999992</c:v>
                </c:pt>
                <c:pt idx="18">
                  <c:v>4574.8080000000009</c:v>
                </c:pt>
                <c:pt idx="19">
                  <c:v>4588.2080000000005</c:v>
                </c:pt>
                <c:pt idx="20">
                  <c:v>4604.5590000000002</c:v>
                </c:pt>
                <c:pt idx="21">
                  <c:v>4550.945999999999</c:v>
                </c:pt>
                <c:pt idx="22">
                  <c:v>4518.0660000000007</c:v>
                </c:pt>
                <c:pt idx="23">
                  <c:v>4479.107</c:v>
                </c:pt>
                <c:pt idx="24">
                  <c:v>4520.7140000000009</c:v>
                </c:pt>
                <c:pt idx="25">
                  <c:v>4548.1949999999988</c:v>
                </c:pt>
                <c:pt idx="26">
                  <c:v>4604.8339999999998</c:v>
                </c:pt>
                <c:pt idx="27">
                  <c:v>4684.1409999999996</c:v>
                </c:pt>
                <c:pt idx="28">
                  <c:v>4793.8940000000002</c:v>
                </c:pt>
                <c:pt idx="29">
                  <c:v>4881.3109999999997</c:v>
                </c:pt>
                <c:pt idx="30">
                  <c:v>4989.514000000001</c:v>
                </c:pt>
                <c:pt idx="31">
                  <c:v>5158.6620000000012</c:v>
                </c:pt>
                <c:pt idx="32">
                  <c:v>5323.1629999999996</c:v>
                </c:pt>
                <c:pt idx="33">
                  <c:v>5503.2809999999999</c:v>
                </c:pt>
                <c:pt idx="34">
                  <c:v>5626.976999999999</c:v>
                </c:pt>
                <c:pt idx="35">
                  <c:v>5803.420000000001</c:v>
                </c:pt>
                <c:pt idx="36">
                  <c:v>5963.384</c:v>
                </c:pt>
                <c:pt idx="37">
                  <c:v>6010.0540000000001</c:v>
                </c:pt>
                <c:pt idx="38">
                  <c:v>6108.3410000000003</c:v>
                </c:pt>
                <c:pt idx="39">
                  <c:v>6210.1979999999985</c:v>
                </c:pt>
                <c:pt idx="40">
                  <c:v>6413.0340000000006</c:v>
                </c:pt>
                <c:pt idx="41">
                  <c:v>6472.4160000000002</c:v>
                </c:pt>
                <c:pt idx="42">
                  <c:v>6556.5710000000008</c:v>
                </c:pt>
                <c:pt idx="43">
                  <c:v>6622.9929999999995</c:v>
                </c:pt>
                <c:pt idx="44">
                  <c:v>6754.6939999999995</c:v>
                </c:pt>
                <c:pt idx="45">
                  <c:v>6857.2549999999974</c:v>
                </c:pt>
                <c:pt idx="46">
                  <c:v>6922.3750000000009</c:v>
                </c:pt>
                <c:pt idx="47">
                  <c:v>6869.3469999999998</c:v>
                </c:pt>
                <c:pt idx="48">
                  <c:v>6884.6929999999993</c:v>
                </c:pt>
                <c:pt idx="49">
                  <c:v>6855.42</c:v>
                </c:pt>
                <c:pt idx="50">
                  <c:v>6860.4830000000002</c:v>
                </c:pt>
                <c:pt idx="51">
                  <c:v>6741.15</c:v>
                </c:pt>
                <c:pt idx="52">
                  <c:v>6737.0209999999997</c:v>
                </c:pt>
                <c:pt idx="53">
                  <c:v>6713.3309999999992</c:v>
                </c:pt>
                <c:pt idx="54">
                  <c:v>6542.045000000001</c:v>
                </c:pt>
                <c:pt idx="55">
                  <c:v>6513.4220000000005</c:v>
                </c:pt>
                <c:pt idx="56">
                  <c:v>6487.1790000000001</c:v>
                </c:pt>
                <c:pt idx="57">
                  <c:v>6419.0379999999996</c:v>
                </c:pt>
                <c:pt idx="58">
                  <c:v>6361.558</c:v>
                </c:pt>
                <c:pt idx="59">
                  <c:v>6321.8790000000008</c:v>
                </c:pt>
                <c:pt idx="60">
                  <c:v>6223.521999999999</c:v>
                </c:pt>
                <c:pt idx="61">
                  <c:v>6154.92</c:v>
                </c:pt>
                <c:pt idx="62">
                  <c:v>6119.7849999999989</c:v>
                </c:pt>
                <c:pt idx="63">
                  <c:v>6098.9869999999992</c:v>
                </c:pt>
                <c:pt idx="64">
                  <c:v>6041.3410000000003</c:v>
                </c:pt>
                <c:pt idx="65">
                  <c:v>6070.4620000000014</c:v>
                </c:pt>
                <c:pt idx="66">
                  <c:v>5998.8420000000006</c:v>
                </c:pt>
                <c:pt idx="67">
                  <c:v>5941.5720000000001</c:v>
                </c:pt>
                <c:pt idx="68">
                  <c:v>5935.0779999999995</c:v>
                </c:pt>
                <c:pt idx="69">
                  <c:v>5910.967999999998</c:v>
                </c:pt>
                <c:pt idx="70">
                  <c:v>5881.7439999999997</c:v>
                </c:pt>
                <c:pt idx="71">
                  <c:v>5880.311999999999</c:v>
                </c:pt>
                <c:pt idx="72">
                  <c:v>5904.7160000000003</c:v>
                </c:pt>
                <c:pt idx="73">
                  <c:v>5926.808</c:v>
                </c:pt>
                <c:pt idx="74">
                  <c:v>5940.0749999999998</c:v>
                </c:pt>
                <c:pt idx="75">
                  <c:v>5918.6970000000001</c:v>
                </c:pt>
                <c:pt idx="76">
                  <c:v>5914.4149999999991</c:v>
                </c:pt>
                <c:pt idx="77">
                  <c:v>5904.4469999999992</c:v>
                </c:pt>
                <c:pt idx="78">
                  <c:v>5919.4069999999992</c:v>
                </c:pt>
                <c:pt idx="79">
                  <c:v>5947.2259999999997</c:v>
                </c:pt>
                <c:pt idx="80">
                  <c:v>5942.4949999999999</c:v>
                </c:pt>
                <c:pt idx="81">
                  <c:v>5917.8239999999987</c:v>
                </c:pt>
                <c:pt idx="82">
                  <c:v>5890.2529999999997</c:v>
                </c:pt>
                <c:pt idx="83">
                  <c:v>5877.1270000000004</c:v>
                </c:pt>
                <c:pt idx="84">
                  <c:v>5909.7349999999988</c:v>
                </c:pt>
                <c:pt idx="85">
                  <c:v>5841.6489999999985</c:v>
                </c:pt>
                <c:pt idx="86">
                  <c:v>5707.482</c:v>
                </c:pt>
                <c:pt idx="87">
                  <c:v>5676.09</c:v>
                </c:pt>
                <c:pt idx="88">
                  <c:v>5680.9439999999995</c:v>
                </c:pt>
                <c:pt idx="89">
                  <c:v>5681.21</c:v>
                </c:pt>
                <c:pt idx="90">
                  <c:v>5639.2770000000019</c:v>
                </c:pt>
                <c:pt idx="91">
                  <c:v>5544.3289999999997</c:v>
                </c:pt>
                <c:pt idx="92">
                  <c:v>5440.1399999999994</c:v>
                </c:pt>
                <c:pt idx="93">
                  <c:v>5357.4920000000002</c:v>
                </c:pt>
                <c:pt idx="94">
                  <c:v>5303.097999999999</c:v>
                </c:pt>
                <c:pt idx="95">
                  <c:v>5187.2339999999995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D-4C51-90B7-27C34903EABC}"/>
            </c:ext>
          </c:extLst>
        </c:ser>
        <c:ser>
          <c:idx val="0"/>
          <c:order val="1"/>
          <c:tx>
            <c:v>den maxima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'9.2'!$A$54:$A$149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'9.2'!$O$54:$O$149</c:f>
              <c:numCache>
                <c:formatCode>#,##0</c:formatCode>
                <c:ptCount val="96"/>
                <c:pt idx="0">
                  <c:v>8910.2360000000008</c:v>
                </c:pt>
                <c:pt idx="1">
                  <c:v>8883.0380000000005</c:v>
                </c:pt>
                <c:pt idx="2">
                  <c:v>8878.5980000000018</c:v>
                </c:pt>
                <c:pt idx="3">
                  <c:v>8893.9589999999989</c:v>
                </c:pt>
                <c:pt idx="4">
                  <c:v>8957.0720000000001</c:v>
                </c:pt>
                <c:pt idx="5">
                  <c:v>9005.5709999999999</c:v>
                </c:pt>
                <c:pt idx="6">
                  <c:v>8967.4009999999998</c:v>
                </c:pt>
                <c:pt idx="7">
                  <c:v>8962.6470000000008</c:v>
                </c:pt>
                <c:pt idx="8">
                  <c:v>8884.2540000000008</c:v>
                </c:pt>
                <c:pt idx="9">
                  <c:v>8815.9520000000011</c:v>
                </c:pt>
                <c:pt idx="10">
                  <c:v>8850.5239999999994</c:v>
                </c:pt>
                <c:pt idx="11">
                  <c:v>8837.7520000000004</c:v>
                </c:pt>
                <c:pt idx="12">
                  <c:v>8937.119999999999</c:v>
                </c:pt>
                <c:pt idx="13">
                  <c:v>8938.7150000000001</c:v>
                </c:pt>
                <c:pt idx="14">
                  <c:v>8944.9259999999995</c:v>
                </c:pt>
                <c:pt idx="15">
                  <c:v>8937.9759999999969</c:v>
                </c:pt>
                <c:pt idx="16">
                  <c:v>9019.2799999999988</c:v>
                </c:pt>
                <c:pt idx="17">
                  <c:v>9100.7699999999968</c:v>
                </c:pt>
                <c:pt idx="18">
                  <c:v>9197.5529999999999</c:v>
                </c:pt>
                <c:pt idx="19">
                  <c:v>9328.5380000000005</c:v>
                </c:pt>
                <c:pt idx="20">
                  <c:v>9506.5290000000005</c:v>
                </c:pt>
                <c:pt idx="21">
                  <c:v>9642.8610000000008</c:v>
                </c:pt>
                <c:pt idx="22">
                  <c:v>9816.9480000000003</c:v>
                </c:pt>
                <c:pt idx="23">
                  <c:v>9988.1780000000017</c:v>
                </c:pt>
                <c:pt idx="24">
                  <c:v>10473.048999999997</c:v>
                </c:pt>
                <c:pt idx="25">
                  <c:v>10733.855999999998</c:v>
                </c:pt>
                <c:pt idx="26">
                  <c:v>10969.463</c:v>
                </c:pt>
                <c:pt idx="27">
                  <c:v>11127.723000000002</c:v>
                </c:pt>
                <c:pt idx="28">
                  <c:v>11273.551000000001</c:v>
                </c:pt>
                <c:pt idx="29">
                  <c:v>11399.524999999998</c:v>
                </c:pt>
                <c:pt idx="30">
                  <c:v>11405.001</c:v>
                </c:pt>
                <c:pt idx="31">
                  <c:v>11450.198000000002</c:v>
                </c:pt>
                <c:pt idx="32">
                  <c:v>11460.779</c:v>
                </c:pt>
                <c:pt idx="33">
                  <c:v>11602.789000000002</c:v>
                </c:pt>
                <c:pt idx="34">
                  <c:v>11699.367</c:v>
                </c:pt>
                <c:pt idx="35">
                  <c:v>11720.355</c:v>
                </c:pt>
                <c:pt idx="36">
                  <c:v>11671.869999999999</c:v>
                </c:pt>
                <c:pt idx="37">
                  <c:v>11677.573999999999</c:v>
                </c:pt>
                <c:pt idx="38">
                  <c:v>11635.202000000001</c:v>
                </c:pt>
                <c:pt idx="39">
                  <c:v>11660.506000000001</c:v>
                </c:pt>
                <c:pt idx="40">
                  <c:v>11715.611000000001</c:v>
                </c:pt>
                <c:pt idx="41">
                  <c:v>11641.575000000003</c:v>
                </c:pt>
                <c:pt idx="42">
                  <c:v>11545.015999999998</c:v>
                </c:pt>
                <c:pt idx="43">
                  <c:v>11477.801999999998</c:v>
                </c:pt>
                <c:pt idx="44">
                  <c:v>11499.357000000002</c:v>
                </c:pt>
                <c:pt idx="45">
                  <c:v>11405.796999999999</c:v>
                </c:pt>
                <c:pt idx="46">
                  <c:v>11367.599999999999</c:v>
                </c:pt>
                <c:pt idx="47">
                  <c:v>11339.527999999998</c:v>
                </c:pt>
                <c:pt idx="48">
                  <c:v>11229.368000000002</c:v>
                </c:pt>
                <c:pt idx="49">
                  <c:v>11246.672999999999</c:v>
                </c:pt>
                <c:pt idx="50">
                  <c:v>11209.737999999999</c:v>
                </c:pt>
                <c:pt idx="51">
                  <c:v>11223.822000000002</c:v>
                </c:pt>
                <c:pt idx="52">
                  <c:v>11327.918</c:v>
                </c:pt>
                <c:pt idx="53">
                  <c:v>11244.251999999999</c:v>
                </c:pt>
                <c:pt idx="54">
                  <c:v>11089.536999999998</c:v>
                </c:pt>
                <c:pt idx="55">
                  <c:v>10894.64</c:v>
                </c:pt>
                <c:pt idx="56">
                  <c:v>10815.718000000001</c:v>
                </c:pt>
                <c:pt idx="57">
                  <c:v>10701.486000000001</c:v>
                </c:pt>
                <c:pt idx="58">
                  <c:v>10678.493000000002</c:v>
                </c:pt>
                <c:pt idx="59">
                  <c:v>10626.352999999997</c:v>
                </c:pt>
                <c:pt idx="60">
                  <c:v>10621.567999999999</c:v>
                </c:pt>
                <c:pt idx="61">
                  <c:v>10539.507</c:v>
                </c:pt>
                <c:pt idx="62">
                  <c:v>10448.972999999998</c:v>
                </c:pt>
                <c:pt idx="63">
                  <c:v>10387.321</c:v>
                </c:pt>
                <c:pt idx="64">
                  <c:v>10205.460999999998</c:v>
                </c:pt>
                <c:pt idx="65">
                  <c:v>10155.373</c:v>
                </c:pt>
                <c:pt idx="66">
                  <c:v>10128.654999999999</c:v>
                </c:pt>
                <c:pt idx="67">
                  <c:v>10186.113000000003</c:v>
                </c:pt>
                <c:pt idx="68">
                  <c:v>10296.812000000002</c:v>
                </c:pt>
                <c:pt idx="69">
                  <c:v>10367.338</c:v>
                </c:pt>
                <c:pt idx="70">
                  <c:v>10447.107</c:v>
                </c:pt>
                <c:pt idx="71">
                  <c:v>10558.608</c:v>
                </c:pt>
                <c:pt idx="72">
                  <c:v>10633.228000000003</c:v>
                </c:pt>
                <c:pt idx="73">
                  <c:v>10600.165999999999</c:v>
                </c:pt>
                <c:pt idx="74">
                  <c:v>10631.673000000001</c:v>
                </c:pt>
                <c:pt idx="75">
                  <c:v>10617.521999999997</c:v>
                </c:pt>
                <c:pt idx="76">
                  <c:v>10577.003000000002</c:v>
                </c:pt>
                <c:pt idx="77">
                  <c:v>10602.214999999998</c:v>
                </c:pt>
                <c:pt idx="78">
                  <c:v>10584.594000000001</c:v>
                </c:pt>
                <c:pt idx="79">
                  <c:v>10457.363000000001</c:v>
                </c:pt>
                <c:pt idx="80">
                  <c:v>10340.900000000001</c:v>
                </c:pt>
                <c:pt idx="81">
                  <c:v>10247.909</c:v>
                </c:pt>
                <c:pt idx="82">
                  <c:v>10198.095999999998</c:v>
                </c:pt>
                <c:pt idx="83">
                  <c:v>10137.453000000001</c:v>
                </c:pt>
                <c:pt idx="84">
                  <c:v>10053.262000000001</c:v>
                </c:pt>
                <c:pt idx="85">
                  <c:v>9980.5390000000007</c:v>
                </c:pt>
                <c:pt idx="86">
                  <c:v>9793.8900000000012</c:v>
                </c:pt>
                <c:pt idx="87">
                  <c:v>9612.9559999999983</c:v>
                </c:pt>
                <c:pt idx="88">
                  <c:v>9561.5460000000003</c:v>
                </c:pt>
                <c:pt idx="89">
                  <c:v>9540.49</c:v>
                </c:pt>
                <c:pt idx="90">
                  <c:v>9423.2800000000007</c:v>
                </c:pt>
                <c:pt idx="91">
                  <c:v>9355.3319999999985</c:v>
                </c:pt>
                <c:pt idx="92">
                  <c:v>9269.6979999999985</c:v>
                </c:pt>
                <c:pt idx="93">
                  <c:v>9127.4359999999997</c:v>
                </c:pt>
                <c:pt idx="94">
                  <c:v>8986.31</c:v>
                </c:pt>
                <c:pt idx="95">
                  <c:v>8866.0380000000041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4C51-90B7-27C34903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088512"/>
        <c:axId val="167090048"/>
      </c:lineChart>
      <c:catAx>
        <c:axId val="1670885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spPr>
          <a:ln>
            <a:noFill/>
          </a:ln>
        </c:spPr>
        <c:txPr>
          <a:bodyPr rot="-5400000" vert="horz" anchor="t" anchorCtr="0"/>
          <a:lstStyle/>
          <a:p>
            <a:pPr>
              <a:defRPr sz="900"/>
            </a:pPr>
            <a:endParaRPr lang="cs-CZ"/>
          </a:p>
        </c:txPr>
        <c:crossAx val="167090048"/>
        <c:crosses val="autoZero"/>
        <c:auto val="1"/>
        <c:lblAlgn val="ctr"/>
        <c:lblOffset val="100"/>
        <c:tickLblSkip val="4"/>
        <c:noMultiLvlLbl val="1"/>
      </c:catAx>
      <c:valAx>
        <c:axId val="16709004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/>
            </a:pPr>
            <a:endParaRPr lang="cs-CZ"/>
          </a:p>
        </c:txPr>
        <c:crossAx val="167088512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"/>
          <c:y val="0.93152554278416344"/>
          <c:w val="0.40571957589352969"/>
          <c:h val="6.84744572158365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Struktura pokrytí denního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 zatížení</a:t>
            </a:r>
            <a:r>
              <a:rPr lang="cs-CZ" sz="1000">
                <a:solidFill>
                  <a:schemeClr val="tx2"/>
                </a:solidFill>
              </a:rPr>
              <a:t> [MW]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9436787406517558E-2"/>
          <c:y val="5.27139208173690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43995726495726"/>
          <c:y val="0.22281704980842912"/>
          <c:w val="0.85603013238465897"/>
          <c:h val="0.529439052676555"/>
        </c:manualLayout>
      </c:layout>
      <c:barChart>
        <c:barDir val="col"/>
        <c:grouping val="clustered"/>
        <c:varyColors val="0"/>
        <c:ser>
          <c:idx val="1"/>
          <c:order val="0"/>
          <c:tx>
            <c:v>den minima</c:v>
          </c:tx>
          <c:spPr>
            <a:solidFill>
              <a:schemeClr val="accent5"/>
            </a:solidFill>
            <a:effectLst/>
          </c:spPr>
          <c:invertIfNegative val="0"/>
          <c:cat>
            <c:strRef>
              <c:f>'11'!$AE$34:$AE$44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'9.2'!$E$24:$E$33</c:f>
              <c:numCache>
                <c:formatCode>#\ ##0.0</c:formatCode>
                <c:ptCount val="10"/>
                <c:pt idx="0">
                  <c:v>4016.5189999999998</c:v>
                </c:pt>
                <c:pt idx="1">
                  <c:v>1234.4369999999999</c:v>
                </c:pt>
                <c:pt idx="2">
                  <c:v>0</c:v>
                </c:pt>
                <c:pt idx="3">
                  <c:v>328.71</c:v>
                </c:pt>
                <c:pt idx="4">
                  <c:v>95.93</c:v>
                </c:pt>
                <c:pt idx="5">
                  <c:v>0</c:v>
                </c:pt>
                <c:pt idx="6">
                  <c:v>71.84</c:v>
                </c:pt>
                <c:pt idx="7">
                  <c:v>76.704999999999998</c:v>
                </c:pt>
                <c:pt idx="8">
                  <c:v>-1345.0340000000001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A85-B3D3-FEDC6E0DE896}"/>
            </c:ext>
          </c:extLst>
        </c:ser>
        <c:ser>
          <c:idx val="0"/>
          <c:order val="1"/>
          <c:tx>
            <c:v>den maxima</c:v>
          </c:tx>
          <c:spPr>
            <a:solidFill>
              <a:schemeClr val="accent1"/>
            </a:solidFill>
          </c:spPr>
          <c:invertIfNegative val="0"/>
          <c:cat>
            <c:strRef>
              <c:f>'11'!$AE$34:$AE$44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'9.2'!$E$7:$E$16</c:f>
              <c:numCache>
                <c:formatCode>#\ ##0.0</c:formatCode>
                <c:ptCount val="10"/>
                <c:pt idx="0">
                  <c:v>3714.7339999999999</c:v>
                </c:pt>
                <c:pt idx="1">
                  <c:v>6126.0929999999998</c:v>
                </c:pt>
                <c:pt idx="2">
                  <c:v>82.221999999999994</c:v>
                </c:pt>
                <c:pt idx="3">
                  <c:v>544.90499999999997</c:v>
                </c:pt>
                <c:pt idx="4">
                  <c:v>449.20400000000001</c:v>
                </c:pt>
                <c:pt idx="5">
                  <c:v>144.59100000000001</c:v>
                </c:pt>
                <c:pt idx="6">
                  <c:v>1445.8710000000001</c:v>
                </c:pt>
                <c:pt idx="7">
                  <c:v>106.02</c:v>
                </c:pt>
                <c:pt idx="8">
                  <c:v>-893.28499999999997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A-4A85-B3D3-FEDC6E0D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675584"/>
        <c:axId val="168497152"/>
      </c:barChart>
      <c:catAx>
        <c:axId val="168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 anchor="t" anchorCtr="0"/>
          <a:lstStyle/>
          <a:p>
            <a:pPr>
              <a:defRPr sz="900" b="0"/>
            </a:pPr>
            <a:endParaRPr lang="cs-CZ"/>
          </a:p>
        </c:txPr>
        <c:crossAx val="168497152"/>
        <c:crosses val="autoZero"/>
        <c:auto val="1"/>
        <c:lblAlgn val="ctr"/>
        <c:lblOffset val="100"/>
        <c:noMultiLvlLbl val="0"/>
      </c:catAx>
      <c:valAx>
        <c:axId val="168497152"/>
        <c:scaling>
          <c:orientation val="minMax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7558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93584534569036348"/>
          <c:w val="0.33103405949965714"/>
          <c:h val="6.415421455938696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Struktura</a:t>
            </a:r>
            <a:r>
              <a:rPr lang="en-US" sz="1000">
                <a:solidFill>
                  <a:schemeClr val="tx2"/>
                </a:solidFill>
              </a:rPr>
              <a:t> paliv na výrobě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4102564102564149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164516129032263E-2"/>
          <c:y val="0.14087592592592593"/>
          <c:w val="0.9188354838709677"/>
          <c:h val="0.57509067688378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'11'!$P$34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'11'!$Q$34:$T$34</c:f>
              <c:numCache>
                <c:formatCode>General</c:formatCode>
                <c:ptCount val="4"/>
                <c:pt idx="1">
                  <c:v>3050.2945949999971</c:v>
                </c:pt>
                <c:pt idx="2">
                  <c:v>0</c:v>
                </c:pt>
                <c:pt idx="3">
                  <c:v>1.5845150000000001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F9E-92E3-D70E8A76EA54}"/>
            </c:ext>
          </c:extLst>
        </c:ser>
        <c:ser>
          <c:idx val="1"/>
          <c:order val="1"/>
          <c:tx>
            <c:strRef>
              <c:f>'11'!$P$35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'11'!$Q$35:$T$35</c:f>
              <c:numCache>
                <c:formatCode>General</c:formatCode>
                <c:ptCount val="4"/>
                <c:pt idx="1">
                  <c:v>11.007699000000001</c:v>
                </c:pt>
                <c:pt idx="2">
                  <c:v>0</c:v>
                </c:pt>
                <c:pt idx="3">
                  <c:v>2577.9265070000029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9-4F9E-92E3-D70E8A76EA54}"/>
            </c:ext>
          </c:extLst>
        </c:ser>
        <c:ser>
          <c:idx val="2"/>
          <c:order val="2"/>
          <c:tx>
            <c:strRef>
              <c:f>'11'!$P$36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'11'!$Q$36:$T$36</c:f>
              <c:numCache>
                <c:formatCode>General</c:formatCode>
                <c:ptCount val="4"/>
                <c:pt idx="1">
                  <c:v>1132.2645719999996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9-4F9E-92E3-D70E8A76EA54}"/>
            </c:ext>
          </c:extLst>
        </c:ser>
        <c:ser>
          <c:idx val="3"/>
          <c:order val="3"/>
          <c:tx>
            <c:strRef>
              <c:f>'11'!$P$37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'11'!$Q$37:$T$37</c:f>
              <c:numCache>
                <c:formatCode>General</c:formatCode>
                <c:ptCount val="4"/>
                <c:pt idx="1">
                  <c:v>25226.38313699999</c:v>
                </c:pt>
                <c:pt idx="2">
                  <c:v>5.0767000000000007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9-4F9E-92E3-D70E8A76EA54}"/>
            </c:ext>
          </c:extLst>
        </c:ser>
        <c:ser>
          <c:idx val="4"/>
          <c:order val="4"/>
          <c:tx>
            <c:strRef>
              <c:f>'11'!$P$38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'11'!$Q$38:$T$38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9-4F9E-92E3-D70E8A76EA54}"/>
            </c:ext>
          </c:extLst>
        </c:ser>
        <c:ser>
          <c:idx val="5"/>
          <c:order val="5"/>
          <c:tx>
            <c:strRef>
              <c:f>'11'!$P$39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'11'!$Q$39:$T$39</c:f>
              <c:numCache>
                <c:formatCode>General</c:formatCode>
                <c:ptCount val="4"/>
                <c:pt idx="1">
                  <c:v>56.676508999999996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9-4F9E-92E3-D70E8A76EA54}"/>
            </c:ext>
          </c:extLst>
        </c:ser>
        <c:ser>
          <c:idx val="6"/>
          <c:order val="6"/>
          <c:tx>
            <c:strRef>
              <c:f>'11'!$P$40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'11'!$Q$40:$T$40</c:f>
              <c:numCache>
                <c:formatCode>General</c:formatCode>
                <c:ptCount val="4"/>
                <c:pt idx="1">
                  <c:v>4.840344</c:v>
                </c:pt>
                <c:pt idx="2">
                  <c:v>0</c:v>
                </c:pt>
                <c:pt idx="3">
                  <c:v>2.0219649999999989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9-4F9E-92E3-D70E8A76EA54}"/>
            </c:ext>
          </c:extLst>
        </c:ser>
        <c:ser>
          <c:idx val="7"/>
          <c:order val="7"/>
          <c:tx>
            <c:strRef>
              <c:f>'11'!$P$41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'11'!$Q$41:$T$41</c:f>
              <c:numCache>
                <c:formatCode>General</c:formatCode>
                <c:ptCount val="4"/>
                <c:pt idx="1">
                  <c:v>324.05397699999992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9-4F9E-92E3-D70E8A76EA54}"/>
            </c:ext>
          </c:extLst>
        </c:ser>
        <c:ser>
          <c:idx val="8"/>
          <c:order val="8"/>
          <c:tx>
            <c:strRef>
              <c:f>'11'!$P$42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'11'!$Q$42:$T$42</c:f>
              <c:numCache>
                <c:formatCode>General</c:formatCode>
                <c:ptCount val="4"/>
                <c:pt idx="1">
                  <c:v>368.31965999999994</c:v>
                </c:pt>
                <c:pt idx="2">
                  <c:v>0</c:v>
                </c:pt>
                <c:pt idx="3">
                  <c:v>240.71414900000002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9-4F9E-92E3-D70E8A76EA54}"/>
            </c:ext>
          </c:extLst>
        </c:ser>
        <c:ser>
          <c:idx val="9"/>
          <c:order val="9"/>
          <c:tx>
            <c:strRef>
              <c:f>'11'!$P$43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'11'!$Q$43:$T$43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9-4F9E-92E3-D70E8A76EA54}"/>
            </c:ext>
          </c:extLst>
        </c:ser>
        <c:ser>
          <c:idx val="10"/>
          <c:order val="10"/>
          <c:tx>
            <c:strRef>
              <c:f>'11'!$P$44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'11'!$Q$44:$T$44</c:f>
              <c:numCache>
                <c:formatCode>General</c:formatCode>
                <c:ptCount val="4"/>
                <c:pt idx="1">
                  <c:v>10.935783999999998</c:v>
                </c:pt>
                <c:pt idx="2">
                  <c:v>0</c:v>
                </c:pt>
                <c:pt idx="3">
                  <c:v>6.9594189999999942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9-4F9E-92E3-D70E8A76EA54}"/>
            </c:ext>
          </c:extLst>
        </c:ser>
        <c:ser>
          <c:idx val="11"/>
          <c:order val="11"/>
          <c:tx>
            <c:strRef>
              <c:f>'11'!$P$45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'11'!$Q$45:$T$45</c:f>
              <c:numCache>
                <c:formatCode>General</c:formatCode>
                <c:ptCount val="4"/>
                <c:pt idx="1">
                  <c:v>471.20634399999989</c:v>
                </c:pt>
                <c:pt idx="2">
                  <c:v>2004.7467009999998</c:v>
                </c:pt>
                <c:pt idx="3">
                  <c:v>1108.084132250003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9-4F9E-92E3-D70E8A76EA54}"/>
            </c:ext>
          </c:extLst>
        </c:ser>
        <c:ser>
          <c:idx val="12"/>
          <c:order val="12"/>
          <c:tx>
            <c:strRef>
              <c:f>'11'!$P$46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'11'!$Q$33:$T$33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'11'!$Q$46:$T$46</c:f>
              <c:numCache>
                <c:formatCode>General</c:formatCode>
                <c:ptCount val="4"/>
                <c:pt idx="0">
                  <c:v>32066.580089999999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9-4F9E-92E3-D70E8A76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569472"/>
        <c:axId val="168575360"/>
      </c:barChart>
      <c:catAx>
        <c:axId val="1685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75360"/>
        <c:crosses val="autoZero"/>
        <c:auto val="1"/>
        <c:lblAlgn val="ctr"/>
        <c:lblOffset val="100"/>
        <c:noMultiLvlLbl val="0"/>
      </c:catAx>
      <c:valAx>
        <c:axId val="168575360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6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1054922305131161"/>
          <c:w val="0.812959829059829"/>
          <c:h val="0.1894507769486883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Čára</a:t>
            </a:r>
            <a:r>
              <a:rPr lang="cs-CZ" sz="1000" baseline="0">
                <a:solidFill>
                  <a:schemeClr val="tx2"/>
                </a:solidFill>
              </a:rPr>
              <a:t> trvání zatížení brutto [MW]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781694759075825E-2"/>
          <c:y val="2.43295019157088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7125268432355045"/>
          <c:w val="0.83813132063323104"/>
          <c:h val="0.5690967432950191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175</c:v>
              </c:pt>
              <c:pt idx="3">
                <c:v>263</c:v>
              </c:pt>
              <c:pt idx="4">
                <c:v>350</c:v>
              </c:pt>
              <c:pt idx="5">
                <c:v>438</c:v>
              </c:pt>
              <c:pt idx="6">
                <c:v>526</c:v>
              </c:pt>
              <c:pt idx="7">
                <c:v>613</c:v>
              </c:pt>
              <c:pt idx="8">
                <c:v>701</c:v>
              </c:pt>
              <c:pt idx="9">
                <c:v>788</c:v>
              </c:pt>
              <c:pt idx="10">
                <c:v>876</c:v>
              </c:pt>
              <c:pt idx="11">
                <c:v>964</c:v>
              </c:pt>
              <c:pt idx="12">
                <c:v>1051</c:v>
              </c:pt>
              <c:pt idx="13">
                <c:v>1139</c:v>
              </c:pt>
              <c:pt idx="14">
                <c:v>1226</c:v>
              </c:pt>
              <c:pt idx="15">
                <c:v>1314</c:v>
              </c:pt>
              <c:pt idx="16">
                <c:v>1402</c:v>
              </c:pt>
              <c:pt idx="17">
                <c:v>1489</c:v>
              </c:pt>
              <c:pt idx="18">
                <c:v>1577</c:v>
              </c:pt>
              <c:pt idx="19">
                <c:v>1664</c:v>
              </c:pt>
              <c:pt idx="20">
                <c:v>1752</c:v>
              </c:pt>
              <c:pt idx="21">
                <c:v>1840</c:v>
              </c:pt>
              <c:pt idx="22">
                <c:v>1927</c:v>
              </c:pt>
              <c:pt idx="23">
                <c:v>2015</c:v>
              </c:pt>
              <c:pt idx="24">
                <c:v>2102</c:v>
              </c:pt>
              <c:pt idx="25">
                <c:v>2190</c:v>
              </c:pt>
              <c:pt idx="26">
                <c:v>2278</c:v>
              </c:pt>
              <c:pt idx="27">
                <c:v>2365</c:v>
              </c:pt>
              <c:pt idx="28">
                <c:v>2453</c:v>
              </c:pt>
              <c:pt idx="29">
                <c:v>2540</c:v>
              </c:pt>
              <c:pt idx="30">
                <c:v>2628</c:v>
              </c:pt>
              <c:pt idx="31">
                <c:v>2716</c:v>
              </c:pt>
              <c:pt idx="32">
                <c:v>2803</c:v>
              </c:pt>
              <c:pt idx="33">
                <c:v>2891</c:v>
              </c:pt>
              <c:pt idx="34">
                <c:v>2978</c:v>
              </c:pt>
              <c:pt idx="35">
                <c:v>3066</c:v>
              </c:pt>
              <c:pt idx="36">
                <c:v>3154</c:v>
              </c:pt>
              <c:pt idx="37">
                <c:v>3241</c:v>
              </c:pt>
              <c:pt idx="38">
                <c:v>3329</c:v>
              </c:pt>
              <c:pt idx="39">
                <c:v>3416</c:v>
              </c:pt>
              <c:pt idx="40">
                <c:v>3504</c:v>
              </c:pt>
              <c:pt idx="41">
                <c:v>3591</c:v>
              </c:pt>
              <c:pt idx="42">
                <c:v>3679</c:v>
              </c:pt>
              <c:pt idx="43">
                <c:v>3767</c:v>
              </c:pt>
              <c:pt idx="44">
                <c:v>3854</c:v>
              </c:pt>
              <c:pt idx="45">
                <c:v>3942</c:v>
              </c:pt>
              <c:pt idx="46">
                <c:v>4029</c:v>
              </c:pt>
              <c:pt idx="47">
                <c:v>4117</c:v>
              </c:pt>
              <c:pt idx="48">
                <c:v>4205</c:v>
              </c:pt>
              <c:pt idx="49">
                <c:v>4292</c:v>
              </c:pt>
              <c:pt idx="50">
                <c:v>4380</c:v>
              </c:pt>
              <c:pt idx="51">
                <c:v>4467</c:v>
              </c:pt>
              <c:pt idx="52">
                <c:v>4555</c:v>
              </c:pt>
              <c:pt idx="53">
                <c:v>4643</c:v>
              </c:pt>
              <c:pt idx="54">
                <c:v>4730</c:v>
              </c:pt>
              <c:pt idx="55">
                <c:v>4818</c:v>
              </c:pt>
              <c:pt idx="56">
                <c:v>4905</c:v>
              </c:pt>
              <c:pt idx="57">
                <c:v>4993</c:v>
              </c:pt>
              <c:pt idx="58">
                <c:v>5081</c:v>
              </c:pt>
              <c:pt idx="59">
                <c:v>5168</c:v>
              </c:pt>
              <c:pt idx="60">
                <c:v>5256</c:v>
              </c:pt>
              <c:pt idx="61">
                <c:v>5343</c:v>
              </c:pt>
              <c:pt idx="62">
                <c:v>5431</c:v>
              </c:pt>
              <c:pt idx="63">
                <c:v>5519</c:v>
              </c:pt>
              <c:pt idx="64">
                <c:v>5606</c:v>
              </c:pt>
              <c:pt idx="65">
                <c:v>5694</c:v>
              </c:pt>
              <c:pt idx="66">
                <c:v>5781</c:v>
              </c:pt>
              <c:pt idx="67">
                <c:v>5869</c:v>
              </c:pt>
              <c:pt idx="68">
                <c:v>5957</c:v>
              </c:pt>
              <c:pt idx="69">
                <c:v>6044</c:v>
              </c:pt>
              <c:pt idx="70">
                <c:v>6132</c:v>
              </c:pt>
              <c:pt idx="71">
                <c:v>6219</c:v>
              </c:pt>
              <c:pt idx="72">
                <c:v>6307</c:v>
              </c:pt>
              <c:pt idx="73">
                <c:v>6395</c:v>
              </c:pt>
              <c:pt idx="74">
                <c:v>6482</c:v>
              </c:pt>
              <c:pt idx="75">
                <c:v>6570</c:v>
              </c:pt>
              <c:pt idx="76">
                <c:v>6657</c:v>
              </c:pt>
              <c:pt idx="77">
                <c:v>6745</c:v>
              </c:pt>
              <c:pt idx="78">
                <c:v>6833</c:v>
              </c:pt>
              <c:pt idx="79">
                <c:v>6920</c:v>
              </c:pt>
              <c:pt idx="80">
                <c:v>7008</c:v>
              </c:pt>
              <c:pt idx="81">
                <c:v>7095</c:v>
              </c:pt>
              <c:pt idx="82">
                <c:v>7183</c:v>
              </c:pt>
              <c:pt idx="83">
                <c:v>7271</c:v>
              </c:pt>
              <c:pt idx="84">
                <c:v>7358</c:v>
              </c:pt>
              <c:pt idx="85">
                <c:v>7446</c:v>
              </c:pt>
              <c:pt idx="86">
                <c:v>7533</c:v>
              </c:pt>
              <c:pt idx="87">
                <c:v>7621</c:v>
              </c:pt>
              <c:pt idx="88">
                <c:v>7709</c:v>
              </c:pt>
              <c:pt idx="89">
                <c:v>7796</c:v>
              </c:pt>
              <c:pt idx="90">
                <c:v>7884</c:v>
              </c:pt>
              <c:pt idx="91">
                <c:v>7971</c:v>
              </c:pt>
              <c:pt idx="92">
                <c:v>8059</c:v>
              </c:pt>
              <c:pt idx="93">
                <c:v>8147</c:v>
              </c:pt>
              <c:pt idx="94">
                <c:v>8234</c:v>
              </c:pt>
              <c:pt idx="95">
                <c:v>8322</c:v>
              </c:pt>
              <c:pt idx="96">
                <c:v>8409</c:v>
              </c:pt>
              <c:pt idx="97">
                <c:v>8497</c:v>
              </c:pt>
              <c:pt idx="98">
                <c:v>8585</c:v>
              </c:pt>
              <c:pt idx="99">
                <c:v>8672</c:v>
              </c:pt>
              <c:pt idx="100">
                <c:v>8760</c:v>
              </c:pt>
              <c:pt idx="101">
                <c:v>8847</c:v>
              </c:pt>
              <c:pt idx="102">
                <c:v>8935</c:v>
              </c:pt>
              <c:pt idx="103">
                <c:v>9023</c:v>
              </c:pt>
              <c:pt idx="104">
                <c:v>9110</c:v>
              </c:pt>
              <c:pt idx="105">
                <c:v>9198</c:v>
              </c:pt>
              <c:pt idx="106">
                <c:v>9285</c:v>
              </c:pt>
              <c:pt idx="107">
                <c:v>9373</c:v>
              </c:pt>
              <c:pt idx="108">
                <c:v>9461</c:v>
              </c:pt>
              <c:pt idx="109">
                <c:v>9548</c:v>
              </c:pt>
              <c:pt idx="110">
                <c:v>9636</c:v>
              </c:pt>
              <c:pt idx="111">
                <c:v>9723</c:v>
              </c:pt>
              <c:pt idx="112">
                <c:v>9811</c:v>
              </c:pt>
              <c:pt idx="113">
                <c:v>9899</c:v>
              </c:pt>
              <c:pt idx="114">
                <c:v>9986</c:v>
              </c:pt>
              <c:pt idx="115">
                <c:v>10074</c:v>
              </c:pt>
              <c:pt idx="116">
                <c:v>10161</c:v>
              </c:pt>
              <c:pt idx="117">
                <c:v>10249</c:v>
              </c:pt>
              <c:pt idx="118">
                <c:v>10337</c:v>
              </c:pt>
              <c:pt idx="119">
                <c:v>10424</c:v>
              </c:pt>
              <c:pt idx="120">
                <c:v>10512</c:v>
              </c:pt>
              <c:pt idx="121">
                <c:v>10599</c:v>
              </c:pt>
              <c:pt idx="122">
                <c:v>10687</c:v>
              </c:pt>
              <c:pt idx="123">
                <c:v>10774</c:v>
              </c:pt>
              <c:pt idx="124">
                <c:v>10862</c:v>
              </c:pt>
              <c:pt idx="125">
                <c:v>10950</c:v>
              </c:pt>
              <c:pt idx="126">
                <c:v>11037</c:v>
              </c:pt>
              <c:pt idx="127">
                <c:v>11125</c:v>
              </c:pt>
              <c:pt idx="128">
                <c:v>11212</c:v>
              </c:pt>
              <c:pt idx="129">
                <c:v>11300</c:v>
              </c:pt>
              <c:pt idx="130">
                <c:v>11388</c:v>
              </c:pt>
              <c:pt idx="131">
                <c:v>11475</c:v>
              </c:pt>
              <c:pt idx="132">
                <c:v>11563</c:v>
              </c:pt>
              <c:pt idx="133">
                <c:v>11650</c:v>
              </c:pt>
              <c:pt idx="134">
                <c:v>11738</c:v>
              </c:pt>
              <c:pt idx="135">
                <c:v>11826</c:v>
              </c:pt>
              <c:pt idx="136">
                <c:v>11913</c:v>
              </c:pt>
              <c:pt idx="137">
                <c:v>12001</c:v>
              </c:pt>
              <c:pt idx="138">
                <c:v>12088</c:v>
              </c:pt>
              <c:pt idx="139">
                <c:v>12176</c:v>
              </c:pt>
              <c:pt idx="140">
                <c:v>12264</c:v>
              </c:pt>
              <c:pt idx="141">
                <c:v>12351</c:v>
              </c:pt>
              <c:pt idx="142">
                <c:v>12439</c:v>
              </c:pt>
              <c:pt idx="143">
                <c:v>12526</c:v>
              </c:pt>
              <c:pt idx="144">
                <c:v>12614</c:v>
              </c:pt>
              <c:pt idx="145">
                <c:v>12702</c:v>
              </c:pt>
              <c:pt idx="146">
                <c:v>12789</c:v>
              </c:pt>
              <c:pt idx="147">
                <c:v>12877</c:v>
              </c:pt>
              <c:pt idx="148">
                <c:v>12964</c:v>
              </c:pt>
              <c:pt idx="149">
                <c:v>13052</c:v>
              </c:pt>
              <c:pt idx="150">
                <c:v>13140</c:v>
              </c:pt>
              <c:pt idx="151">
                <c:v>13227</c:v>
              </c:pt>
              <c:pt idx="152">
                <c:v>13315</c:v>
              </c:pt>
              <c:pt idx="153">
                <c:v>13402</c:v>
              </c:pt>
              <c:pt idx="154">
                <c:v>13490</c:v>
              </c:pt>
              <c:pt idx="155">
                <c:v>13578</c:v>
              </c:pt>
              <c:pt idx="156">
                <c:v>13665</c:v>
              </c:pt>
              <c:pt idx="157">
                <c:v>13753</c:v>
              </c:pt>
              <c:pt idx="158">
                <c:v>13840</c:v>
              </c:pt>
              <c:pt idx="159">
                <c:v>13928</c:v>
              </c:pt>
              <c:pt idx="160">
                <c:v>14016</c:v>
              </c:pt>
              <c:pt idx="161">
                <c:v>14103</c:v>
              </c:pt>
              <c:pt idx="162">
                <c:v>14191</c:v>
              </c:pt>
              <c:pt idx="163">
                <c:v>14278</c:v>
              </c:pt>
              <c:pt idx="164">
                <c:v>14366</c:v>
              </c:pt>
              <c:pt idx="165">
                <c:v>14454</c:v>
              </c:pt>
              <c:pt idx="166">
                <c:v>14541</c:v>
              </c:pt>
              <c:pt idx="167">
                <c:v>14629</c:v>
              </c:pt>
              <c:pt idx="168">
                <c:v>14716</c:v>
              </c:pt>
              <c:pt idx="169">
                <c:v>14804</c:v>
              </c:pt>
              <c:pt idx="170">
                <c:v>14892</c:v>
              </c:pt>
              <c:pt idx="171">
                <c:v>14979</c:v>
              </c:pt>
              <c:pt idx="172">
                <c:v>15067</c:v>
              </c:pt>
              <c:pt idx="173">
                <c:v>15154</c:v>
              </c:pt>
              <c:pt idx="174">
                <c:v>15242</c:v>
              </c:pt>
              <c:pt idx="175">
                <c:v>15330</c:v>
              </c:pt>
              <c:pt idx="176">
                <c:v>15417</c:v>
              </c:pt>
              <c:pt idx="177">
                <c:v>15505</c:v>
              </c:pt>
              <c:pt idx="178">
                <c:v>15592</c:v>
              </c:pt>
              <c:pt idx="179">
                <c:v>15680</c:v>
              </c:pt>
              <c:pt idx="180">
                <c:v>15768</c:v>
              </c:pt>
              <c:pt idx="181">
                <c:v>15855</c:v>
              </c:pt>
              <c:pt idx="182">
                <c:v>15943</c:v>
              </c:pt>
              <c:pt idx="183">
                <c:v>16030</c:v>
              </c:pt>
              <c:pt idx="184">
                <c:v>16118</c:v>
              </c:pt>
              <c:pt idx="185">
                <c:v>16206</c:v>
              </c:pt>
              <c:pt idx="186">
                <c:v>16293</c:v>
              </c:pt>
              <c:pt idx="187">
                <c:v>16381</c:v>
              </c:pt>
              <c:pt idx="188">
                <c:v>16468</c:v>
              </c:pt>
              <c:pt idx="189">
                <c:v>16556</c:v>
              </c:pt>
              <c:pt idx="190">
                <c:v>16644</c:v>
              </c:pt>
              <c:pt idx="191">
                <c:v>16731</c:v>
              </c:pt>
              <c:pt idx="192">
                <c:v>16819</c:v>
              </c:pt>
              <c:pt idx="193">
                <c:v>16906</c:v>
              </c:pt>
              <c:pt idx="194">
                <c:v>16994</c:v>
              </c:pt>
              <c:pt idx="195">
                <c:v>17082</c:v>
              </c:pt>
              <c:pt idx="196">
                <c:v>17169</c:v>
              </c:pt>
              <c:pt idx="197">
                <c:v>17257</c:v>
              </c:pt>
              <c:pt idx="198">
                <c:v>17344</c:v>
              </c:pt>
              <c:pt idx="199">
                <c:v>17432</c:v>
              </c:pt>
              <c:pt idx="200">
                <c:v>17520</c:v>
              </c:pt>
              <c:pt idx="201">
                <c:v>17607</c:v>
              </c:pt>
              <c:pt idx="202">
                <c:v>17695</c:v>
              </c:pt>
              <c:pt idx="203">
                <c:v>17782</c:v>
              </c:pt>
              <c:pt idx="204">
                <c:v>17870</c:v>
              </c:pt>
              <c:pt idx="205">
                <c:v>17957</c:v>
              </c:pt>
              <c:pt idx="206">
                <c:v>18045</c:v>
              </c:pt>
              <c:pt idx="207">
                <c:v>18133</c:v>
              </c:pt>
              <c:pt idx="208">
                <c:v>18220</c:v>
              </c:pt>
              <c:pt idx="209">
                <c:v>18308</c:v>
              </c:pt>
              <c:pt idx="210">
                <c:v>18395</c:v>
              </c:pt>
              <c:pt idx="211">
                <c:v>18483</c:v>
              </c:pt>
              <c:pt idx="212">
                <c:v>18571</c:v>
              </c:pt>
              <c:pt idx="213">
                <c:v>18658</c:v>
              </c:pt>
              <c:pt idx="214">
                <c:v>18746</c:v>
              </c:pt>
              <c:pt idx="215">
                <c:v>18833</c:v>
              </c:pt>
              <c:pt idx="216">
                <c:v>18921</c:v>
              </c:pt>
              <c:pt idx="217">
                <c:v>19009</c:v>
              </c:pt>
              <c:pt idx="218">
                <c:v>19096</c:v>
              </c:pt>
              <c:pt idx="219">
                <c:v>19184</c:v>
              </c:pt>
              <c:pt idx="220">
                <c:v>19271</c:v>
              </c:pt>
              <c:pt idx="221">
                <c:v>19359</c:v>
              </c:pt>
              <c:pt idx="222">
                <c:v>19447</c:v>
              </c:pt>
              <c:pt idx="223">
                <c:v>19534</c:v>
              </c:pt>
              <c:pt idx="224">
                <c:v>19622</c:v>
              </c:pt>
              <c:pt idx="225">
                <c:v>19709</c:v>
              </c:pt>
              <c:pt idx="226">
                <c:v>19797</c:v>
              </c:pt>
              <c:pt idx="227">
                <c:v>19885</c:v>
              </c:pt>
              <c:pt idx="228">
                <c:v>19972</c:v>
              </c:pt>
              <c:pt idx="229">
                <c:v>20060</c:v>
              </c:pt>
              <c:pt idx="230">
                <c:v>20147</c:v>
              </c:pt>
              <c:pt idx="231">
                <c:v>20235</c:v>
              </c:pt>
              <c:pt idx="232">
                <c:v>20323</c:v>
              </c:pt>
              <c:pt idx="233">
                <c:v>20410</c:v>
              </c:pt>
              <c:pt idx="234">
                <c:v>20498</c:v>
              </c:pt>
              <c:pt idx="235">
                <c:v>20585</c:v>
              </c:pt>
              <c:pt idx="236">
                <c:v>20673</c:v>
              </c:pt>
              <c:pt idx="237">
                <c:v>20761</c:v>
              </c:pt>
              <c:pt idx="238">
                <c:v>20848</c:v>
              </c:pt>
              <c:pt idx="239">
                <c:v>20936</c:v>
              </c:pt>
              <c:pt idx="240">
                <c:v>21023</c:v>
              </c:pt>
              <c:pt idx="241">
                <c:v>21111</c:v>
              </c:pt>
              <c:pt idx="242">
                <c:v>21199</c:v>
              </c:pt>
              <c:pt idx="243">
                <c:v>21286</c:v>
              </c:pt>
              <c:pt idx="244">
                <c:v>21374</c:v>
              </c:pt>
              <c:pt idx="245">
                <c:v>21461</c:v>
              </c:pt>
              <c:pt idx="246">
                <c:v>21549</c:v>
              </c:pt>
              <c:pt idx="247">
                <c:v>21637</c:v>
              </c:pt>
              <c:pt idx="248">
                <c:v>21724</c:v>
              </c:pt>
              <c:pt idx="249">
                <c:v>21812</c:v>
              </c:pt>
              <c:pt idx="250">
                <c:v>21899</c:v>
              </c:pt>
              <c:pt idx="251">
                <c:v>21987</c:v>
              </c:pt>
              <c:pt idx="252">
                <c:v>22075</c:v>
              </c:pt>
              <c:pt idx="253">
                <c:v>22162</c:v>
              </c:pt>
              <c:pt idx="254">
                <c:v>22250</c:v>
              </c:pt>
              <c:pt idx="255">
                <c:v>22337</c:v>
              </c:pt>
              <c:pt idx="256">
                <c:v>22425</c:v>
              </c:pt>
              <c:pt idx="257">
                <c:v>22513</c:v>
              </c:pt>
              <c:pt idx="258">
                <c:v>22600</c:v>
              </c:pt>
              <c:pt idx="259">
                <c:v>22688</c:v>
              </c:pt>
              <c:pt idx="260">
                <c:v>22775</c:v>
              </c:pt>
              <c:pt idx="261">
                <c:v>22863</c:v>
              </c:pt>
              <c:pt idx="262">
                <c:v>22951</c:v>
              </c:pt>
              <c:pt idx="263">
                <c:v>23038</c:v>
              </c:pt>
              <c:pt idx="264">
                <c:v>23126</c:v>
              </c:pt>
              <c:pt idx="265">
                <c:v>23213</c:v>
              </c:pt>
              <c:pt idx="266">
                <c:v>23301</c:v>
              </c:pt>
              <c:pt idx="267">
                <c:v>23389</c:v>
              </c:pt>
              <c:pt idx="268">
                <c:v>23476</c:v>
              </c:pt>
              <c:pt idx="269">
                <c:v>23564</c:v>
              </c:pt>
              <c:pt idx="270">
                <c:v>23651</c:v>
              </c:pt>
              <c:pt idx="271">
                <c:v>23739</c:v>
              </c:pt>
              <c:pt idx="272">
                <c:v>23827</c:v>
              </c:pt>
              <c:pt idx="273">
                <c:v>23914</c:v>
              </c:pt>
              <c:pt idx="274">
                <c:v>24002</c:v>
              </c:pt>
              <c:pt idx="275">
                <c:v>24089</c:v>
              </c:pt>
              <c:pt idx="276">
                <c:v>24177</c:v>
              </c:pt>
              <c:pt idx="277">
                <c:v>24265</c:v>
              </c:pt>
              <c:pt idx="278">
                <c:v>24352</c:v>
              </c:pt>
              <c:pt idx="279">
                <c:v>24440</c:v>
              </c:pt>
              <c:pt idx="280">
                <c:v>24527</c:v>
              </c:pt>
              <c:pt idx="281">
                <c:v>24615</c:v>
              </c:pt>
              <c:pt idx="282">
                <c:v>24702</c:v>
              </c:pt>
              <c:pt idx="283">
                <c:v>24790</c:v>
              </c:pt>
              <c:pt idx="284">
                <c:v>24878</c:v>
              </c:pt>
              <c:pt idx="285">
                <c:v>24965</c:v>
              </c:pt>
              <c:pt idx="286">
                <c:v>25053</c:v>
              </c:pt>
              <c:pt idx="287">
                <c:v>25140</c:v>
              </c:pt>
              <c:pt idx="288">
                <c:v>25228</c:v>
              </c:pt>
              <c:pt idx="289">
                <c:v>25316</c:v>
              </c:pt>
              <c:pt idx="290">
                <c:v>25403</c:v>
              </c:pt>
              <c:pt idx="291">
                <c:v>25491</c:v>
              </c:pt>
              <c:pt idx="292">
                <c:v>25578</c:v>
              </c:pt>
              <c:pt idx="293">
                <c:v>25666</c:v>
              </c:pt>
              <c:pt idx="294">
                <c:v>25754</c:v>
              </c:pt>
              <c:pt idx="295">
                <c:v>25841</c:v>
              </c:pt>
              <c:pt idx="296">
                <c:v>25929</c:v>
              </c:pt>
              <c:pt idx="297">
                <c:v>26016</c:v>
              </c:pt>
              <c:pt idx="298">
                <c:v>26104</c:v>
              </c:pt>
              <c:pt idx="299">
                <c:v>26192</c:v>
              </c:pt>
              <c:pt idx="300">
                <c:v>26279</c:v>
              </c:pt>
              <c:pt idx="301">
                <c:v>26367</c:v>
              </c:pt>
              <c:pt idx="302">
                <c:v>26454</c:v>
              </c:pt>
              <c:pt idx="303">
                <c:v>26542</c:v>
              </c:pt>
              <c:pt idx="304">
                <c:v>26630</c:v>
              </c:pt>
              <c:pt idx="305">
                <c:v>26717</c:v>
              </c:pt>
              <c:pt idx="306">
                <c:v>26805</c:v>
              </c:pt>
              <c:pt idx="307">
                <c:v>26892</c:v>
              </c:pt>
              <c:pt idx="308">
                <c:v>26980</c:v>
              </c:pt>
              <c:pt idx="309">
                <c:v>27068</c:v>
              </c:pt>
              <c:pt idx="310">
                <c:v>27155</c:v>
              </c:pt>
              <c:pt idx="311">
                <c:v>27243</c:v>
              </c:pt>
              <c:pt idx="312">
                <c:v>27330</c:v>
              </c:pt>
              <c:pt idx="313">
                <c:v>27418</c:v>
              </c:pt>
              <c:pt idx="314">
                <c:v>27506</c:v>
              </c:pt>
              <c:pt idx="315">
                <c:v>27593</c:v>
              </c:pt>
              <c:pt idx="316">
                <c:v>27681</c:v>
              </c:pt>
              <c:pt idx="317">
                <c:v>27768</c:v>
              </c:pt>
              <c:pt idx="318">
                <c:v>27856</c:v>
              </c:pt>
              <c:pt idx="319">
                <c:v>27944</c:v>
              </c:pt>
              <c:pt idx="320">
                <c:v>28031</c:v>
              </c:pt>
              <c:pt idx="321">
                <c:v>28119</c:v>
              </c:pt>
              <c:pt idx="322">
                <c:v>28206</c:v>
              </c:pt>
              <c:pt idx="323">
                <c:v>28294</c:v>
              </c:pt>
              <c:pt idx="324">
                <c:v>28382</c:v>
              </c:pt>
              <c:pt idx="325">
                <c:v>28469</c:v>
              </c:pt>
              <c:pt idx="326">
                <c:v>28557</c:v>
              </c:pt>
              <c:pt idx="327">
                <c:v>28644</c:v>
              </c:pt>
              <c:pt idx="328">
                <c:v>28732</c:v>
              </c:pt>
              <c:pt idx="329">
                <c:v>28820</c:v>
              </c:pt>
              <c:pt idx="330">
                <c:v>28907</c:v>
              </c:pt>
              <c:pt idx="331">
                <c:v>28995</c:v>
              </c:pt>
              <c:pt idx="332">
                <c:v>29082</c:v>
              </c:pt>
              <c:pt idx="333">
                <c:v>29170</c:v>
              </c:pt>
              <c:pt idx="334">
                <c:v>29258</c:v>
              </c:pt>
              <c:pt idx="335">
                <c:v>29345</c:v>
              </c:pt>
              <c:pt idx="336">
                <c:v>29433</c:v>
              </c:pt>
              <c:pt idx="337">
                <c:v>29520</c:v>
              </c:pt>
              <c:pt idx="338">
                <c:v>29608</c:v>
              </c:pt>
              <c:pt idx="339">
                <c:v>29696</c:v>
              </c:pt>
              <c:pt idx="340">
                <c:v>29783</c:v>
              </c:pt>
              <c:pt idx="341">
                <c:v>29871</c:v>
              </c:pt>
              <c:pt idx="342">
                <c:v>29958</c:v>
              </c:pt>
              <c:pt idx="343">
                <c:v>30046</c:v>
              </c:pt>
              <c:pt idx="344">
                <c:v>30134</c:v>
              </c:pt>
              <c:pt idx="345">
                <c:v>30221</c:v>
              </c:pt>
              <c:pt idx="346">
                <c:v>30309</c:v>
              </c:pt>
              <c:pt idx="347">
                <c:v>30396</c:v>
              </c:pt>
              <c:pt idx="348">
                <c:v>30484</c:v>
              </c:pt>
              <c:pt idx="349">
                <c:v>30572</c:v>
              </c:pt>
              <c:pt idx="350">
                <c:v>30659</c:v>
              </c:pt>
              <c:pt idx="351">
                <c:v>30747</c:v>
              </c:pt>
              <c:pt idx="352">
                <c:v>30834</c:v>
              </c:pt>
              <c:pt idx="353">
                <c:v>30922</c:v>
              </c:pt>
              <c:pt idx="354">
                <c:v>31010</c:v>
              </c:pt>
              <c:pt idx="355">
                <c:v>31097</c:v>
              </c:pt>
              <c:pt idx="356">
                <c:v>31185</c:v>
              </c:pt>
              <c:pt idx="357">
                <c:v>31272</c:v>
              </c:pt>
              <c:pt idx="358">
                <c:v>31360</c:v>
              </c:pt>
              <c:pt idx="359">
                <c:v>31448</c:v>
              </c:pt>
              <c:pt idx="360">
                <c:v>31535</c:v>
              </c:pt>
              <c:pt idx="361">
                <c:v>31623</c:v>
              </c:pt>
              <c:pt idx="362">
                <c:v>31710</c:v>
              </c:pt>
              <c:pt idx="363">
                <c:v>31798</c:v>
              </c:pt>
              <c:pt idx="364">
                <c:v>31885</c:v>
              </c:pt>
              <c:pt idx="365">
                <c:v>31973</c:v>
              </c:pt>
              <c:pt idx="366">
                <c:v>32061</c:v>
              </c:pt>
              <c:pt idx="367">
                <c:v>32148</c:v>
              </c:pt>
              <c:pt idx="368">
                <c:v>32236</c:v>
              </c:pt>
              <c:pt idx="369">
                <c:v>32323</c:v>
              </c:pt>
              <c:pt idx="370">
                <c:v>32411</c:v>
              </c:pt>
              <c:pt idx="371">
                <c:v>32499</c:v>
              </c:pt>
              <c:pt idx="372">
                <c:v>32586</c:v>
              </c:pt>
              <c:pt idx="373">
                <c:v>32674</c:v>
              </c:pt>
              <c:pt idx="374">
                <c:v>32761</c:v>
              </c:pt>
              <c:pt idx="375">
                <c:v>32849</c:v>
              </c:pt>
              <c:pt idx="376">
                <c:v>32937</c:v>
              </c:pt>
              <c:pt idx="377">
                <c:v>33024</c:v>
              </c:pt>
              <c:pt idx="378">
                <c:v>33112</c:v>
              </c:pt>
              <c:pt idx="379">
                <c:v>33199</c:v>
              </c:pt>
              <c:pt idx="380">
                <c:v>33287</c:v>
              </c:pt>
              <c:pt idx="381">
                <c:v>33375</c:v>
              </c:pt>
              <c:pt idx="382">
                <c:v>33462</c:v>
              </c:pt>
              <c:pt idx="383">
                <c:v>33550</c:v>
              </c:pt>
              <c:pt idx="384">
                <c:v>33637</c:v>
              </c:pt>
              <c:pt idx="385">
                <c:v>33725</c:v>
              </c:pt>
              <c:pt idx="386">
                <c:v>33813</c:v>
              </c:pt>
              <c:pt idx="387">
                <c:v>33900</c:v>
              </c:pt>
              <c:pt idx="388">
                <c:v>33988</c:v>
              </c:pt>
              <c:pt idx="389">
                <c:v>34075</c:v>
              </c:pt>
              <c:pt idx="390">
                <c:v>34163</c:v>
              </c:pt>
              <c:pt idx="391">
                <c:v>34251</c:v>
              </c:pt>
              <c:pt idx="392">
                <c:v>34338</c:v>
              </c:pt>
              <c:pt idx="393">
                <c:v>34426</c:v>
              </c:pt>
              <c:pt idx="394">
                <c:v>34513</c:v>
              </c:pt>
              <c:pt idx="395">
                <c:v>34601</c:v>
              </c:pt>
              <c:pt idx="396">
                <c:v>34689</c:v>
              </c:pt>
              <c:pt idx="397">
                <c:v>34776</c:v>
              </c:pt>
              <c:pt idx="398">
                <c:v>34864</c:v>
              </c:pt>
              <c:pt idx="399">
                <c:v>34951</c:v>
              </c:pt>
              <c:pt idx="400">
                <c:v>35039</c:v>
              </c:pt>
            </c:numLit>
          </c:xVal>
          <c:yVal>
            <c:numLit>
              <c:formatCode>General</c:formatCode>
              <c:ptCount val="401"/>
              <c:pt idx="0">
                <c:v>11720.355</c:v>
              </c:pt>
              <c:pt idx="1">
                <c:v>11173.780999999999</c:v>
              </c:pt>
              <c:pt idx="2">
                <c:v>11027.744000000002</c:v>
              </c:pt>
              <c:pt idx="3">
                <c:v>10932.914000000001</c:v>
              </c:pt>
              <c:pt idx="4">
                <c:v>10857.766999999998</c:v>
              </c:pt>
              <c:pt idx="5">
                <c:v>10808.066999999999</c:v>
              </c:pt>
              <c:pt idx="6">
                <c:v>10761.098000000002</c:v>
              </c:pt>
              <c:pt idx="7">
                <c:v>10728.866000000002</c:v>
              </c:pt>
              <c:pt idx="8">
                <c:v>10693.606</c:v>
              </c:pt>
              <c:pt idx="9">
                <c:v>10655.218999999999</c:v>
              </c:pt>
              <c:pt idx="10">
                <c:v>10626.352999999997</c:v>
              </c:pt>
              <c:pt idx="11">
                <c:v>10589.529</c:v>
              </c:pt>
              <c:pt idx="12">
                <c:v>10559.576000000001</c:v>
              </c:pt>
              <c:pt idx="13">
                <c:v>10521.936999999998</c:v>
              </c:pt>
              <c:pt idx="14">
                <c:v>10490.011</c:v>
              </c:pt>
              <c:pt idx="15">
                <c:v>10453.448</c:v>
              </c:pt>
              <c:pt idx="16">
                <c:v>10414.623</c:v>
              </c:pt>
              <c:pt idx="17">
                <c:v>10381.173999999999</c:v>
              </c:pt>
              <c:pt idx="18">
                <c:v>10350.491000000004</c:v>
              </c:pt>
              <c:pt idx="19">
                <c:v>10318.991000000002</c:v>
              </c:pt>
              <c:pt idx="20">
                <c:v>10291.099000000002</c:v>
              </c:pt>
              <c:pt idx="21">
                <c:v>10254.654999999999</c:v>
              </c:pt>
              <c:pt idx="22">
                <c:v>10224.372000000001</c:v>
              </c:pt>
              <c:pt idx="23">
                <c:v>10202.154999999999</c:v>
              </c:pt>
              <c:pt idx="24">
                <c:v>10176.440999999997</c:v>
              </c:pt>
              <c:pt idx="25">
                <c:v>10149.720000000001</c:v>
              </c:pt>
              <c:pt idx="26">
                <c:v>10125.221</c:v>
              </c:pt>
              <c:pt idx="27">
                <c:v>10092.517</c:v>
              </c:pt>
              <c:pt idx="28">
                <c:v>10065.274999999998</c:v>
              </c:pt>
              <c:pt idx="29">
                <c:v>10039.421999999999</c:v>
              </c:pt>
              <c:pt idx="30">
                <c:v>10008.778999999999</c:v>
              </c:pt>
              <c:pt idx="31">
                <c:v>9981.7129999999997</c:v>
              </c:pt>
              <c:pt idx="32">
                <c:v>9957.752999999997</c:v>
              </c:pt>
              <c:pt idx="33">
                <c:v>9931.4549999999981</c:v>
              </c:pt>
              <c:pt idx="34">
                <c:v>9903.8539999999994</c:v>
              </c:pt>
              <c:pt idx="35">
                <c:v>9871.5070000000014</c:v>
              </c:pt>
              <c:pt idx="36">
                <c:v>9841.4140000000007</c:v>
              </c:pt>
              <c:pt idx="37">
                <c:v>9809.8619999999992</c:v>
              </c:pt>
              <c:pt idx="38">
                <c:v>9783.2090000000026</c:v>
              </c:pt>
              <c:pt idx="39">
                <c:v>9751.6610000000019</c:v>
              </c:pt>
              <c:pt idx="40">
                <c:v>9725.7289999999975</c:v>
              </c:pt>
              <c:pt idx="41">
                <c:v>9696.6450000000023</c:v>
              </c:pt>
              <c:pt idx="42">
                <c:v>9672.0519999999979</c:v>
              </c:pt>
              <c:pt idx="43">
                <c:v>9646.7850000000017</c:v>
              </c:pt>
              <c:pt idx="44">
                <c:v>9622.4160000000011</c:v>
              </c:pt>
              <c:pt idx="45">
                <c:v>9602.9740000000002</c:v>
              </c:pt>
              <c:pt idx="46">
                <c:v>9582.5940000000028</c:v>
              </c:pt>
              <c:pt idx="47">
                <c:v>9560.0530000000017</c:v>
              </c:pt>
              <c:pt idx="48">
                <c:v>9540.49</c:v>
              </c:pt>
              <c:pt idx="49">
                <c:v>9522.5519999999997</c:v>
              </c:pt>
              <c:pt idx="50">
                <c:v>9502.9450000000015</c:v>
              </c:pt>
              <c:pt idx="51">
                <c:v>9484.3199999999979</c:v>
              </c:pt>
              <c:pt idx="52">
                <c:v>9466.0850000000009</c:v>
              </c:pt>
              <c:pt idx="53">
                <c:v>9449.23</c:v>
              </c:pt>
              <c:pt idx="54">
                <c:v>9430.7129999999997</c:v>
              </c:pt>
              <c:pt idx="55">
                <c:v>9406.5040000000008</c:v>
              </c:pt>
              <c:pt idx="56">
                <c:v>9387.6009999999987</c:v>
              </c:pt>
              <c:pt idx="57">
                <c:v>9370.6239999999998</c:v>
              </c:pt>
              <c:pt idx="58">
                <c:v>9352.0789999999997</c:v>
              </c:pt>
              <c:pt idx="59">
                <c:v>9335.4609999999993</c:v>
              </c:pt>
              <c:pt idx="60">
                <c:v>9320.2979999999989</c:v>
              </c:pt>
              <c:pt idx="61">
                <c:v>9301.6990000000005</c:v>
              </c:pt>
              <c:pt idx="62">
                <c:v>9284.6149999999998</c:v>
              </c:pt>
              <c:pt idx="63">
                <c:v>9264.6980000000003</c:v>
              </c:pt>
              <c:pt idx="64">
                <c:v>9245.7300000000014</c:v>
              </c:pt>
              <c:pt idx="65">
                <c:v>9225.518</c:v>
              </c:pt>
              <c:pt idx="66">
                <c:v>9207.6160000000018</c:v>
              </c:pt>
              <c:pt idx="67">
                <c:v>9188.0810000000001</c:v>
              </c:pt>
              <c:pt idx="68">
                <c:v>9171.0530000000017</c:v>
              </c:pt>
              <c:pt idx="69">
                <c:v>9152.7119999999995</c:v>
              </c:pt>
              <c:pt idx="70">
                <c:v>9133.4590000000007</c:v>
              </c:pt>
              <c:pt idx="71">
                <c:v>9119.0530000000017</c:v>
              </c:pt>
              <c:pt idx="72">
                <c:v>9104.7000000000025</c:v>
              </c:pt>
              <c:pt idx="73">
                <c:v>9087.0529999999999</c:v>
              </c:pt>
              <c:pt idx="74">
                <c:v>9070.5919999999969</c:v>
              </c:pt>
              <c:pt idx="75">
                <c:v>9052.8050000000003</c:v>
              </c:pt>
              <c:pt idx="76">
                <c:v>9036.4319999999989</c:v>
              </c:pt>
              <c:pt idx="77">
                <c:v>9020.7879999999986</c:v>
              </c:pt>
              <c:pt idx="78">
                <c:v>9005.5240000000013</c:v>
              </c:pt>
              <c:pt idx="79">
                <c:v>8989.7950000000001</c:v>
              </c:pt>
              <c:pt idx="80">
                <c:v>8976.1829999999991</c:v>
              </c:pt>
              <c:pt idx="81">
                <c:v>8961.8240000000005</c:v>
              </c:pt>
              <c:pt idx="82">
                <c:v>8947.5660000000025</c:v>
              </c:pt>
              <c:pt idx="83">
                <c:v>8934.996000000001</c:v>
              </c:pt>
              <c:pt idx="84">
                <c:v>8921.4840000000004</c:v>
              </c:pt>
              <c:pt idx="85">
                <c:v>8907.34</c:v>
              </c:pt>
              <c:pt idx="86">
                <c:v>8892.7069999999985</c:v>
              </c:pt>
              <c:pt idx="87">
                <c:v>8882.0419999999995</c:v>
              </c:pt>
              <c:pt idx="88">
                <c:v>8871.7890000000007</c:v>
              </c:pt>
              <c:pt idx="89">
                <c:v>8858.3269999999975</c:v>
              </c:pt>
              <c:pt idx="90">
                <c:v>8847.4210000000003</c:v>
              </c:pt>
              <c:pt idx="91">
                <c:v>8831.7760000000017</c:v>
              </c:pt>
              <c:pt idx="92">
                <c:v>8819.2659999999996</c:v>
              </c:pt>
              <c:pt idx="93">
                <c:v>8807.6350000000002</c:v>
              </c:pt>
              <c:pt idx="94">
                <c:v>8797.0159999999996</c:v>
              </c:pt>
              <c:pt idx="95">
                <c:v>8787.1449999999986</c:v>
              </c:pt>
              <c:pt idx="96">
                <c:v>8777.4470000000019</c:v>
              </c:pt>
              <c:pt idx="97">
                <c:v>8767.2559999999994</c:v>
              </c:pt>
              <c:pt idx="98">
                <c:v>8758.0630000000019</c:v>
              </c:pt>
              <c:pt idx="99">
                <c:v>8746.223</c:v>
              </c:pt>
              <c:pt idx="100">
                <c:v>8735.7659999999978</c:v>
              </c:pt>
              <c:pt idx="101">
                <c:v>8724.9340000000011</c:v>
              </c:pt>
              <c:pt idx="102">
                <c:v>8715.4719999999998</c:v>
              </c:pt>
              <c:pt idx="103">
                <c:v>8706.0350000000017</c:v>
              </c:pt>
              <c:pt idx="104">
                <c:v>8695.006000000003</c:v>
              </c:pt>
              <c:pt idx="105">
                <c:v>8683.9930000000004</c:v>
              </c:pt>
              <c:pt idx="106">
                <c:v>8675.0390000000007</c:v>
              </c:pt>
              <c:pt idx="107">
                <c:v>8665.2480000000014</c:v>
              </c:pt>
              <c:pt idx="108">
                <c:v>8654.5959999999995</c:v>
              </c:pt>
              <c:pt idx="109">
                <c:v>8643.4990000000016</c:v>
              </c:pt>
              <c:pt idx="110">
                <c:v>8633.2919999999995</c:v>
              </c:pt>
              <c:pt idx="111">
                <c:v>8624.518</c:v>
              </c:pt>
              <c:pt idx="112">
                <c:v>8616.0719999999983</c:v>
              </c:pt>
              <c:pt idx="113">
                <c:v>8607.6520000000019</c:v>
              </c:pt>
              <c:pt idx="114">
                <c:v>8599.9140000000007</c:v>
              </c:pt>
              <c:pt idx="115">
                <c:v>8589.3799999999992</c:v>
              </c:pt>
              <c:pt idx="116">
                <c:v>8579.9940000000006</c:v>
              </c:pt>
              <c:pt idx="117">
                <c:v>8571.0509999999977</c:v>
              </c:pt>
              <c:pt idx="118">
                <c:v>8561.7170000000006</c:v>
              </c:pt>
              <c:pt idx="119">
                <c:v>8551.2369999999992</c:v>
              </c:pt>
              <c:pt idx="120">
                <c:v>8541.6729999999989</c:v>
              </c:pt>
              <c:pt idx="121">
                <c:v>8531.7910000000011</c:v>
              </c:pt>
              <c:pt idx="122">
                <c:v>8522.1710000000003</c:v>
              </c:pt>
              <c:pt idx="123">
                <c:v>8511.3809999999976</c:v>
              </c:pt>
              <c:pt idx="124">
                <c:v>8501.7549999999974</c:v>
              </c:pt>
              <c:pt idx="125">
                <c:v>8492.6679999999997</c:v>
              </c:pt>
              <c:pt idx="126">
                <c:v>8481.6630000000005</c:v>
              </c:pt>
              <c:pt idx="127">
                <c:v>8472.5420000000013</c:v>
              </c:pt>
              <c:pt idx="128">
                <c:v>8462.8469999999979</c:v>
              </c:pt>
              <c:pt idx="129">
                <c:v>8454.4599999999991</c:v>
              </c:pt>
              <c:pt idx="130">
                <c:v>8445.159999999998</c:v>
              </c:pt>
              <c:pt idx="131">
                <c:v>8433.7389999999996</c:v>
              </c:pt>
              <c:pt idx="132">
                <c:v>8424.2109999999993</c:v>
              </c:pt>
              <c:pt idx="133">
                <c:v>8416.0859999999993</c:v>
              </c:pt>
              <c:pt idx="134">
                <c:v>8405.39</c:v>
              </c:pt>
              <c:pt idx="135">
                <c:v>8395.2859999999982</c:v>
              </c:pt>
              <c:pt idx="136">
                <c:v>8386.6659999999993</c:v>
              </c:pt>
              <c:pt idx="137">
                <c:v>8374.8919999999998</c:v>
              </c:pt>
              <c:pt idx="138">
                <c:v>8363.9560000000001</c:v>
              </c:pt>
              <c:pt idx="139">
                <c:v>8353.2340000000004</c:v>
              </c:pt>
              <c:pt idx="140">
                <c:v>8342.1739999999991</c:v>
              </c:pt>
              <c:pt idx="141">
                <c:v>8332.4879999999994</c:v>
              </c:pt>
              <c:pt idx="142">
                <c:v>8323.4030000000002</c:v>
              </c:pt>
              <c:pt idx="143">
                <c:v>8313.6830000000009</c:v>
              </c:pt>
              <c:pt idx="144">
                <c:v>8303.6549999999988</c:v>
              </c:pt>
              <c:pt idx="145">
                <c:v>8292.9069999999992</c:v>
              </c:pt>
              <c:pt idx="146">
                <c:v>8281.1580000000013</c:v>
              </c:pt>
              <c:pt idx="147">
                <c:v>8272.5340000000015</c:v>
              </c:pt>
              <c:pt idx="148">
                <c:v>8262.1359999999968</c:v>
              </c:pt>
              <c:pt idx="149">
                <c:v>8252.0390000000007</c:v>
              </c:pt>
              <c:pt idx="150">
                <c:v>8242.732</c:v>
              </c:pt>
              <c:pt idx="151">
                <c:v>8233.2870000000003</c:v>
              </c:pt>
              <c:pt idx="152">
                <c:v>8222.9570000000003</c:v>
              </c:pt>
              <c:pt idx="153">
                <c:v>8211.1149999999998</c:v>
              </c:pt>
              <c:pt idx="154">
                <c:v>8200.0159999999996</c:v>
              </c:pt>
              <c:pt idx="155">
                <c:v>8188.3460000000014</c:v>
              </c:pt>
              <c:pt idx="156">
                <c:v>8178.15</c:v>
              </c:pt>
              <c:pt idx="157">
                <c:v>8165.7900000000009</c:v>
              </c:pt>
              <c:pt idx="158">
                <c:v>8154.898000000001</c:v>
              </c:pt>
              <c:pt idx="159">
                <c:v>8146.5210000000015</c:v>
              </c:pt>
              <c:pt idx="160">
                <c:v>8134.1080000000002</c:v>
              </c:pt>
              <c:pt idx="161">
                <c:v>8123.4590000000007</c:v>
              </c:pt>
              <c:pt idx="162">
                <c:v>8112.1500000000015</c:v>
              </c:pt>
              <c:pt idx="163">
                <c:v>8100.5550000000003</c:v>
              </c:pt>
              <c:pt idx="164">
                <c:v>8090.3730000000014</c:v>
              </c:pt>
              <c:pt idx="165">
                <c:v>8080.6989999999996</c:v>
              </c:pt>
              <c:pt idx="166">
                <c:v>8069.8719999999985</c:v>
              </c:pt>
              <c:pt idx="167">
                <c:v>8060.7070000000003</c:v>
              </c:pt>
              <c:pt idx="168">
                <c:v>8049.6209999999992</c:v>
              </c:pt>
              <c:pt idx="169">
                <c:v>8038.5880000000016</c:v>
              </c:pt>
              <c:pt idx="170">
                <c:v>8029.6379999999999</c:v>
              </c:pt>
              <c:pt idx="171">
                <c:v>8019.6970000000001</c:v>
              </c:pt>
              <c:pt idx="172">
                <c:v>8009.3649999999998</c:v>
              </c:pt>
              <c:pt idx="173">
                <c:v>7999.9389999999994</c:v>
              </c:pt>
              <c:pt idx="174">
                <c:v>7989.8490000000011</c:v>
              </c:pt>
              <c:pt idx="175">
                <c:v>7978.8290000000006</c:v>
              </c:pt>
              <c:pt idx="176">
                <c:v>7968.4629999999997</c:v>
              </c:pt>
              <c:pt idx="177">
                <c:v>7959.8390000000018</c:v>
              </c:pt>
              <c:pt idx="178">
                <c:v>7949.2219999999998</c:v>
              </c:pt>
              <c:pt idx="179">
                <c:v>7938.9830000000002</c:v>
              </c:pt>
              <c:pt idx="180">
                <c:v>7929.0689999999995</c:v>
              </c:pt>
              <c:pt idx="181">
                <c:v>7919.0849999999973</c:v>
              </c:pt>
              <c:pt idx="182">
                <c:v>7909.3730000000005</c:v>
              </c:pt>
              <c:pt idx="183">
                <c:v>7898.0160000000014</c:v>
              </c:pt>
              <c:pt idx="184">
                <c:v>7887.8230000000003</c:v>
              </c:pt>
              <c:pt idx="185">
                <c:v>7876.226999999999</c:v>
              </c:pt>
              <c:pt idx="186">
                <c:v>7866.7630000000008</c:v>
              </c:pt>
              <c:pt idx="187">
                <c:v>7857.3290000000006</c:v>
              </c:pt>
              <c:pt idx="188">
                <c:v>7849.9340000000002</c:v>
              </c:pt>
              <c:pt idx="189">
                <c:v>7840.5800000000008</c:v>
              </c:pt>
              <c:pt idx="190">
                <c:v>7830.963999999999</c:v>
              </c:pt>
              <c:pt idx="191">
                <c:v>7821.5120000000015</c:v>
              </c:pt>
              <c:pt idx="192">
                <c:v>7811.1860000000006</c:v>
              </c:pt>
              <c:pt idx="193">
                <c:v>7801.1940000000004</c:v>
              </c:pt>
              <c:pt idx="194">
                <c:v>7792.9409999999998</c:v>
              </c:pt>
              <c:pt idx="195">
                <c:v>7782.4050000000007</c:v>
              </c:pt>
              <c:pt idx="196">
                <c:v>7774.49</c:v>
              </c:pt>
              <c:pt idx="197">
                <c:v>7763.6220000000003</c:v>
              </c:pt>
              <c:pt idx="198">
                <c:v>7753.4810000000007</c:v>
              </c:pt>
              <c:pt idx="199">
                <c:v>7743.51</c:v>
              </c:pt>
              <c:pt idx="200">
                <c:v>7733.7039999999979</c:v>
              </c:pt>
              <c:pt idx="201">
                <c:v>7723.6169999999993</c:v>
              </c:pt>
              <c:pt idx="202">
                <c:v>7713.3859999999995</c:v>
              </c:pt>
              <c:pt idx="203">
                <c:v>7704.3650000000007</c:v>
              </c:pt>
              <c:pt idx="204">
                <c:v>7694.5069999999996</c:v>
              </c:pt>
              <c:pt idx="205">
                <c:v>7684.8190000000004</c:v>
              </c:pt>
              <c:pt idx="206">
                <c:v>7676.12</c:v>
              </c:pt>
              <c:pt idx="207">
                <c:v>7667.1879999999965</c:v>
              </c:pt>
              <c:pt idx="208">
                <c:v>7656.7989999999991</c:v>
              </c:pt>
              <c:pt idx="209">
                <c:v>7647.6749999999993</c:v>
              </c:pt>
              <c:pt idx="210">
                <c:v>7638.1679999999988</c:v>
              </c:pt>
              <c:pt idx="211">
                <c:v>7629.3589999999986</c:v>
              </c:pt>
              <c:pt idx="212">
                <c:v>7619.1750000000002</c:v>
              </c:pt>
              <c:pt idx="213">
                <c:v>7609.5829999999996</c:v>
              </c:pt>
              <c:pt idx="214">
                <c:v>7600.6749999999993</c:v>
              </c:pt>
              <c:pt idx="215">
                <c:v>7592.4119999999994</c:v>
              </c:pt>
              <c:pt idx="216">
                <c:v>7582.3329999999987</c:v>
              </c:pt>
              <c:pt idx="217">
                <c:v>7571.3379999999997</c:v>
              </c:pt>
              <c:pt idx="218">
                <c:v>7561.188000000001</c:v>
              </c:pt>
              <c:pt idx="219">
                <c:v>7548.3290000000006</c:v>
              </c:pt>
              <c:pt idx="220">
                <c:v>7539.5689999999995</c:v>
              </c:pt>
              <c:pt idx="221">
                <c:v>7528.5140000000001</c:v>
              </c:pt>
              <c:pt idx="222">
                <c:v>7518.277</c:v>
              </c:pt>
              <c:pt idx="223">
                <c:v>7509.9010000000017</c:v>
              </c:pt>
              <c:pt idx="224">
                <c:v>7500.0140000000001</c:v>
              </c:pt>
              <c:pt idx="225">
                <c:v>7488.7870000000003</c:v>
              </c:pt>
              <c:pt idx="226">
                <c:v>7479.1610000000001</c:v>
              </c:pt>
              <c:pt idx="227">
                <c:v>7470.0060000000003</c:v>
              </c:pt>
              <c:pt idx="228">
                <c:v>7459.7079999999996</c:v>
              </c:pt>
              <c:pt idx="229">
                <c:v>7449.1330000000016</c:v>
              </c:pt>
              <c:pt idx="230">
                <c:v>7438.2979999999998</c:v>
              </c:pt>
              <c:pt idx="231">
                <c:v>7428.8290000000006</c:v>
              </c:pt>
              <c:pt idx="232">
                <c:v>7416.5710000000017</c:v>
              </c:pt>
              <c:pt idx="233">
                <c:v>7405.1280000000006</c:v>
              </c:pt>
              <c:pt idx="234">
                <c:v>7396.7869999999994</c:v>
              </c:pt>
              <c:pt idx="235">
                <c:v>7384.4429999999993</c:v>
              </c:pt>
              <c:pt idx="236">
                <c:v>7374.6339999999982</c:v>
              </c:pt>
              <c:pt idx="237">
                <c:v>7364.1839999999993</c:v>
              </c:pt>
              <c:pt idx="238">
                <c:v>7353.936999999999</c:v>
              </c:pt>
              <c:pt idx="239">
                <c:v>7340.8190000000004</c:v>
              </c:pt>
              <c:pt idx="240">
                <c:v>7331.4950000000008</c:v>
              </c:pt>
              <c:pt idx="241">
                <c:v>7319.7919999999986</c:v>
              </c:pt>
              <c:pt idx="242">
                <c:v>7309.693000000002</c:v>
              </c:pt>
              <c:pt idx="243">
                <c:v>7301.0320000000002</c:v>
              </c:pt>
              <c:pt idx="244">
                <c:v>7291.9379999999983</c:v>
              </c:pt>
              <c:pt idx="245">
                <c:v>7282.1180000000004</c:v>
              </c:pt>
              <c:pt idx="246">
                <c:v>7272.4210000000003</c:v>
              </c:pt>
              <c:pt idx="247">
                <c:v>7262.8860000000004</c:v>
              </c:pt>
              <c:pt idx="248">
                <c:v>7251.5030000000015</c:v>
              </c:pt>
              <c:pt idx="249">
                <c:v>7241.7339999999995</c:v>
              </c:pt>
              <c:pt idx="250">
                <c:v>7232.4009999999998</c:v>
              </c:pt>
              <c:pt idx="251">
                <c:v>7222.3310000000001</c:v>
              </c:pt>
              <c:pt idx="252">
                <c:v>7211.2540000000008</c:v>
              </c:pt>
              <c:pt idx="253">
                <c:v>7202.6040000000012</c:v>
              </c:pt>
              <c:pt idx="254">
                <c:v>7190.7939999999999</c:v>
              </c:pt>
              <c:pt idx="255">
                <c:v>7180.463999999999</c:v>
              </c:pt>
              <c:pt idx="256">
                <c:v>7170.9189999999981</c:v>
              </c:pt>
              <c:pt idx="257">
                <c:v>7159.378999999999</c:v>
              </c:pt>
              <c:pt idx="258">
                <c:v>7147.6779999999999</c:v>
              </c:pt>
              <c:pt idx="259">
                <c:v>7135.5929999999989</c:v>
              </c:pt>
              <c:pt idx="260">
                <c:v>7125.9269999999997</c:v>
              </c:pt>
              <c:pt idx="261">
                <c:v>7113.4860000000008</c:v>
              </c:pt>
              <c:pt idx="262">
                <c:v>7104.1990000000005</c:v>
              </c:pt>
              <c:pt idx="263">
                <c:v>7093.5789999999997</c:v>
              </c:pt>
              <c:pt idx="264">
                <c:v>7080.6669999999995</c:v>
              </c:pt>
              <c:pt idx="265">
                <c:v>7070.8449999999993</c:v>
              </c:pt>
              <c:pt idx="266">
                <c:v>7060.1320000000005</c:v>
              </c:pt>
              <c:pt idx="267">
                <c:v>7049.28</c:v>
              </c:pt>
              <c:pt idx="268">
                <c:v>7037.7479999999996</c:v>
              </c:pt>
              <c:pt idx="269">
                <c:v>7025.3979999999992</c:v>
              </c:pt>
              <c:pt idx="270">
                <c:v>7014.5569999999989</c:v>
              </c:pt>
              <c:pt idx="271">
                <c:v>7001.1540000000014</c:v>
              </c:pt>
              <c:pt idx="272">
                <c:v>6988.5800000000008</c:v>
              </c:pt>
              <c:pt idx="273">
                <c:v>6975.7309999999998</c:v>
              </c:pt>
              <c:pt idx="274">
                <c:v>6964.4640000000009</c:v>
              </c:pt>
              <c:pt idx="275">
                <c:v>6953.8890000000029</c:v>
              </c:pt>
              <c:pt idx="276">
                <c:v>6942.0900000000011</c:v>
              </c:pt>
              <c:pt idx="277">
                <c:v>6930.494999999999</c:v>
              </c:pt>
              <c:pt idx="278">
                <c:v>6919.9419999999982</c:v>
              </c:pt>
              <c:pt idx="279">
                <c:v>6908.6200000000017</c:v>
              </c:pt>
              <c:pt idx="280">
                <c:v>6897.3190000000004</c:v>
              </c:pt>
              <c:pt idx="281">
                <c:v>6887.110999999999</c:v>
              </c:pt>
              <c:pt idx="282">
                <c:v>6873.7830000000004</c:v>
              </c:pt>
              <c:pt idx="283">
                <c:v>6860.634</c:v>
              </c:pt>
              <c:pt idx="284">
                <c:v>6848.4669999999996</c:v>
              </c:pt>
              <c:pt idx="285">
                <c:v>6835.5849999999991</c:v>
              </c:pt>
              <c:pt idx="286">
                <c:v>6822.268</c:v>
              </c:pt>
              <c:pt idx="287">
                <c:v>6811.9720000000016</c:v>
              </c:pt>
              <c:pt idx="288">
                <c:v>6801.5519999999997</c:v>
              </c:pt>
              <c:pt idx="289">
                <c:v>6787.5069999999996</c:v>
              </c:pt>
              <c:pt idx="290">
                <c:v>6774.1620000000003</c:v>
              </c:pt>
              <c:pt idx="291">
                <c:v>6761.8629999999994</c:v>
              </c:pt>
              <c:pt idx="292">
                <c:v>6750.2749999999996</c:v>
              </c:pt>
              <c:pt idx="293">
                <c:v>6738.4790000000012</c:v>
              </c:pt>
              <c:pt idx="294">
                <c:v>6729.1370000000006</c:v>
              </c:pt>
              <c:pt idx="295">
                <c:v>6716.3789999999999</c:v>
              </c:pt>
              <c:pt idx="296">
                <c:v>6706.0230000000001</c:v>
              </c:pt>
              <c:pt idx="297">
                <c:v>6693.44</c:v>
              </c:pt>
              <c:pt idx="298">
                <c:v>6679.824999999998</c:v>
              </c:pt>
              <c:pt idx="299">
                <c:v>6667.2029999999995</c:v>
              </c:pt>
              <c:pt idx="300">
                <c:v>6654.5630000000001</c:v>
              </c:pt>
              <c:pt idx="301">
                <c:v>6642.2279999999992</c:v>
              </c:pt>
              <c:pt idx="302">
                <c:v>6630.1820000000016</c:v>
              </c:pt>
              <c:pt idx="303">
                <c:v>6617.4070000000011</c:v>
              </c:pt>
              <c:pt idx="304">
                <c:v>6604.201</c:v>
              </c:pt>
              <c:pt idx="305">
                <c:v>6589.6850000000004</c:v>
              </c:pt>
              <c:pt idx="306">
                <c:v>6575.612000000001</c:v>
              </c:pt>
              <c:pt idx="307">
                <c:v>6561.5660000000007</c:v>
              </c:pt>
              <c:pt idx="308">
                <c:v>6547.5179999999991</c:v>
              </c:pt>
              <c:pt idx="309">
                <c:v>6534.8419999999996</c:v>
              </c:pt>
              <c:pt idx="310">
                <c:v>6520.5940000000001</c:v>
              </c:pt>
              <c:pt idx="311">
                <c:v>6506.0730000000003</c:v>
              </c:pt>
              <c:pt idx="312">
                <c:v>6493.9630000000016</c:v>
              </c:pt>
              <c:pt idx="313">
                <c:v>6478.2880000000005</c:v>
              </c:pt>
              <c:pt idx="314">
                <c:v>6464.2190000000001</c:v>
              </c:pt>
              <c:pt idx="315">
                <c:v>6451.98</c:v>
              </c:pt>
              <c:pt idx="316">
                <c:v>6438.5990000000002</c:v>
              </c:pt>
              <c:pt idx="317">
                <c:v>6426.5</c:v>
              </c:pt>
              <c:pt idx="318">
                <c:v>6412.8750000000009</c:v>
              </c:pt>
              <c:pt idx="319">
                <c:v>6400.188000000001</c:v>
              </c:pt>
              <c:pt idx="320">
                <c:v>6387.1149999999998</c:v>
              </c:pt>
              <c:pt idx="321">
                <c:v>6373.8320000000012</c:v>
              </c:pt>
              <c:pt idx="322">
                <c:v>6363.6900000000005</c:v>
              </c:pt>
              <c:pt idx="323">
                <c:v>6351.4330000000009</c:v>
              </c:pt>
              <c:pt idx="324">
                <c:v>6338.598</c:v>
              </c:pt>
              <c:pt idx="325">
                <c:v>6326.3680000000004</c:v>
              </c:pt>
              <c:pt idx="326">
                <c:v>6312.5420000000004</c:v>
              </c:pt>
              <c:pt idx="327">
                <c:v>6296.4879999999994</c:v>
              </c:pt>
              <c:pt idx="328">
                <c:v>6284.8420000000015</c:v>
              </c:pt>
              <c:pt idx="329">
                <c:v>6272.9990000000007</c:v>
              </c:pt>
              <c:pt idx="330">
                <c:v>6260.3059999999996</c:v>
              </c:pt>
              <c:pt idx="331">
                <c:v>6247.5789999999997</c:v>
              </c:pt>
              <c:pt idx="332">
                <c:v>6234.7750000000005</c:v>
              </c:pt>
              <c:pt idx="333">
                <c:v>6222.7160000000003</c:v>
              </c:pt>
              <c:pt idx="334">
                <c:v>6211.4980000000005</c:v>
              </c:pt>
              <c:pt idx="335">
                <c:v>6199.1850000000004</c:v>
              </c:pt>
              <c:pt idx="336">
                <c:v>6188.1329999999998</c:v>
              </c:pt>
              <c:pt idx="337">
                <c:v>6177.1209999999992</c:v>
              </c:pt>
              <c:pt idx="338">
                <c:v>6168.0949999999993</c:v>
              </c:pt>
              <c:pt idx="339">
                <c:v>6153.9740000000002</c:v>
              </c:pt>
              <c:pt idx="340">
                <c:v>6142.4199999999992</c:v>
              </c:pt>
              <c:pt idx="341">
                <c:v>6129.6969999999965</c:v>
              </c:pt>
              <c:pt idx="342">
                <c:v>6117.884</c:v>
              </c:pt>
              <c:pt idx="343">
                <c:v>6103.2960000000003</c:v>
              </c:pt>
              <c:pt idx="344">
                <c:v>6092.697000000001</c:v>
              </c:pt>
              <c:pt idx="345">
                <c:v>6080.4549999999999</c:v>
              </c:pt>
              <c:pt idx="346">
                <c:v>6064.6719999999987</c:v>
              </c:pt>
              <c:pt idx="347">
                <c:v>6050.5070000000005</c:v>
              </c:pt>
              <c:pt idx="348">
                <c:v>6039.1189999999988</c:v>
              </c:pt>
              <c:pt idx="349">
                <c:v>6025.8459999999995</c:v>
              </c:pt>
              <c:pt idx="350">
                <c:v>6010.1060000000007</c:v>
              </c:pt>
              <c:pt idx="351">
                <c:v>5997.9979999999996</c:v>
              </c:pt>
              <c:pt idx="352">
                <c:v>5982.8519999999999</c:v>
              </c:pt>
              <c:pt idx="353">
                <c:v>5966.7389999999996</c:v>
              </c:pt>
              <c:pt idx="354">
                <c:v>5949.3870000000015</c:v>
              </c:pt>
              <c:pt idx="355">
                <c:v>5935.4500000000007</c:v>
              </c:pt>
              <c:pt idx="356">
                <c:v>5922.4990000000007</c:v>
              </c:pt>
              <c:pt idx="357">
                <c:v>5908.5560000000014</c:v>
              </c:pt>
              <c:pt idx="358">
                <c:v>5893.1540000000005</c:v>
              </c:pt>
              <c:pt idx="359">
                <c:v>5879.514000000001</c:v>
              </c:pt>
              <c:pt idx="360">
                <c:v>5862.4529999999995</c:v>
              </c:pt>
              <c:pt idx="361">
                <c:v>5846.5829999999996</c:v>
              </c:pt>
              <c:pt idx="362">
                <c:v>5830.4849999999997</c:v>
              </c:pt>
              <c:pt idx="363">
                <c:v>5813.7119999999995</c:v>
              </c:pt>
              <c:pt idx="364">
                <c:v>5800.572000000001</c:v>
              </c:pt>
              <c:pt idx="365">
                <c:v>5785.3770000000004</c:v>
              </c:pt>
              <c:pt idx="366">
                <c:v>5767.3459999999995</c:v>
              </c:pt>
              <c:pt idx="367">
                <c:v>5747.7</c:v>
              </c:pt>
              <c:pt idx="368">
                <c:v>5728.7359999999999</c:v>
              </c:pt>
              <c:pt idx="369">
                <c:v>5712.1840000000011</c:v>
              </c:pt>
              <c:pt idx="370">
                <c:v>5697.5999999999995</c:v>
              </c:pt>
              <c:pt idx="371">
                <c:v>5680.0790000000006</c:v>
              </c:pt>
              <c:pt idx="372">
                <c:v>5663.5970000000007</c:v>
              </c:pt>
              <c:pt idx="373">
                <c:v>5643.8590000000004</c:v>
              </c:pt>
              <c:pt idx="374">
                <c:v>5624.2859999999991</c:v>
              </c:pt>
              <c:pt idx="375">
                <c:v>5602.2439999999997</c:v>
              </c:pt>
              <c:pt idx="376">
                <c:v>5580.6330000000007</c:v>
              </c:pt>
              <c:pt idx="377">
                <c:v>5556.3690000000006</c:v>
              </c:pt>
              <c:pt idx="378">
                <c:v>5531.6020000000008</c:v>
              </c:pt>
              <c:pt idx="379">
                <c:v>5502.0929999999998</c:v>
              </c:pt>
              <c:pt idx="380">
                <c:v>5475.4669999999996</c:v>
              </c:pt>
              <c:pt idx="381">
                <c:v>5445.4529999999986</c:v>
              </c:pt>
              <c:pt idx="382">
                <c:v>5414.2750000000005</c:v>
              </c:pt>
              <c:pt idx="383">
                <c:v>5376.3589999999995</c:v>
              </c:pt>
              <c:pt idx="384">
                <c:v>5342.5150000000012</c:v>
              </c:pt>
              <c:pt idx="385">
                <c:v>5306.46</c:v>
              </c:pt>
              <c:pt idx="386">
                <c:v>5270.1520000000019</c:v>
              </c:pt>
              <c:pt idx="387">
                <c:v>5235.1280000000006</c:v>
              </c:pt>
              <c:pt idx="388">
                <c:v>5200.2060000000001</c:v>
              </c:pt>
              <c:pt idx="389">
                <c:v>5168.6949999999997</c:v>
              </c:pt>
              <c:pt idx="390">
                <c:v>5135.3459999999995</c:v>
              </c:pt>
              <c:pt idx="391">
                <c:v>5097.7769999999991</c:v>
              </c:pt>
              <c:pt idx="392">
                <c:v>5061.0730000000003</c:v>
              </c:pt>
              <c:pt idx="393">
                <c:v>5011.353000000001</c:v>
              </c:pt>
              <c:pt idx="394">
                <c:v>4960.0999999999995</c:v>
              </c:pt>
              <c:pt idx="395">
                <c:v>4897.6990000000005</c:v>
              </c:pt>
              <c:pt idx="396">
                <c:v>4850.0020000000004</c:v>
              </c:pt>
              <c:pt idx="397">
                <c:v>4810.2460000000001</c:v>
              </c:pt>
              <c:pt idx="398">
                <c:v>4772.9380000000001</c:v>
              </c:pt>
              <c:pt idx="399">
                <c:v>4724.357</c:v>
              </c:pt>
              <c:pt idx="400">
                <c:v>4479.107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1AE-49CE-BF3F-E0A090EE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00704"/>
        <c:axId val="168602624"/>
      </c:scatterChart>
      <c:valAx>
        <c:axId val="168600704"/>
        <c:scaling>
          <c:orientation val="minMax"/>
          <c:max val="35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ročního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5814715427504304E-2"/>
              <c:y val="0.8250860195723104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02624"/>
        <c:crosses val="autoZero"/>
        <c:crossBetween val="midCat"/>
        <c:majorUnit val="5000"/>
      </c:valAx>
      <c:valAx>
        <c:axId val="16860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007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 toků v rámci PS [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Wh]</a:t>
            </a:r>
          </a:p>
        </c:rich>
      </c:tx>
      <c:layout>
        <c:manualLayout>
          <c:xMode val="edge"/>
          <c:yMode val="edge"/>
          <c:x val="4.1973442625649676E-3"/>
          <c:y val="1.34002143341696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'10.1'!$A$6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'10.1'!$B$6:$M$6</c:f>
              <c:numCache>
                <c:formatCode>#\ ##0.0</c:formatCode>
                <c:ptCount val="12"/>
                <c:pt idx="0">
                  <c:v>4919.0945750000001</c:v>
                </c:pt>
                <c:pt idx="1">
                  <c:v>4573.5085750000098</c:v>
                </c:pt>
                <c:pt idx="2">
                  <c:v>4691.6056500000004</c:v>
                </c:pt>
                <c:pt idx="3">
                  <c:v>4093.2930249999999</c:v>
                </c:pt>
                <c:pt idx="4">
                  <c:v>3784.0305750000002</c:v>
                </c:pt>
                <c:pt idx="5">
                  <c:v>2860.2894999999999</c:v>
                </c:pt>
                <c:pt idx="6">
                  <c:v>3722.7869000000001</c:v>
                </c:pt>
                <c:pt idx="7">
                  <c:v>4012.8309250000002</c:v>
                </c:pt>
                <c:pt idx="8">
                  <c:v>3649.6804999999999</c:v>
                </c:pt>
                <c:pt idx="9">
                  <c:v>4267.2741249999999</c:v>
                </c:pt>
                <c:pt idx="10">
                  <c:v>4779.5864750000101</c:v>
                </c:pt>
                <c:pt idx="11">
                  <c:v>4672.086225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4-4FBA-A868-43932E3803D9}"/>
            </c:ext>
          </c:extLst>
        </c:ser>
        <c:ser>
          <c:idx val="1"/>
          <c:order val="1"/>
          <c:tx>
            <c:strRef>
              <c:f>'10.1'!$A$7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'10.1'!$B$7:$M$7</c:f>
              <c:numCache>
                <c:formatCode>#\ ##0.0</c:formatCode>
                <c:ptCount val="12"/>
                <c:pt idx="0">
                  <c:v>68.6283999999999</c:v>
                </c:pt>
                <c:pt idx="1">
                  <c:v>79.989604999999898</c:v>
                </c:pt>
                <c:pt idx="2">
                  <c:v>39.481648999999997</c:v>
                </c:pt>
                <c:pt idx="3">
                  <c:v>7.620908</c:v>
                </c:pt>
                <c:pt idx="4">
                  <c:v>7.9599200000000101</c:v>
                </c:pt>
                <c:pt idx="5">
                  <c:v>9.3776969999999995</c:v>
                </c:pt>
                <c:pt idx="6">
                  <c:v>10.947224</c:v>
                </c:pt>
                <c:pt idx="7">
                  <c:v>7.8347119999999997</c:v>
                </c:pt>
                <c:pt idx="8">
                  <c:v>5.2329180000000104</c:v>
                </c:pt>
                <c:pt idx="9">
                  <c:v>3.5533060000000098</c:v>
                </c:pt>
                <c:pt idx="10">
                  <c:v>2.2732790000000098</c:v>
                </c:pt>
                <c:pt idx="11">
                  <c:v>4.51987900000002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4-4FBA-A868-43932E3803D9}"/>
            </c:ext>
          </c:extLst>
        </c:ser>
        <c:ser>
          <c:idx val="2"/>
          <c:order val="2"/>
          <c:tx>
            <c:strRef>
              <c:f>'10.1'!$A$8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'10.1'!$B$8:$M$8</c:f>
              <c:numCache>
                <c:formatCode>#\ ##0.0</c:formatCode>
                <c:ptCount val="12"/>
                <c:pt idx="0">
                  <c:v>1893.8420659999999</c:v>
                </c:pt>
                <c:pt idx="1">
                  <c:v>1423.5297459999999</c:v>
                </c:pt>
                <c:pt idx="2">
                  <c:v>1266.6138550000001</c:v>
                </c:pt>
                <c:pt idx="3">
                  <c:v>999.57382599999903</c:v>
                </c:pt>
                <c:pt idx="4">
                  <c:v>1297.3948150000001</c:v>
                </c:pt>
                <c:pt idx="5">
                  <c:v>1626.3756719999999</c:v>
                </c:pt>
                <c:pt idx="6">
                  <c:v>1240.8968239999999</c:v>
                </c:pt>
                <c:pt idx="7">
                  <c:v>861.81014600000003</c:v>
                </c:pt>
                <c:pt idx="8">
                  <c:v>1291.6981820000001</c:v>
                </c:pt>
                <c:pt idx="9">
                  <c:v>1535.447502</c:v>
                </c:pt>
                <c:pt idx="10">
                  <c:v>1609.5859359999999</c:v>
                </c:pt>
                <c:pt idx="11">
                  <c:v>1963.7011749999999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4-4FBA-A868-43932E3803D9}"/>
            </c:ext>
          </c:extLst>
        </c:ser>
        <c:ser>
          <c:idx val="3"/>
          <c:order val="3"/>
          <c:tx>
            <c:strRef>
              <c:f>'10.1'!$A$10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'10.1'!$B$10:$M$10</c:f>
              <c:numCache>
                <c:formatCode>#\ ##0.0</c:formatCode>
                <c:ptCount val="12"/>
                <c:pt idx="0">
                  <c:v>-3839.8888080000002</c:v>
                </c:pt>
                <c:pt idx="1">
                  <c:v>-3433.3634084999999</c:v>
                </c:pt>
                <c:pt idx="2">
                  <c:v>-3396.5060950000002</c:v>
                </c:pt>
                <c:pt idx="3">
                  <c:v>-3135.8938870000002</c:v>
                </c:pt>
                <c:pt idx="4">
                  <c:v>-3160.3350759999998</c:v>
                </c:pt>
                <c:pt idx="5">
                  <c:v>-3051.5944119999999</c:v>
                </c:pt>
                <c:pt idx="6">
                  <c:v>-3072.7462740000001</c:v>
                </c:pt>
                <c:pt idx="7">
                  <c:v>-2912.8873600000002</c:v>
                </c:pt>
                <c:pt idx="8">
                  <c:v>-3178.9469610000001</c:v>
                </c:pt>
                <c:pt idx="9">
                  <c:v>-3586.3380099999999</c:v>
                </c:pt>
                <c:pt idx="10">
                  <c:v>-3765.082128</c:v>
                </c:pt>
                <c:pt idx="11">
                  <c:v>-3841.0319760000002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4-4FBA-A868-43932E3803D9}"/>
            </c:ext>
          </c:extLst>
        </c:ser>
        <c:ser>
          <c:idx val="4"/>
          <c:order val="4"/>
          <c:tx>
            <c:strRef>
              <c:f>'10.1'!$A$11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'10.1'!$B$11:$M$11</c:f>
              <c:numCache>
                <c:formatCode>#\ ##0.0</c:formatCode>
                <c:ptCount val="12"/>
                <c:pt idx="0">
                  <c:v>-2818.1643260000001</c:v>
                </c:pt>
                <c:pt idx="1">
                  <c:v>-2434.9232780000002</c:v>
                </c:pt>
                <c:pt idx="2">
                  <c:v>-2386.7784529999999</c:v>
                </c:pt>
                <c:pt idx="3">
                  <c:v>-1769.2091419999999</c:v>
                </c:pt>
                <c:pt idx="4">
                  <c:v>-1718.35906</c:v>
                </c:pt>
                <c:pt idx="5">
                  <c:v>-1281.176737</c:v>
                </c:pt>
                <c:pt idx="6">
                  <c:v>-1699.5075850000001</c:v>
                </c:pt>
                <c:pt idx="7">
                  <c:v>-1735.6631440000001</c:v>
                </c:pt>
                <c:pt idx="8">
                  <c:v>-1576.3202220000001</c:v>
                </c:pt>
                <c:pt idx="9">
                  <c:v>-2016.418954</c:v>
                </c:pt>
                <c:pt idx="10">
                  <c:v>-2397.7369819999999</c:v>
                </c:pt>
                <c:pt idx="11">
                  <c:v>-2542.261133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4-4FBA-A868-43932E3803D9}"/>
            </c:ext>
          </c:extLst>
        </c:ser>
        <c:ser>
          <c:idx val="5"/>
          <c:order val="5"/>
          <c:tx>
            <c:strRef>
              <c:f>'10.1'!$A$12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'10.1'!$B$12:$M$12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4-4FBA-A868-43932E3803D9}"/>
            </c:ext>
          </c:extLst>
        </c:ser>
        <c:ser>
          <c:idx val="6"/>
          <c:order val="6"/>
          <c:tx>
            <c:strRef>
              <c:f>'10.1'!$A$13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'10.1'!$B$13:$M$13</c:f>
              <c:numCache>
                <c:formatCode>#\ ##0.0</c:formatCode>
                <c:ptCount val="12"/>
                <c:pt idx="0">
                  <c:v>-107.27379999999999</c:v>
                </c:pt>
                <c:pt idx="1">
                  <c:v>-108.233</c:v>
                </c:pt>
                <c:pt idx="2">
                  <c:v>-111.602875</c:v>
                </c:pt>
                <c:pt idx="3">
                  <c:v>-108.48</c:v>
                </c:pt>
                <c:pt idx="4">
                  <c:v>-108.52405</c:v>
                </c:pt>
                <c:pt idx="5">
                  <c:v>-83.7065750000001</c:v>
                </c:pt>
                <c:pt idx="6">
                  <c:v>-106.142475</c:v>
                </c:pt>
                <c:pt idx="7">
                  <c:v>-137.638125</c:v>
                </c:pt>
                <c:pt idx="8">
                  <c:v>-83.868825000000101</c:v>
                </c:pt>
                <c:pt idx="9">
                  <c:v>-93.972125000000005</c:v>
                </c:pt>
                <c:pt idx="10">
                  <c:v>-109.20927500000001</c:v>
                </c:pt>
                <c:pt idx="11">
                  <c:v>-122.70542500000001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A4-4FBA-A868-43932E3803D9}"/>
            </c:ext>
          </c:extLst>
        </c:ser>
        <c:ser>
          <c:idx val="7"/>
          <c:order val="7"/>
          <c:tx>
            <c:strRef>
              <c:f>'10.1'!$A$14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'10.1'!$B$14:$M$14</c:f>
              <c:numCache>
                <c:formatCode>#\ ##0.0</c:formatCode>
                <c:ptCount val="12"/>
                <c:pt idx="0">
                  <c:v>-13.868475</c:v>
                </c:pt>
                <c:pt idx="1">
                  <c:v>-7.9377750000000002</c:v>
                </c:pt>
                <c:pt idx="2">
                  <c:v>-18.787375000000001</c:v>
                </c:pt>
                <c:pt idx="3">
                  <c:v>-13.823175000000001</c:v>
                </c:pt>
                <c:pt idx="4">
                  <c:v>-18.469124999999998</c:v>
                </c:pt>
                <c:pt idx="5">
                  <c:v>-19.435124999999999</c:v>
                </c:pt>
                <c:pt idx="6">
                  <c:v>-20.105650000000001</c:v>
                </c:pt>
                <c:pt idx="7">
                  <c:v>-18.8535</c:v>
                </c:pt>
                <c:pt idx="8">
                  <c:v>-26.421900000000001</c:v>
                </c:pt>
                <c:pt idx="9">
                  <c:v>-16.223825000000001</c:v>
                </c:pt>
                <c:pt idx="10">
                  <c:v>-13.855024999999999</c:v>
                </c:pt>
                <c:pt idx="11">
                  <c:v>-16.450225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A4-4FBA-A868-43932E3803D9}"/>
            </c:ext>
          </c:extLst>
        </c:ser>
        <c:ser>
          <c:idx val="8"/>
          <c:order val="8"/>
          <c:tx>
            <c:strRef>
              <c:f>'10.1'!$A$15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'10.1'!$B$15:$M$15</c:f>
              <c:numCache>
                <c:formatCode>#\ ##0.0</c:formatCode>
                <c:ptCount val="12"/>
                <c:pt idx="0">
                  <c:v>-102.369632</c:v>
                </c:pt>
                <c:pt idx="1">
                  <c:v>-92.570464500000099</c:v>
                </c:pt>
                <c:pt idx="2">
                  <c:v>-84.026356000000007</c:v>
                </c:pt>
                <c:pt idx="3">
                  <c:v>-73.081554999999994</c:v>
                </c:pt>
                <c:pt idx="4">
                  <c:v>-83.697998999999896</c:v>
                </c:pt>
                <c:pt idx="5">
                  <c:v>-60.130020000000002</c:v>
                </c:pt>
                <c:pt idx="6">
                  <c:v>-76.128964000000096</c:v>
                </c:pt>
                <c:pt idx="7">
                  <c:v>-77.433654000000104</c:v>
                </c:pt>
                <c:pt idx="8">
                  <c:v>-81.053692000000098</c:v>
                </c:pt>
                <c:pt idx="9">
                  <c:v>-93.322018999999997</c:v>
                </c:pt>
                <c:pt idx="10">
                  <c:v>-105.56228</c:v>
                </c:pt>
                <c:pt idx="11">
                  <c:v>-117.85852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A4-4FBA-A868-43932E38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346176"/>
        <c:axId val="169347712"/>
      </c:barChart>
      <c:catAx>
        <c:axId val="1693461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347712"/>
        <c:crosses val="autoZero"/>
        <c:auto val="1"/>
        <c:lblAlgn val="ctr"/>
        <c:lblOffset val="100"/>
        <c:noMultiLvlLbl val="0"/>
      </c:catAx>
      <c:valAx>
        <c:axId val="1693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4617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513167444526605"/>
          <c:y val="7.9224859719363147E-2"/>
          <c:w val="0.24201860901800951"/>
          <c:h val="0.8819472615355155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toků v rámci </a:t>
            </a:r>
            <a:r>
              <a:rPr lang="cs-CZ" sz="1000">
                <a:solidFill>
                  <a:schemeClr val="tx2"/>
                </a:solidFill>
              </a:rPr>
              <a:t>RDS</a:t>
            </a:r>
            <a:r>
              <a:rPr lang="en-US" sz="1000">
                <a:solidFill>
                  <a:schemeClr val="tx2"/>
                </a:solidFill>
              </a:rPr>
              <a:t> [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Wh]</a:t>
            </a:r>
          </a:p>
        </c:rich>
      </c:tx>
      <c:layout>
        <c:manualLayout>
          <c:xMode val="edge"/>
          <c:yMode val="edge"/>
          <c:x val="3.5466157396668451E-3"/>
          <c:y val="2.01459046852440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'10.1'!$A$20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'10.1'!$B$20:$M$20</c:f>
              <c:numCache>
                <c:formatCode>#\ ##0.0</c:formatCode>
                <c:ptCount val="12"/>
                <c:pt idx="0">
                  <c:v>3839.8888129999996</c:v>
                </c:pt>
                <c:pt idx="1">
                  <c:v>3433.3634090000005</c:v>
                </c:pt>
                <c:pt idx="2">
                  <c:v>3396.5060949999997</c:v>
                </c:pt>
                <c:pt idx="3">
                  <c:v>3135.8938869999993</c:v>
                </c:pt>
                <c:pt idx="4">
                  <c:v>3160.3350810000006</c:v>
                </c:pt>
                <c:pt idx="5">
                  <c:v>3051.5944170000007</c:v>
                </c:pt>
                <c:pt idx="6">
                  <c:v>3072.746279</c:v>
                </c:pt>
                <c:pt idx="7">
                  <c:v>2912.8873599999993</c:v>
                </c:pt>
                <c:pt idx="8">
                  <c:v>3178.9469610000001</c:v>
                </c:pt>
                <c:pt idx="9">
                  <c:v>3586.3380150000003</c:v>
                </c:pt>
                <c:pt idx="10">
                  <c:v>3765.0821329999994</c:v>
                </c:pt>
                <c:pt idx="11">
                  <c:v>3841.0319809999996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8-4B5E-B557-BEE9A0307BBE}"/>
            </c:ext>
          </c:extLst>
        </c:ser>
        <c:ser>
          <c:idx val="1"/>
          <c:order val="1"/>
          <c:tx>
            <c:strRef>
              <c:f>'10.1'!$A$21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'10.1'!$B$21:$M$21</c:f>
              <c:numCache>
                <c:formatCode>#\ ##0.0</c:formatCode>
                <c:ptCount val="12"/>
                <c:pt idx="0">
                  <c:v>675.34004200000004</c:v>
                </c:pt>
                <c:pt idx="1">
                  <c:v>594.99647999999956</c:v>
                </c:pt>
                <c:pt idx="2">
                  <c:v>541.29897200000016</c:v>
                </c:pt>
                <c:pt idx="3">
                  <c:v>438.69190200000003</c:v>
                </c:pt>
                <c:pt idx="4">
                  <c:v>419.28484899999972</c:v>
                </c:pt>
                <c:pt idx="5">
                  <c:v>437.87484399999943</c:v>
                </c:pt>
                <c:pt idx="6">
                  <c:v>492.73515800000001</c:v>
                </c:pt>
                <c:pt idx="7">
                  <c:v>498.911024</c:v>
                </c:pt>
                <c:pt idx="8">
                  <c:v>475.90361600000006</c:v>
                </c:pt>
                <c:pt idx="9">
                  <c:v>520.23192900000004</c:v>
                </c:pt>
                <c:pt idx="10">
                  <c:v>581.66957100000002</c:v>
                </c:pt>
                <c:pt idx="11">
                  <c:v>635.113292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8-4B5E-B557-BEE9A0307BBE}"/>
            </c:ext>
          </c:extLst>
        </c:ser>
        <c:ser>
          <c:idx val="2"/>
          <c:order val="2"/>
          <c:tx>
            <c:strRef>
              <c:f>'10.1'!$A$22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rgbClr val="646363"/>
            </a:solidFill>
            <a:effectLst/>
          </c:spPr>
          <c:invertIfNegative val="0"/>
          <c:val>
            <c:numRef>
              <c:f>'10.1'!$B$22:$M$22</c:f>
              <c:numCache>
                <c:formatCode>#\ ##0.0</c:formatCode>
                <c:ptCount val="12"/>
                <c:pt idx="0">
                  <c:v>1484.9175565199992</c:v>
                </c:pt>
                <c:pt idx="1">
                  <c:v>1444.6027668499999</c:v>
                </c:pt>
                <c:pt idx="2">
                  <c:v>1373.62375651</c:v>
                </c:pt>
                <c:pt idx="3">
                  <c:v>1090.9910277699998</c:v>
                </c:pt>
                <c:pt idx="4">
                  <c:v>1005.8896770199998</c:v>
                </c:pt>
                <c:pt idx="5">
                  <c:v>981.90721609000002</c:v>
                </c:pt>
                <c:pt idx="6">
                  <c:v>930.90354288000003</c:v>
                </c:pt>
                <c:pt idx="7">
                  <c:v>968.79489925999951</c:v>
                </c:pt>
                <c:pt idx="8">
                  <c:v>882.30443615000013</c:v>
                </c:pt>
                <c:pt idx="9">
                  <c:v>1005.8483240000002</c:v>
                </c:pt>
                <c:pt idx="10">
                  <c:v>1111.917316530001</c:v>
                </c:pt>
                <c:pt idx="11">
                  <c:v>1153.9889193299882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8-4B5E-B557-BEE9A0307BBE}"/>
            </c:ext>
          </c:extLst>
        </c:ser>
        <c:ser>
          <c:idx val="3"/>
          <c:order val="3"/>
          <c:tx>
            <c:strRef>
              <c:f>'10.1'!$A$23</c:f>
              <c:strCache>
                <c:ptCount val="1"/>
                <c:pt idx="0">
                  <c:v>Dodávka elektřiny z LDS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'10.1'!$B$23:$M$23</c:f>
              <c:numCache>
                <c:formatCode>#\ ##0.0</c:formatCode>
                <c:ptCount val="12"/>
                <c:pt idx="0">
                  <c:v>218.82381276999999</c:v>
                </c:pt>
                <c:pt idx="1">
                  <c:v>172.93663749999999</c:v>
                </c:pt>
                <c:pt idx="2">
                  <c:v>163.63228453999997</c:v>
                </c:pt>
                <c:pt idx="3">
                  <c:v>96.865603189999987</c:v>
                </c:pt>
                <c:pt idx="4">
                  <c:v>87.21436457999998</c:v>
                </c:pt>
                <c:pt idx="5">
                  <c:v>62.807259910000006</c:v>
                </c:pt>
                <c:pt idx="6">
                  <c:v>68.992219119999987</c:v>
                </c:pt>
                <c:pt idx="7">
                  <c:v>116.84118394000001</c:v>
                </c:pt>
                <c:pt idx="8">
                  <c:v>112.99070833</c:v>
                </c:pt>
                <c:pt idx="9">
                  <c:v>144.352407</c:v>
                </c:pt>
                <c:pt idx="10">
                  <c:v>188.43952340000001</c:v>
                </c:pt>
                <c:pt idx="11">
                  <c:v>162.28051943000003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8-4B5E-B557-BEE9A0307BBE}"/>
            </c:ext>
          </c:extLst>
        </c:ser>
        <c:ser>
          <c:idx val="4"/>
          <c:order val="4"/>
          <c:tx>
            <c:strRef>
              <c:f>'10.1'!$A$24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'10.1'!$B$24:$M$24</c:f>
              <c:numCache>
                <c:formatCode>#\ ##0.0</c:formatCode>
                <c:ptCount val="12"/>
                <c:pt idx="0">
                  <c:v>23.937913999999996</c:v>
                </c:pt>
                <c:pt idx="1">
                  <c:v>41.869012000000005</c:v>
                </c:pt>
                <c:pt idx="2">
                  <c:v>4.8146410000000008</c:v>
                </c:pt>
                <c:pt idx="3">
                  <c:v>9.5122999999999985E-2</c:v>
                </c:pt>
                <c:pt idx="4">
                  <c:v>0.144512</c:v>
                </c:pt>
                <c:pt idx="5">
                  <c:v>0.19785800000000001</c:v>
                </c:pt>
                <c:pt idx="6">
                  <c:v>1.2044699999999997</c:v>
                </c:pt>
                <c:pt idx="7">
                  <c:v>0.110997</c:v>
                </c:pt>
                <c:pt idx="8">
                  <c:v>8.8350999999999999E-2</c:v>
                </c:pt>
                <c:pt idx="9">
                  <c:v>0.12012399999999999</c:v>
                </c:pt>
                <c:pt idx="10">
                  <c:v>3.1122519999999998</c:v>
                </c:pt>
                <c:pt idx="11">
                  <c:v>0.16581599999999999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8-4B5E-B557-BEE9A0307BBE}"/>
            </c:ext>
          </c:extLst>
        </c:ser>
        <c:ser>
          <c:idx val="5"/>
          <c:order val="5"/>
          <c:tx>
            <c:strRef>
              <c:f>'10.1'!$A$26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'10.1'!$B$26:$M$26</c:f>
              <c:numCache>
                <c:formatCode>#\ ##0.0</c:formatCode>
                <c:ptCount val="12"/>
                <c:pt idx="0">
                  <c:v>-68.628405000000001</c:v>
                </c:pt>
                <c:pt idx="1">
                  <c:v>-79.989604999999983</c:v>
                </c:pt>
                <c:pt idx="2">
                  <c:v>-39.481649000000004</c:v>
                </c:pt>
                <c:pt idx="3">
                  <c:v>-7.6209130000000025</c:v>
                </c:pt>
                <c:pt idx="4">
                  <c:v>-7.9599249999999904</c:v>
                </c:pt>
                <c:pt idx="5">
                  <c:v>-9.3776969999999995</c:v>
                </c:pt>
                <c:pt idx="6">
                  <c:v>-10.947224</c:v>
                </c:pt>
                <c:pt idx="7">
                  <c:v>-7.8347170000000004</c:v>
                </c:pt>
                <c:pt idx="8">
                  <c:v>-5.2329280000000002</c:v>
                </c:pt>
                <c:pt idx="9">
                  <c:v>-3.5533110000000003</c:v>
                </c:pt>
                <c:pt idx="10">
                  <c:v>-2.2732839999999999</c:v>
                </c:pt>
                <c:pt idx="11">
                  <c:v>-4.5198789999999986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8-4B5E-B557-BEE9A0307BBE}"/>
            </c:ext>
          </c:extLst>
        </c:ser>
        <c:ser>
          <c:idx val="6"/>
          <c:order val="6"/>
          <c:tx>
            <c:strRef>
              <c:f>'10.1'!$A$27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'10.1'!$B$27:$M$27</c:f>
              <c:numCache>
                <c:formatCode>#\ ##0.0</c:formatCode>
                <c:ptCount val="12"/>
                <c:pt idx="0">
                  <c:v>-675.34004200000004</c:v>
                </c:pt>
                <c:pt idx="1">
                  <c:v>-594.99648000000002</c:v>
                </c:pt>
                <c:pt idx="2">
                  <c:v>-541.29897199999994</c:v>
                </c:pt>
                <c:pt idx="3">
                  <c:v>-438.62846200000013</c:v>
                </c:pt>
                <c:pt idx="4">
                  <c:v>-413.86336900000009</c:v>
                </c:pt>
                <c:pt idx="5">
                  <c:v>-426.83835999999991</c:v>
                </c:pt>
                <c:pt idx="6">
                  <c:v>-493.63194199999998</c:v>
                </c:pt>
                <c:pt idx="7">
                  <c:v>-498.60812199999998</c:v>
                </c:pt>
                <c:pt idx="8">
                  <c:v>-485.53145799999999</c:v>
                </c:pt>
                <c:pt idx="9">
                  <c:v>-516.12204499999996</c:v>
                </c:pt>
                <c:pt idx="10">
                  <c:v>-581.66957300000013</c:v>
                </c:pt>
                <c:pt idx="11">
                  <c:v>-645.52285300000005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8-4B5E-B557-BEE9A0307BBE}"/>
            </c:ext>
          </c:extLst>
        </c:ser>
        <c:ser>
          <c:idx val="7"/>
          <c:order val="7"/>
          <c:tx>
            <c:strRef>
              <c:f>'10.1'!$A$28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'10.1'!$B$28:$M$28</c:f>
              <c:numCache>
                <c:formatCode>#\ ##0.0</c:formatCode>
                <c:ptCount val="12"/>
                <c:pt idx="0">
                  <c:v>-1.523768</c:v>
                </c:pt>
                <c:pt idx="1">
                  <c:v>-0.14043899999999998</c:v>
                </c:pt>
                <c:pt idx="2">
                  <c:v>-6.5519720000000001</c:v>
                </c:pt>
                <c:pt idx="3">
                  <c:v>-27.55885</c:v>
                </c:pt>
                <c:pt idx="4">
                  <c:v>-29.355818000000003</c:v>
                </c:pt>
                <c:pt idx="5">
                  <c:v>-31.488129000000001</c:v>
                </c:pt>
                <c:pt idx="6">
                  <c:v>-27.25911</c:v>
                </c:pt>
                <c:pt idx="7">
                  <c:v>-27.1907</c:v>
                </c:pt>
                <c:pt idx="8">
                  <c:v>-27.336057</c:v>
                </c:pt>
                <c:pt idx="9">
                  <c:v>-11.767719</c:v>
                </c:pt>
                <c:pt idx="10">
                  <c:v>-16.214651</c:v>
                </c:pt>
                <c:pt idx="11">
                  <c:v>-16.086496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E8-4B5E-B557-BEE9A0307BBE}"/>
            </c:ext>
          </c:extLst>
        </c:ser>
        <c:ser>
          <c:idx val="8"/>
          <c:order val="8"/>
          <c:tx>
            <c:strRef>
              <c:f>'10.1'!$A$29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'10.1'!$B$29:$M$29</c:f>
              <c:numCache>
                <c:formatCode>#\ ##0.0</c:formatCode>
                <c:ptCount val="12"/>
                <c:pt idx="0">
                  <c:v>-625.72318842999994</c:v>
                </c:pt>
                <c:pt idx="1">
                  <c:v>-550.26450968000006</c:v>
                </c:pt>
                <c:pt idx="2">
                  <c:v>-631.53403686000001</c:v>
                </c:pt>
                <c:pt idx="3">
                  <c:v>-600.13337165999997</c:v>
                </c:pt>
                <c:pt idx="4">
                  <c:v>-587.15974279</c:v>
                </c:pt>
                <c:pt idx="5">
                  <c:v>-603.18702682000003</c:v>
                </c:pt>
                <c:pt idx="6">
                  <c:v>-595.68852498000001</c:v>
                </c:pt>
                <c:pt idx="7">
                  <c:v>-559.64743776</c:v>
                </c:pt>
                <c:pt idx="8">
                  <c:v>-592.21745755000006</c:v>
                </c:pt>
                <c:pt idx="9">
                  <c:v>-620.39857156000005</c:v>
                </c:pt>
                <c:pt idx="10">
                  <c:v>-603.44718699999999</c:v>
                </c:pt>
                <c:pt idx="11">
                  <c:v>-564.38712094999994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E8-4B5E-B557-BEE9A0307BBE}"/>
            </c:ext>
          </c:extLst>
        </c:ser>
        <c:ser>
          <c:idx val="9"/>
          <c:order val="9"/>
          <c:tx>
            <c:strRef>
              <c:f>'10.1'!$A$30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'10.1'!$B$30:$M$30</c:f>
              <c:numCache>
                <c:formatCode>#\ ##0.0</c:formatCode>
                <c:ptCount val="12"/>
                <c:pt idx="0">
                  <c:v>-509.95216124000001</c:v>
                </c:pt>
                <c:pt idx="1">
                  <c:v>-500.43539325000023</c:v>
                </c:pt>
                <c:pt idx="2">
                  <c:v>-508.66615105000028</c:v>
                </c:pt>
                <c:pt idx="3">
                  <c:v>-470.06533100999997</c:v>
                </c:pt>
                <c:pt idx="4">
                  <c:v>-487.40939166999988</c:v>
                </c:pt>
                <c:pt idx="5">
                  <c:v>-505.04325030999973</c:v>
                </c:pt>
                <c:pt idx="6">
                  <c:v>-522.78480330000014</c:v>
                </c:pt>
                <c:pt idx="7">
                  <c:v>-498.31622820000001</c:v>
                </c:pt>
                <c:pt idx="8">
                  <c:v>-555.62836294999977</c:v>
                </c:pt>
                <c:pt idx="9">
                  <c:v>-620.23541163000027</c:v>
                </c:pt>
                <c:pt idx="10">
                  <c:v>-629.16396209999891</c:v>
                </c:pt>
                <c:pt idx="11">
                  <c:v>-491.82701804000203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E8-4B5E-B557-BEE9A0307BBE}"/>
            </c:ext>
          </c:extLst>
        </c:ser>
        <c:ser>
          <c:idx val="10"/>
          <c:order val="10"/>
          <c:tx>
            <c:strRef>
              <c:f>'10.1'!$A$31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'10.1'!$B$31:$M$31</c:f>
              <c:numCache>
                <c:formatCode>#\ ##0.0</c:formatCode>
                <c:ptCount val="12"/>
                <c:pt idx="0">
                  <c:v>-5.8112330000000005</c:v>
                </c:pt>
                <c:pt idx="1">
                  <c:v>-5.1275000000000004</c:v>
                </c:pt>
                <c:pt idx="2">
                  <c:v>-8.113683</c:v>
                </c:pt>
                <c:pt idx="3">
                  <c:v>-8.6706199999999995</c:v>
                </c:pt>
                <c:pt idx="4">
                  <c:v>-3.6381200000000002</c:v>
                </c:pt>
                <c:pt idx="5">
                  <c:v>-7.6561450000000004</c:v>
                </c:pt>
                <c:pt idx="6">
                  <c:v>-7.4619530000000003</c:v>
                </c:pt>
                <c:pt idx="7">
                  <c:v>-8.7061080000000004</c:v>
                </c:pt>
                <c:pt idx="8">
                  <c:v>-9.0388199999999994</c:v>
                </c:pt>
                <c:pt idx="9">
                  <c:v>-7.6420330000000005</c:v>
                </c:pt>
                <c:pt idx="10">
                  <c:v>-7.4133430000000002</c:v>
                </c:pt>
                <c:pt idx="11">
                  <c:v>-6.3846949999999998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E8-4B5E-B557-BEE9A0307BBE}"/>
            </c:ext>
          </c:extLst>
        </c:ser>
        <c:ser>
          <c:idx val="11"/>
          <c:order val="11"/>
          <c:tx>
            <c:strRef>
              <c:f>'10.1'!$A$32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'10.1'!$B$32:$M$32</c:f>
              <c:numCache>
                <c:formatCode>#\ ##0.0</c:formatCode>
                <c:ptCount val="12"/>
                <c:pt idx="0">
                  <c:v>-113.32926959999999</c:v>
                </c:pt>
                <c:pt idx="1">
                  <c:v>-93.628465600000027</c:v>
                </c:pt>
                <c:pt idx="2">
                  <c:v>-100.46206524999998</c:v>
                </c:pt>
                <c:pt idx="3">
                  <c:v>-89.416785750000003</c:v>
                </c:pt>
                <c:pt idx="4">
                  <c:v>-100.88884705000001</c:v>
                </c:pt>
                <c:pt idx="5">
                  <c:v>-110.85021780000004</c:v>
                </c:pt>
                <c:pt idx="6">
                  <c:v>-98.940617000000032</c:v>
                </c:pt>
                <c:pt idx="7">
                  <c:v>-96.48365934999994</c:v>
                </c:pt>
                <c:pt idx="8">
                  <c:v>-97.613039950000015</c:v>
                </c:pt>
                <c:pt idx="9">
                  <c:v>-92.055305550000014</c:v>
                </c:pt>
                <c:pt idx="10">
                  <c:v>-92.742635000000007</c:v>
                </c:pt>
                <c:pt idx="11">
                  <c:v>-72.389180649999972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E8-4B5E-B557-BEE9A0307BBE}"/>
            </c:ext>
          </c:extLst>
        </c:ser>
        <c:ser>
          <c:idx val="12"/>
          <c:order val="12"/>
          <c:tx>
            <c:strRef>
              <c:f>'10.1'!$A$33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'10.1'!$B$33:$M$33</c:f>
              <c:numCache>
                <c:formatCode>#\ ##0.0</c:formatCode>
                <c:ptCount val="12"/>
                <c:pt idx="0">
                  <c:v>-1395.9957188300002</c:v>
                </c:pt>
                <c:pt idx="1">
                  <c:v>-1313.2889791499997</c:v>
                </c:pt>
                <c:pt idx="2">
                  <c:v>-1361.9831279800001</c:v>
                </c:pt>
                <c:pt idx="3">
                  <c:v>-1292.5392601299998</c:v>
                </c:pt>
                <c:pt idx="4">
                  <c:v>-1233.9242518999968</c:v>
                </c:pt>
                <c:pt idx="5">
                  <c:v>-1274.3147811299998</c:v>
                </c:pt>
                <c:pt idx="6">
                  <c:v>-1234.4345820599997</c:v>
                </c:pt>
                <c:pt idx="7">
                  <c:v>-1201.35334571</c:v>
                </c:pt>
                <c:pt idx="8">
                  <c:v>-1245.9261765199999</c:v>
                </c:pt>
                <c:pt idx="9">
                  <c:v>-1288.9856904400001</c:v>
                </c:pt>
                <c:pt idx="10">
                  <c:v>-1281.8973320000002</c:v>
                </c:pt>
                <c:pt idx="11">
                  <c:v>-1251.1527134100045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E8-4B5E-B557-BEE9A0307BBE}"/>
            </c:ext>
          </c:extLst>
        </c:ser>
        <c:ser>
          <c:idx val="13"/>
          <c:order val="13"/>
          <c:tx>
            <c:strRef>
              <c:f>'10.1'!$A$34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'10.1'!$B$34:$M$34</c:f>
              <c:numCache>
                <c:formatCode>#\ ##0.0</c:formatCode>
                <c:ptCount val="12"/>
                <c:pt idx="0">
                  <c:v>-774.17729863708985</c:v>
                </c:pt>
                <c:pt idx="1">
                  <c:v>-700.02772456164712</c:v>
                </c:pt>
                <c:pt idx="2">
                  <c:v>-664.31687291660921</c:v>
                </c:pt>
                <c:pt idx="3">
                  <c:v>-553.6531637225936</c:v>
                </c:pt>
                <c:pt idx="4">
                  <c:v>-540.45244636381699</c:v>
                </c:pt>
                <c:pt idx="5">
                  <c:v>-509.16248786995851</c:v>
                </c:pt>
                <c:pt idx="6">
                  <c:v>-504.88374853060998</c:v>
                </c:pt>
                <c:pt idx="7">
                  <c:v>-510.71777813297842</c:v>
                </c:pt>
                <c:pt idx="8">
                  <c:v>-525.6624612026236</c:v>
                </c:pt>
                <c:pt idx="9">
                  <c:v>-614.13223255648472</c:v>
                </c:pt>
                <c:pt idx="10">
                  <c:v>-670.28245491600774</c:v>
                </c:pt>
                <c:pt idx="11">
                  <c:v>-684.29515269503099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E8-4B5E-B557-BEE9A0307BBE}"/>
            </c:ext>
          </c:extLst>
        </c:ser>
        <c:ser>
          <c:idx val="14"/>
          <c:order val="14"/>
          <c:tx>
            <c:strRef>
              <c:f>'10.1'!$A$35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'10.1'!$B$35:$M$35</c:f>
              <c:numCache>
                <c:formatCode>#\ ##0.0</c:formatCode>
                <c:ptCount val="12"/>
                <c:pt idx="0">
                  <c:v>-1840.9610445529095</c:v>
                </c:pt>
                <c:pt idx="1">
                  <c:v>-1640.8392697583531</c:v>
                </c:pt>
                <c:pt idx="2">
                  <c:v>-1417.9002529433906</c:v>
                </c:pt>
                <c:pt idx="3">
                  <c:v>-1102.7741817274066</c:v>
                </c:pt>
                <c:pt idx="4">
                  <c:v>-1134.2925867261833</c:v>
                </c:pt>
                <c:pt idx="5">
                  <c:v>-928.15768257004152</c:v>
                </c:pt>
                <c:pt idx="6">
                  <c:v>-907.34337712939009</c:v>
                </c:pt>
                <c:pt idx="7">
                  <c:v>-928.12502984702132</c:v>
                </c:pt>
                <c:pt idx="8">
                  <c:v>-939.73934182737651</c:v>
                </c:pt>
                <c:pt idx="9">
                  <c:v>-1291.8694702635153</c:v>
                </c:pt>
                <c:pt idx="10">
                  <c:v>-1559.7038349139946</c:v>
                </c:pt>
                <c:pt idx="11">
                  <c:v>-1827.9730600349603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E8-4B5E-B557-BEE9A0307BBE}"/>
            </c:ext>
          </c:extLst>
        </c:ser>
        <c:ser>
          <c:idx val="15"/>
          <c:order val="15"/>
          <c:tx>
            <c:strRef>
              <c:f>'10.1'!$A$36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'10.1'!$B$36:$M$36</c:f>
              <c:numCache>
                <c:formatCode>#\ ##0.0</c:formatCode>
                <c:ptCount val="12"/>
                <c:pt idx="0">
                  <c:v>-9.7671960000000002</c:v>
                </c:pt>
                <c:pt idx="1">
                  <c:v>-9.0265900000000006</c:v>
                </c:pt>
                <c:pt idx="2">
                  <c:v>-7.3962650000000014</c:v>
                </c:pt>
                <c:pt idx="3">
                  <c:v>-5.2587089999999987</c:v>
                </c:pt>
                <c:pt idx="4">
                  <c:v>-4.4113170000000004</c:v>
                </c:pt>
                <c:pt idx="5">
                  <c:v>-3.624393</c:v>
                </c:pt>
                <c:pt idx="6">
                  <c:v>-3.5731739999999994</c:v>
                </c:pt>
                <c:pt idx="7">
                  <c:v>-3.5228829999999998</c:v>
                </c:pt>
                <c:pt idx="8">
                  <c:v>-3.7596080000000001</c:v>
                </c:pt>
                <c:pt idx="9">
                  <c:v>-5.6857769999999999</c:v>
                </c:pt>
                <c:pt idx="10">
                  <c:v>-7.7249840000000001</c:v>
                </c:pt>
                <c:pt idx="11">
                  <c:v>-9.1646110000000007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E8-4B5E-B557-BEE9A0307BBE}"/>
            </c:ext>
          </c:extLst>
        </c:ser>
        <c:ser>
          <c:idx val="16"/>
          <c:order val="16"/>
          <c:tx>
            <c:strRef>
              <c:f>'10.1'!$A$37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'10.1'!$B$37:$M$37</c:f>
              <c:numCache>
                <c:formatCode>#\ ##0.0</c:formatCode>
                <c:ptCount val="12"/>
                <c:pt idx="0">
                  <c:v>-221.69866500000001</c:v>
                </c:pt>
                <c:pt idx="1">
                  <c:v>-200.00349699999998</c:v>
                </c:pt>
                <c:pt idx="2">
                  <c:v>-192.17070100000001</c:v>
                </c:pt>
                <c:pt idx="3">
                  <c:v>-166.21789500000003</c:v>
                </c:pt>
                <c:pt idx="4">
                  <c:v>-129.51266849999999</c:v>
                </c:pt>
                <c:pt idx="5">
                  <c:v>-124.68141450000002</c:v>
                </c:pt>
                <c:pt idx="6">
                  <c:v>-159.63260299999999</c:v>
                </c:pt>
                <c:pt idx="7">
                  <c:v>-157.03947500000004</c:v>
                </c:pt>
                <c:pt idx="8">
                  <c:v>-162.548361</c:v>
                </c:pt>
                <c:pt idx="9">
                  <c:v>-184.44323200000002</c:v>
                </c:pt>
                <c:pt idx="10">
                  <c:v>-197.687555</c:v>
                </c:pt>
                <c:pt idx="11">
                  <c:v>-218.877748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E8-4B5E-B557-BEE9A03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14240"/>
        <c:axId val="169120128"/>
      </c:barChart>
      <c:catAx>
        <c:axId val="16911424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120128"/>
        <c:crosses val="autoZero"/>
        <c:auto val="1"/>
        <c:lblAlgn val="ctr"/>
        <c:lblOffset val="100"/>
        <c:noMultiLvlLbl val="0"/>
      </c:catAx>
      <c:valAx>
        <c:axId val="169120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1424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4689248309172152"/>
          <c:y val="0.10394135250111892"/>
          <c:w val="0.25178763585615965"/>
          <c:h val="0.8882191670619873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maxima [MW]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5.0974642813999714E-3"/>
          <c:y val="2.6143781879888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'9.3'!$A$53:$A$148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'9.3'!$Z$53:$Z$148</c:f>
              <c:numCache>
                <c:formatCode>#,##0</c:formatCode>
                <c:ptCount val="96"/>
                <c:pt idx="0">
                  <c:v>8085.5292858704797</c:v>
                </c:pt>
                <c:pt idx="1">
                  <c:v>8082.5230014377303</c:v>
                </c:pt>
                <c:pt idx="2">
                  <c:v>8206.2935429831505</c:v>
                </c:pt>
                <c:pt idx="3">
                  <c:v>8168.97656787499</c:v>
                </c:pt>
                <c:pt idx="4">
                  <c:v>8244.0571357281806</c:v>
                </c:pt>
                <c:pt idx="5">
                  <c:v>8297.5949894908008</c:v>
                </c:pt>
                <c:pt idx="6">
                  <c:v>8256.9024216087491</c:v>
                </c:pt>
                <c:pt idx="7">
                  <c:v>8196.5243686408503</c:v>
                </c:pt>
                <c:pt idx="8">
                  <c:v>8150.4673153477297</c:v>
                </c:pt>
                <c:pt idx="9">
                  <c:v>8109.9541883080401</c:v>
                </c:pt>
                <c:pt idx="10">
                  <c:v>8112.12177566836</c:v>
                </c:pt>
                <c:pt idx="11">
                  <c:v>8068.4735475573098</c:v>
                </c:pt>
                <c:pt idx="12">
                  <c:v>8103.9167387084099</c:v>
                </c:pt>
                <c:pt idx="13">
                  <c:v>8091.9077423710496</c:v>
                </c:pt>
                <c:pt idx="14">
                  <c:v>8049.9614827574196</c:v>
                </c:pt>
                <c:pt idx="15">
                  <c:v>8031.2111113475503</c:v>
                </c:pt>
                <c:pt idx="16">
                  <c:v>8079.2064530514899</c:v>
                </c:pt>
                <c:pt idx="17">
                  <c:v>8102.6919050772203</c:v>
                </c:pt>
                <c:pt idx="18">
                  <c:v>8154.5983734596703</c:v>
                </c:pt>
                <c:pt idx="19">
                  <c:v>8295.1388527515901</c:v>
                </c:pt>
                <c:pt idx="20">
                  <c:v>8473.3778031354504</c:v>
                </c:pt>
                <c:pt idx="21">
                  <c:v>8563.1563414858792</c:v>
                </c:pt>
                <c:pt idx="22">
                  <c:v>8692.0846031952497</c:v>
                </c:pt>
                <c:pt idx="23">
                  <c:v>8933.2529523895901</c:v>
                </c:pt>
                <c:pt idx="24">
                  <c:v>9422.42445685844</c:v>
                </c:pt>
                <c:pt idx="25">
                  <c:v>9750.9503242372393</c:v>
                </c:pt>
                <c:pt idx="26">
                  <c:v>10059.797459641501</c:v>
                </c:pt>
                <c:pt idx="27">
                  <c:v>10231.8553561432</c:v>
                </c:pt>
                <c:pt idx="28">
                  <c:v>10411.959235897901</c:v>
                </c:pt>
                <c:pt idx="29">
                  <c:v>10400.2321726997</c:v>
                </c:pt>
                <c:pt idx="30">
                  <c:v>10426.8467670753</c:v>
                </c:pt>
                <c:pt idx="31">
                  <c:v>10427.732236813999</c:v>
                </c:pt>
                <c:pt idx="32">
                  <c:v>10492.4903538367</c:v>
                </c:pt>
                <c:pt idx="33">
                  <c:v>10618.0087938572</c:v>
                </c:pt>
                <c:pt idx="34">
                  <c:v>10634.3502290042</c:v>
                </c:pt>
                <c:pt idx="35">
                  <c:v>10722.782301147299</c:v>
                </c:pt>
                <c:pt idx="36">
                  <c:v>10771.344497877</c:v>
                </c:pt>
                <c:pt idx="37">
                  <c:v>10840.1098326833</c:v>
                </c:pt>
                <c:pt idx="38">
                  <c:v>10883.8605962854</c:v>
                </c:pt>
                <c:pt idx="39">
                  <c:v>10863.7866592681</c:v>
                </c:pt>
                <c:pt idx="40">
                  <c:v>10833.2405884489</c:v>
                </c:pt>
                <c:pt idx="41">
                  <c:v>10738.1290967612</c:v>
                </c:pt>
                <c:pt idx="42">
                  <c:v>10727.308292261399</c:v>
                </c:pt>
                <c:pt idx="43">
                  <c:v>10673.840062338701</c:v>
                </c:pt>
                <c:pt idx="44">
                  <c:v>10691.6131712235</c:v>
                </c:pt>
                <c:pt idx="45">
                  <c:v>10751.6012326002</c:v>
                </c:pt>
                <c:pt idx="46">
                  <c:v>10876.3562928596</c:v>
                </c:pt>
                <c:pt idx="47">
                  <c:v>10863.843946282799</c:v>
                </c:pt>
                <c:pt idx="48">
                  <c:v>10871.523443157599</c:v>
                </c:pt>
                <c:pt idx="49">
                  <c:v>10912.553551205199</c:v>
                </c:pt>
                <c:pt idx="50">
                  <c:v>10781.108992114499</c:v>
                </c:pt>
                <c:pt idx="51">
                  <c:v>10808.188744576901</c:v>
                </c:pt>
                <c:pt idx="52">
                  <c:v>10866.6972226042</c:v>
                </c:pt>
                <c:pt idx="53">
                  <c:v>10907.3181920022</c:v>
                </c:pt>
                <c:pt idx="54">
                  <c:v>10851.6486379418</c:v>
                </c:pt>
                <c:pt idx="55">
                  <c:v>10681.7903905276</c:v>
                </c:pt>
                <c:pt idx="56">
                  <c:v>10573.432721061999</c:v>
                </c:pt>
                <c:pt idx="57">
                  <c:v>10555.8169484267</c:v>
                </c:pt>
                <c:pt idx="58">
                  <c:v>10464.515406713301</c:v>
                </c:pt>
                <c:pt idx="59">
                  <c:v>10443.5784945299</c:v>
                </c:pt>
                <c:pt idx="60">
                  <c:v>10500.761505848899</c:v>
                </c:pt>
                <c:pt idx="61">
                  <c:v>10457.1149013869</c:v>
                </c:pt>
                <c:pt idx="62">
                  <c:v>10413.880190419</c:v>
                </c:pt>
                <c:pt idx="63">
                  <c:v>10348.2486614032</c:v>
                </c:pt>
                <c:pt idx="64">
                  <c:v>10263.735300311901</c:v>
                </c:pt>
                <c:pt idx="65">
                  <c:v>10251.841896686599</c:v>
                </c:pt>
                <c:pt idx="66">
                  <c:v>10268.795768260699</c:v>
                </c:pt>
                <c:pt idx="67">
                  <c:v>10307.9906450361</c:v>
                </c:pt>
                <c:pt idx="68">
                  <c:v>10423.9681609292</c:v>
                </c:pt>
                <c:pt idx="69">
                  <c:v>10559.3993451969</c:v>
                </c:pt>
                <c:pt idx="70">
                  <c:v>10572.501806194199</c:v>
                </c:pt>
                <c:pt idx="71">
                  <c:v>10558.3814919908</c:v>
                </c:pt>
                <c:pt idx="72">
                  <c:v>10540.395924664201</c:v>
                </c:pt>
                <c:pt idx="73">
                  <c:v>10474.6073624501</c:v>
                </c:pt>
                <c:pt idx="74">
                  <c:v>10486.864069794299</c:v>
                </c:pt>
                <c:pt idx="75">
                  <c:v>10412.072121011901</c:v>
                </c:pt>
                <c:pt idx="76">
                  <c:v>10432.242381140701</c:v>
                </c:pt>
                <c:pt idx="77">
                  <c:v>10413.951328518</c:v>
                </c:pt>
                <c:pt idx="78">
                  <c:v>10470.6974793717</c:v>
                </c:pt>
                <c:pt idx="79">
                  <c:v>10388.8160139949</c:v>
                </c:pt>
                <c:pt idx="80">
                  <c:v>10259.3356614969</c:v>
                </c:pt>
                <c:pt idx="81">
                  <c:v>10138.9266112523</c:v>
                </c:pt>
                <c:pt idx="82">
                  <c:v>9993.8988869921195</c:v>
                </c:pt>
                <c:pt idx="83">
                  <c:v>9922.5232151137297</c:v>
                </c:pt>
                <c:pt idx="84">
                  <c:v>9796.0039558794997</c:v>
                </c:pt>
                <c:pt idx="85">
                  <c:v>9666.5258352395504</c:v>
                </c:pt>
                <c:pt idx="86">
                  <c:v>9353.6793044560509</c:v>
                </c:pt>
                <c:pt idx="87">
                  <c:v>9185.7171316256008</c:v>
                </c:pt>
                <c:pt idx="88">
                  <c:v>9100.3986396731798</c:v>
                </c:pt>
                <c:pt idx="89">
                  <c:v>9037.6775265917095</c:v>
                </c:pt>
                <c:pt idx="90">
                  <c:v>8905.5243800951393</c:v>
                </c:pt>
                <c:pt idx="91">
                  <c:v>8770.6581443550604</c:v>
                </c:pt>
                <c:pt idx="92">
                  <c:v>8687.5513970310294</c:v>
                </c:pt>
                <c:pt idx="93">
                  <c:v>8563.8603698927309</c:v>
                </c:pt>
                <c:pt idx="94">
                  <c:v>8452.4393420853103</c:v>
                </c:pt>
                <c:pt idx="95">
                  <c:v>8311.1950844759704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7-460C-9F8C-03975A05338D}"/>
            </c:ext>
          </c:extLst>
        </c:ser>
        <c:ser>
          <c:idx val="1"/>
          <c:order val="1"/>
          <c:tx>
            <c:strRef>
              <c:f>'9.3'!$AA$52</c:f>
              <c:strCache>
                <c:ptCount val="1"/>
                <c:pt idx="0">
                  <c:v>Rozsah 2015-2023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'9.3'!$A$53:$A$148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'9.3'!$AA$53:$AA$148</c:f>
              <c:numCache>
                <c:formatCode>#,##0</c:formatCode>
                <c:ptCount val="96"/>
                <c:pt idx="0">
                  <c:v>1620.0111150667199</c:v>
                </c:pt>
                <c:pt idx="1">
                  <c:v>1567.02605333881</c:v>
                </c:pt>
                <c:pt idx="2">
                  <c:v>1485.0984469700088</c:v>
                </c:pt>
                <c:pt idx="3">
                  <c:v>1523.9611828020006</c:v>
                </c:pt>
                <c:pt idx="4">
                  <c:v>1501.2269006402894</c:v>
                </c:pt>
                <c:pt idx="5">
                  <c:v>1561.5097674553399</c:v>
                </c:pt>
                <c:pt idx="6">
                  <c:v>1583.8022773373414</c:v>
                </c:pt>
                <c:pt idx="7">
                  <c:v>1565.7493124799894</c:v>
                </c:pt>
                <c:pt idx="8">
                  <c:v>1651.0396753833311</c:v>
                </c:pt>
                <c:pt idx="9">
                  <c:v>1678.5955949549807</c:v>
                </c:pt>
                <c:pt idx="10">
                  <c:v>1706.9975302037692</c:v>
                </c:pt>
                <c:pt idx="11">
                  <c:v>1765.3093286393696</c:v>
                </c:pt>
                <c:pt idx="12">
                  <c:v>1729.999712991711</c:v>
                </c:pt>
                <c:pt idx="13">
                  <c:v>1712.6879405063009</c:v>
                </c:pt>
                <c:pt idx="14">
                  <c:v>1696.9322838736398</c:v>
                </c:pt>
                <c:pt idx="15">
                  <c:v>1680.3970939306901</c:v>
                </c:pt>
                <c:pt idx="16">
                  <c:v>1709.0392247814407</c:v>
                </c:pt>
                <c:pt idx="17">
                  <c:v>1744.5089542817195</c:v>
                </c:pt>
                <c:pt idx="18">
                  <c:v>1762.0604503214599</c:v>
                </c:pt>
                <c:pt idx="19">
                  <c:v>1765.5384257807091</c:v>
                </c:pt>
                <c:pt idx="20">
                  <c:v>1718.8553866470502</c:v>
                </c:pt>
                <c:pt idx="21">
                  <c:v>1716.0493832773209</c:v>
                </c:pt>
                <c:pt idx="22">
                  <c:v>1709.3109501481504</c:v>
                </c:pt>
                <c:pt idx="23">
                  <c:v>1669.3090971206093</c:v>
                </c:pt>
                <c:pt idx="24">
                  <c:v>1550.2648759581607</c:v>
                </c:pt>
                <c:pt idx="25">
                  <c:v>1416.8348132770607</c:v>
                </c:pt>
                <c:pt idx="26">
                  <c:v>1289.370494368799</c:v>
                </c:pt>
                <c:pt idx="27">
                  <c:v>1259.9279798488005</c:v>
                </c:pt>
                <c:pt idx="28">
                  <c:v>1209.255201747199</c:v>
                </c:pt>
                <c:pt idx="29">
                  <c:v>1322.5222317009011</c:v>
                </c:pt>
                <c:pt idx="30">
                  <c:v>1364.5216760376006</c:v>
                </c:pt>
                <c:pt idx="31">
                  <c:v>1383.756444660301</c:v>
                </c:pt>
                <c:pt idx="32">
                  <c:v>1380.5434019822005</c:v>
                </c:pt>
                <c:pt idx="33">
                  <c:v>1362.6026726527998</c:v>
                </c:pt>
                <c:pt idx="34">
                  <c:v>1374.2495183690007</c:v>
                </c:pt>
                <c:pt idx="35">
                  <c:v>1436.2323549439006</c:v>
                </c:pt>
                <c:pt idx="36">
                  <c:v>1362.2819230691002</c:v>
                </c:pt>
                <c:pt idx="37">
                  <c:v>1284.1719060347004</c:v>
                </c:pt>
                <c:pt idx="38">
                  <c:v>1204.9170523512003</c:v>
                </c:pt>
                <c:pt idx="39">
                  <c:v>1223.3662588424995</c:v>
                </c:pt>
                <c:pt idx="40">
                  <c:v>1304.1467832832004</c:v>
                </c:pt>
                <c:pt idx="41">
                  <c:v>1310.0282020014001</c:v>
                </c:pt>
                <c:pt idx="42">
                  <c:v>1238.8917934919009</c:v>
                </c:pt>
                <c:pt idx="43">
                  <c:v>1228.5347876169999</c:v>
                </c:pt>
                <c:pt idx="44">
                  <c:v>1118.4299518845</c:v>
                </c:pt>
                <c:pt idx="45">
                  <c:v>1001.6123148724</c:v>
                </c:pt>
                <c:pt idx="46">
                  <c:v>888.69479402879915</c:v>
                </c:pt>
                <c:pt idx="47">
                  <c:v>904.93441253290075</c:v>
                </c:pt>
                <c:pt idx="48">
                  <c:v>971.87075354300032</c:v>
                </c:pt>
                <c:pt idx="49">
                  <c:v>1036.7864029795001</c:v>
                </c:pt>
                <c:pt idx="50">
                  <c:v>1065.913800136701</c:v>
                </c:pt>
                <c:pt idx="51">
                  <c:v>1040.4157292732998</c:v>
                </c:pt>
                <c:pt idx="52">
                  <c:v>1063.1827965491993</c:v>
                </c:pt>
                <c:pt idx="53">
                  <c:v>1068.5137134312008</c:v>
                </c:pt>
                <c:pt idx="54">
                  <c:v>1082.6319439735998</c:v>
                </c:pt>
                <c:pt idx="55">
                  <c:v>1122.7450150683999</c:v>
                </c:pt>
                <c:pt idx="56">
                  <c:v>1234.7808817656005</c:v>
                </c:pt>
                <c:pt idx="57">
                  <c:v>1262.7470171585992</c:v>
                </c:pt>
                <c:pt idx="58">
                  <c:v>1289.8310704467985</c:v>
                </c:pt>
                <c:pt idx="59">
                  <c:v>1285.3443469215999</c:v>
                </c:pt>
                <c:pt idx="60">
                  <c:v>1232.0145006486</c:v>
                </c:pt>
                <c:pt idx="61">
                  <c:v>1284.1794128645997</c:v>
                </c:pt>
                <c:pt idx="62">
                  <c:v>1321.5505753435991</c:v>
                </c:pt>
                <c:pt idx="63">
                  <c:v>1373.3328910484997</c:v>
                </c:pt>
                <c:pt idx="64">
                  <c:v>1331.3859697152002</c:v>
                </c:pt>
                <c:pt idx="65">
                  <c:v>1305.0876838005006</c:v>
                </c:pt>
                <c:pt idx="66">
                  <c:v>1331.6277242917004</c:v>
                </c:pt>
                <c:pt idx="67">
                  <c:v>1354.8089767676011</c:v>
                </c:pt>
                <c:pt idx="68">
                  <c:v>1416.0993728885005</c:v>
                </c:pt>
                <c:pt idx="69">
                  <c:v>1276.9497759708993</c:v>
                </c:pt>
                <c:pt idx="70">
                  <c:v>1126.0854827437015</c:v>
                </c:pt>
                <c:pt idx="71">
                  <c:v>1116.9597071204007</c:v>
                </c:pt>
                <c:pt idx="72">
                  <c:v>1223.7897268550987</c:v>
                </c:pt>
                <c:pt idx="73">
                  <c:v>1278.8227759372003</c:v>
                </c:pt>
                <c:pt idx="74">
                  <c:v>1330.6671180320009</c:v>
                </c:pt>
                <c:pt idx="75">
                  <c:v>1319.6208411090993</c:v>
                </c:pt>
                <c:pt idx="76">
                  <c:v>1252.4193091530997</c:v>
                </c:pt>
                <c:pt idx="77">
                  <c:v>1252.8008491254004</c:v>
                </c:pt>
                <c:pt idx="78">
                  <c:v>1394.3778592710005</c:v>
                </c:pt>
                <c:pt idx="79">
                  <c:v>1386.8529504495</c:v>
                </c:pt>
                <c:pt idx="80">
                  <c:v>1403.9765409232004</c:v>
                </c:pt>
                <c:pt idx="81">
                  <c:v>1408.5632435249991</c:v>
                </c:pt>
                <c:pt idx="82">
                  <c:v>1435.2849304165811</c:v>
                </c:pt>
                <c:pt idx="83">
                  <c:v>1510.4238381210707</c:v>
                </c:pt>
                <c:pt idx="84">
                  <c:v>1531.7665938630998</c:v>
                </c:pt>
                <c:pt idx="85">
                  <c:v>1479.4202285730498</c:v>
                </c:pt>
                <c:pt idx="86">
                  <c:v>1567.4930325099485</c:v>
                </c:pt>
                <c:pt idx="87">
                  <c:v>1517.0504183250996</c:v>
                </c:pt>
                <c:pt idx="88">
                  <c:v>1558.6040451886201</c:v>
                </c:pt>
                <c:pt idx="89">
                  <c:v>1533.0251614098906</c:v>
                </c:pt>
                <c:pt idx="90">
                  <c:v>1632.5947450202602</c:v>
                </c:pt>
                <c:pt idx="91">
                  <c:v>1663.4524718088396</c:v>
                </c:pt>
                <c:pt idx="92">
                  <c:v>1696.4602481664697</c:v>
                </c:pt>
                <c:pt idx="93">
                  <c:v>1712.77313267717</c:v>
                </c:pt>
                <c:pt idx="94">
                  <c:v>1688.49563671129</c:v>
                </c:pt>
                <c:pt idx="95">
                  <c:v>1675.0693430925494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85184"/>
        <c:axId val="529779936"/>
      </c:areaChart>
      <c:lineChart>
        <c:grouping val="standard"/>
        <c:varyColors val="0"/>
        <c:ser>
          <c:idx val="2"/>
          <c:order val="2"/>
          <c:tx>
            <c:strRef>
              <c:f>'9.3'!$K$52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'9.3'!$K$53:$K$148</c:f>
              <c:numCache>
                <c:formatCode>#,##0</c:formatCode>
                <c:ptCount val="96"/>
                <c:pt idx="0">
                  <c:v>8732.3949999999986</c:v>
                </c:pt>
                <c:pt idx="1">
                  <c:v>8685.5879999999997</c:v>
                </c:pt>
                <c:pt idx="2">
                  <c:v>8712.8490000000002</c:v>
                </c:pt>
                <c:pt idx="3">
                  <c:v>8752.2929999999997</c:v>
                </c:pt>
                <c:pt idx="4">
                  <c:v>8803.8610000000026</c:v>
                </c:pt>
                <c:pt idx="5">
                  <c:v>8855.6720000000005</c:v>
                </c:pt>
                <c:pt idx="6">
                  <c:v>8786.3510000000006</c:v>
                </c:pt>
                <c:pt idx="7">
                  <c:v>8787.5589999999993</c:v>
                </c:pt>
                <c:pt idx="8">
                  <c:v>8749.0709999999999</c:v>
                </c:pt>
                <c:pt idx="9">
                  <c:v>8714.2509999999984</c:v>
                </c:pt>
                <c:pt idx="10">
                  <c:v>8732.2200000000012</c:v>
                </c:pt>
                <c:pt idx="11">
                  <c:v>8709.4259999999977</c:v>
                </c:pt>
                <c:pt idx="12">
                  <c:v>8737.1990000000005</c:v>
                </c:pt>
                <c:pt idx="13">
                  <c:v>8745.621000000001</c:v>
                </c:pt>
                <c:pt idx="14">
                  <c:v>8748.2690000000002</c:v>
                </c:pt>
                <c:pt idx="15">
                  <c:v>8722.9560000000001</c:v>
                </c:pt>
                <c:pt idx="16">
                  <c:v>8824.1449999999986</c:v>
                </c:pt>
                <c:pt idx="17">
                  <c:v>8911.7509999999984</c:v>
                </c:pt>
                <c:pt idx="18">
                  <c:v>8976.7480000000014</c:v>
                </c:pt>
                <c:pt idx="19">
                  <c:v>9084.7739999999994</c:v>
                </c:pt>
                <c:pt idx="20">
                  <c:v>9280.885000000002</c:v>
                </c:pt>
                <c:pt idx="21">
                  <c:v>9483.6129999999994</c:v>
                </c:pt>
                <c:pt idx="22">
                  <c:v>9620.2690000000002</c:v>
                </c:pt>
                <c:pt idx="23">
                  <c:v>9787.2959999999985</c:v>
                </c:pt>
                <c:pt idx="24">
                  <c:v>10215.452000000001</c:v>
                </c:pt>
                <c:pt idx="25">
                  <c:v>10491.583000000001</c:v>
                </c:pt>
                <c:pt idx="26">
                  <c:v>10779.425000000001</c:v>
                </c:pt>
                <c:pt idx="27">
                  <c:v>10972.338</c:v>
                </c:pt>
                <c:pt idx="28">
                  <c:v>11196.727000000003</c:v>
                </c:pt>
                <c:pt idx="29">
                  <c:v>11299.674999999997</c:v>
                </c:pt>
                <c:pt idx="30">
                  <c:v>11289.224000000002</c:v>
                </c:pt>
                <c:pt idx="31">
                  <c:v>11224.381999999998</c:v>
                </c:pt>
                <c:pt idx="32">
                  <c:v>11204.934999999998</c:v>
                </c:pt>
                <c:pt idx="33">
                  <c:v>11337.655999999997</c:v>
                </c:pt>
                <c:pt idx="34">
                  <c:v>11369.526000000002</c:v>
                </c:pt>
                <c:pt idx="35">
                  <c:v>11422.718999999999</c:v>
                </c:pt>
                <c:pt idx="36">
                  <c:v>11476.194999999998</c:v>
                </c:pt>
                <c:pt idx="37">
                  <c:v>11487.543</c:v>
                </c:pt>
                <c:pt idx="38">
                  <c:v>11457.244000000001</c:v>
                </c:pt>
                <c:pt idx="39">
                  <c:v>11489.498000000001</c:v>
                </c:pt>
                <c:pt idx="40">
                  <c:v>11548.900000000001</c:v>
                </c:pt>
                <c:pt idx="41">
                  <c:v>11452.041000000001</c:v>
                </c:pt>
                <c:pt idx="42">
                  <c:v>11396.606</c:v>
                </c:pt>
                <c:pt idx="43">
                  <c:v>11396.671</c:v>
                </c:pt>
                <c:pt idx="44">
                  <c:v>11450.744000000001</c:v>
                </c:pt>
                <c:pt idx="45">
                  <c:v>11395.012999999999</c:v>
                </c:pt>
                <c:pt idx="46">
                  <c:v>11359.191999999999</c:v>
                </c:pt>
                <c:pt idx="47">
                  <c:v>11337.152</c:v>
                </c:pt>
                <c:pt idx="48">
                  <c:v>11340.378000000001</c:v>
                </c:pt>
                <c:pt idx="49">
                  <c:v>11373.738000000001</c:v>
                </c:pt>
                <c:pt idx="50">
                  <c:v>11260.760999999999</c:v>
                </c:pt>
                <c:pt idx="51">
                  <c:v>11310.232</c:v>
                </c:pt>
                <c:pt idx="52">
                  <c:v>11388.191000000003</c:v>
                </c:pt>
                <c:pt idx="53">
                  <c:v>11377.438000000002</c:v>
                </c:pt>
                <c:pt idx="54">
                  <c:v>11220.947</c:v>
                </c:pt>
                <c:pt idx="55">
                  <c:v>11001.937999999998</c:v>
                </c:pt>
                <c:pt idx="56">
                  <c:v>10933.220000000001</c:v>
                </c:pt>
                <c:pt idx="57">
                  <c:v>10907.305000000002</c:v>
                </c:pt>
                <c:pt idx="58">
                  <c:v>10839.318999999998</c:v>
                </c:pt>
                <c:pt idx="59">
                  <c:v>10757.016000000001</c:v>
                </c:pt>
                <c:pt idx="60">
                  <c:v>10773.192999999999</c:v>
                </c:pt>
                <c:pt idx="61">
                  <c:v>10705.063999999998</c:v>
                </c:pt>
                <c:pt idx="62">
                  <c:v>10732.399000000001</c:v>
                </c:pt>
                <c:pt idx="63">
                  <c:v>10813.771999999999</c:v>
                </c:pt>
                <c:pt idx="64">
                  <c:v>10703.400000000003</c:v>
                </c:pt>
                <c:pt idx="65">
                  <c:v>10833.235000000002</c:v>
                </c:pt>
                <c:pt idx="66">
                  <c:v>10963.462</c:v>
                </c:pt>
                <c:pt idx="67">
                  <c:v>11019.641000000001</c:v>
                </c:pt>
                <c:pt idx="68">
                  <c:v>11060.470000000001</c:v>
                </c:pt>
                <c:pt idx="69">
                  <c:v>10963.541999999998</c:v>
                </c:pt>
                <c:pt idx="70">
                  <c:v>10983.709000000001</c:v>
                </c:pt>
                <c:pt idx="71">
                  <c:v>10996.231999999998</c:v>
                </c:pt>
                <c:pt idx="72">
                  <c:v>10945.724</c:v>
                </c:pt>
                <c:pt idx="73">
                  <c:v>10904.087000000003</c:v>
                </c:pt>
                <c:pt idx="74">
                  <c:v>10839.697</c:v>
                </c:pt>
                <c:pt idx="75">
                  <c:v>10842.964</c:v>
                </c:pt>
                <c:pt idx="76">
                  <c:v>10836.061999999998</c:v>
                </c:pt>
                <c:pt idx="77">
                  <c:v>10858.199000000002</c:v>
                </c:pt>
                <c:pt idx="78">
                  <c:v>10902.748</c:v>
                </c:pt>
                <c:pt idx="79">
                  <c:v>10854.453</c:v>
                </c:pt>
                <c:pt idx="80">
                  <c:v>10750.489</c:v>
                </c:pt>
                <c:pt idx="81">
                  <c:v>10697.862999999999</c:v>
                </c:pt>
                <c:pt idx="82">
                  <c:v>10569.121000000001</c:v>
                </c:pt>
                <c:pt idx="83">
                  <c:v>10458.170000000002</c:v>
                </c:pt>
                <c:pt idx="84">
                  <c:v>10372.628999999999</c:v>
                </c:pt>
                <c:pt idx="85">
                  <c:v>10242.485000000001</c:v>
                </c:pt>
                <c:pt idx="86">
                  <c:v>10049.867999999999</c:v>
                </c:pt>
                <c:pt idx="87">
                  <c:v>9886.2569999999996</c:v>
                </c:pt>
                <c:pt idx="88">
                  <c:v>9834.7479999999996</c:v>
                </c:pt>
                <c:pt idx="89">
                  <c:v>9754.4089999999978</c:v>
                </c:pt>
                <c:pt idx="90">
                  <c:v>9645.7950000000001</c:v>
                </c:pt>
                <c:pt idx="91">
                  <c:v>9544.8489999999983</c:v>
                </c:pt>
                <c:pt idx="92">
                  <c:v>9407.5890000000036</c:v>
                </c:pt>
                <c:pt idx="93">
                  <c:v>9288.2490000000016</c:v>
                </c:pt>
                <c:pt idx="94">
                  <c:v>9182.4479999999985</c:v>
                </c:pt>
                <c:pt idx="95">
                  <c:v>9042.637999999999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7-460C-9F8C-03975A05338D}"/>
            </c:ext>
          </c:extLst>
        </c:ser>
        <c:ser>
          <c:idx val="3"/>
          <c:order val="3"/>
          <c:tx>
            <c:strRef>
              <c:f>'9.3'!$L$52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'9.3'!$L$53:$L$148</c:f>
              <c:numCache>
                <c:formatCode>#,##0</c:formatCode>
                <c:ptCount val="96"/>
                <c:pt idx="0">
                  <c:v>8910.2360000000008</c:v>
                </c:pt>
                <c:pt idx="1">
                  <c:v>8883.0380000000005</c:v>
                </c:pt>
                <c:pt idx="2">
                  <c:v>8878.5980000000018</c:v>
                </c:pt>
                <c:pt idx="3">
                  <c:v>8893.9589999999989</c:v>
                </c:pt>
                <c:pt idx="4">
                  <c:v>8957.0720000000001</c:v>
                </c:pt>
                <c:pt idx="5">
                  <c:v>9005.5709999999999</c:v>
                </c:pt>
                <c:pt idx="6">
                  <c:v>8967.4009999999998</c:v>
                </c:pt>
                <c:pt idx="7">
                  <c:v>8962.6470000000008</c:v>
                </c:pt>
                <c:pt idx="8">
                  <c:v>8884.2540000000008</c:v>
                </c:pt>
                <c:pt idx="9">
                  <c:v>8815.9520000000011</c:v>
                </c:pt>
                <c:pt idx="10">
                  <c:v>8850.5239999999994</c:v>
                </c:pt>
                <c:pt idx="11">
                  <c:v>8837.7520000000004</c:v>
                </c:pt>
                <c:pt idx="12">
                  <c:v>8937.119999999999</c:v>
                </c:pt>
                <c:pt idx="13">
                  <c:v>8938.7150000000001</c:v>
                </c:pt>
                <c:pt idx="14">
                  <c:v>8944.9259999999995</c:v>
                </c:pt>
                <c:pt idx="15">
                  <c:v>8937.9759999999969</c:v>
                </c:pt>
                <c:pt idx="16">
                  <c:v>9019.2799999999988</c:v>
                </c:pt>
                <c:pt idx="17">
                  <c:v>9100.7699999999968</c:v>
                </c:pt>
                <c:pt idx="18">
                  <c:v>9197.5529999999999</c:v>
                </c:pt>
                <c:pt idx="19">
                  <c:v>9328.5380000000005</c:v>
                </c:pt>
                <c:pt idx="20">
                  <c:v>9506.5290000000005</c:v>
                </c:pt>
                <c:pt idx="21">
                  <c:v>9642.8610000000008</c:v>
                </c:pt>
                <c:pt idx="22">
                  <c:v>9816.9480000000003</c:v>
                </c:pt>
                <c:pt idx="23">
                  <c:v>9988.1780000000017</c:v>
                </c:pt>
                <c:pt idx="24">
                  <c:v>10473.048999999997</c:v>
                </c:pt>
                <c:pt idx="25">
                  <c:v>10733.855999999998</c:v>
                </c:pt>
                <c:pt idx="26">
                  <c:v>10969.463</c:v>
                </c:pt>
                <c:pt idx="27">
                  <c:v>11127.723000000002</c:v>
                </c:pt>
                <c:pt idx="28">
                  <c:v>11273.551000000001</c:v>
                </c:pt>
                <c:pt idx="29">
                  <c:v>11399.524999999998</c:v>
                </c:pt>
                <c:pt idx="30">
                  <c:v>11405.001</c:v>
                </c:pt>
                <c:pt idx="31">
                  <c:v>11450.198000000002</c:v>
                </c:pt>
                <c:pt idx="32">
                  <c:v>11460.779</c:v>
                </c:pt>
                <c:pt idx="33">
                  <c:v>11602.789000000002</c:v>
                </c:pt>
                <c:pt idx="34">
                  <c:v>11699.367</c:v>
                </c:pt>
                <c:pt idx="35">
                  <c:v>11720.355</c:v>
                </c:pt>
                <c:pt idx="36">
                  <c:v>11671.869999999999</c:v>
                </c:pt>
                <c:pt idx="37">
                  <c:v>11677.573999999999</c:v>
                </c:pt>
                <c:pt idx="38">
                  <c:v>11635.202000000001</c:v>
                </c:pt>
                <c:pt idx="39">
                  <c:v>11660.506000000001</c:v>
                </c:pt>
                <c:pt idx="40">
                  <c:v>11715.611000000001</c:v>
                </c:pt>
                <c:pt idx="41">
                  <c:v>11641.575000000003</c:v>
                </c:pt>
                <c:pt idx="42">
                  <c:v>11545.015999999998</c:v>
                </c:pt>
                <c:pt idx="43">
                  <c:v>11477.801999999998</c:v>
                </c:pt>
                <c:pt idx="44">
                  <c:v>11499.357000000002</c:v>
                </c:pt>
                <c:pt idx="45">
                  <c:v>11405.796999999999</c:v>
                </c:pt>
                <c:pt idx="46">
                  <c:v>11367.599999999999</c:v>
                </c:pt>
                <c:pt idx="47">
                  <c:v>11339.527999999998</c:v>
                </c:pt>
                <c:pt idx="48">
                  <c:v>11229.368000000002</c:v>
                </c:pt>
                <c:pt idx="49">
                  <c:v>11246.672999999999</c:v>
                </c:pt>
                <c:pt idx="50">
                  <c:v>11209.737999999999</c:v>
                </c:pt>
                <c:pt idx="51">
                  <c:v>11223.822000000002</c:v>
                </c:pt>
                <c:pt idx="52">
                  <c:v>11327.918</c:v>
                </c:pt>
                <c:pt idx="53">
                  <c:v>11244.251999999999</c:v>
                </c:pt>
                <c:pt idx="54">
                  <c:v>11089.536999999998</c:v>
                </c:pt>
                <c:pt idx="55">
                  <c:v>10894.64</c:v>
                </c:pt>
                <c:pt idx="56">
                  <c:v>10815.718000000001</c:v>
                </c:pt>
                <c:pt idx="57">
                  <c:v>10701.486000000001</c:v>
                </c:pt>
                <c:pt idx="58">
                  <c:v>10678.493000000002</c:v>
                </c:pt>
                <c:pt idx="59">
                  <c:v>10626.352999999997</c:v>
                </c:pt>
                <c:pt idx="60">
                  <c:v>10621.567999999999</c:v>
                </c:pt>
                <c:pt idx="61">
                  <c:v>10539.507</c:v>
                </c:pt>
                <c:pt idx="62">
                  <c:v>10448.972999999998</c:v>
                </c:pt>
                <c:pt idx="63">
                  <c:v>10387.321</c:v>
                </c:pt>
                <c:pt idx="64">
                  <c:v>10205.460999999998</c:v>
                </c:pt>
                <c:pt idx="65">
                  <c:v>10155.373</c:v>
                </c:pt>
                <c:pt idx="66">
                  <c:v>10128.654999999999</c:v>
                </c:pt>
                <c:pt idx="67">
                  <c:v>10186.113000000003</c:v>
                </c:pt>
                <c:pt idx="68">
                  <c:v>10296.812000000002</c:v>
                </c:pt>
                <c:pt idx="69">
                  <c:v>10367.338</c:v>
                </c:pt>
                <c:pt idx="70">
                  <c:v>10447.107</c:v>
                </c:pt>
                <c:pt idx="71">
                  <c:v>10558.608</c:v>
                </c:pt>
                <c:pt idx="72">
                  <c:v>10633.228000000003</c:v>
                </c:pt>
                <c:pt idx="73">
                  <c:v>10600.165999999999</c:v>
                </c:pt>
                <c:pt idx="74">
                  <c:v>10631.673000000001</c:v>
                </c:pt>
                <c:pt idx="75">
                  <c:v>10617.521999999997</c:v>
                </c:pt>
                <c:pt idx="76">
                  <c:v>10577.003000000002</c:v>
                </c:pt>
                <c:pt idx="77">
                  <c:v>10602.214999999998</c:v>
                </c:pt>
                <c:pt idx="78">
                  <c:v>10584.594000000001</c:v>
                </c:pt>
                <c:pt idx="79">
                  <c:v>10457.363000000001</c:v>
                </c:pt>
                <c:pt idx="80">
                  <c:v>10340.900000000001</c:v>
                </c:pt>
                <c:pt idx="81">
                  <c:v>10247.909</c:v>
                </c:pt>
                <c:pt idx="82">
                  <c:v>10198.095999999998</c:v>
                </c:pt>
                <c:pt idx="83">
                  <c:v>10137.453000000001</c:v>
                </c:pt>
                <c:pt idx="84">
                  <c:v>10053.262000000001</c:v>
                </c:pt>
                <c:pt idx="85">
                  <c:v>9980.5390000000007</c:v>
                </c:pt>
                <c:pt idx="86">
                  <c:v>9793.8900000000012</c:v>
                </c:pt>
                <c:pt idx="87">
                  <c:v>9612.9559999999983</c:v>
                </c:pt>
                <c:pt idx="88">
                  <c:v>9561.5460000000003</c:v>
                </c:pt>
                <c:pt idx="89">
                  <c:v>9540.49</c:v>
                </c:pt>
                <c:pt idx="90">
                  <c:v>9423.2800000000007</c:v>
                </c:pt>
                <c:pt idx="91">
                  <c:v>9355.3319999999985</c:v>
                </c:pt>
                <c:pt idx="92">
                  <c:v>9269.6979999999985</c:v>
                </c:pt>
                <c:pt idx="93">
                  <c:v>9127.4359999999997</c:v>
                </c:pt>
                <c:pt idx="94">
                  <c:v>8986.31</c:v>
                </c:pt>
                <c:pt idx="95">
                  <c:v>8866.0380000000041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85184"/>
        <c:axId val="529779936"/>
      </c:lineChart>
      <c:catAx>
        <c:axId val="52978518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79936"/>
        <c:crosses val="autoZero"/>
        <c:auto val="1"/>
        <c:lblAlgn val="ctr"/>
        <c:lblOffset val="100"/>
        <c:tickLblSkip val="4"/>
        <c:noMultiLvlLbl val="0"/>
      </c:catAx>
      <c:valAx>
        <c:axId val="529779936"/>
        <c:scaling>
          <c:orientation val="minMax"/>
          <c:max val="13000"/>
          <c:min val="8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851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424064638978951"/>
          <c:w val="0.15042357153054614"/>
          <c:h val="0.242702535247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minima [MW]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5.0610820244327854E-3"/>
          <c:y val="2.7118644067796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'9.3'!$A$53:$A$148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'9.3'!$AB$53:$AB$148</c:f>
              <c:numCache>
                <c:formatCode>#,##0</c:formatCode>
                <c:ptCount val="96"/>
                <c:pt idx="0">
                  <c:v>4847.6275697802403</c:v>
                </c:pt>
                <c:pt idx="1">
                  <c:v>4817.2061501255102</c:v>
                </c:pt>
                <c:pt idx="2">
                  <c:v>4773.00883158743</c:v>
                </c:pt>
                <c:pt idx="3">
                  <c:v>4657.7361944450004</c:v>
                </c:pt>
                <c:pt idx="4">
                  <c:v>4709.6897951709398</c:v>
                </c:pt>
                <c:pt idx="5">
                  <c:v>4702.8012823645004</c:v>
                </c:pt>
                <c:pt idx="6">
                  <c:v>4612.1565052096903</c:v>
                </c:pt>
                <c:pt idx="7">
                  <c:v>4642.8397575191902</c:v>
                </c:pt>
                <c:pt idx="8">
                  <c:v>4665.6044189019003</c:v>
                </c:pt>
                <c:pt idx="9">
                  <c:v>4628.4095330214104</c:v>
                </c:pt>
                <c:pt idx="10">
                  <c:v>4627.1014853310799</c:v>
                </c:pt>
                <c:pt idx="11">
                  <c:v>4659.31954347388</c:v>
                </c:pt>
                <c:pt idx="12">
                  <c:v>4658.7688218713301</c:v>
                </c:pt>
                <c:pt idx="13">
                  <c:v>4651.67808921694</c:v>
                </c:pt>
                <c:pt idx="14">
                  <c:v>4648.8338320784496</c:v>
                </c:pt>
                <c:pt idx="15">
                  <c:v>4702.9871574293102</c:v>
                </c:pt>
                <c:pt idx="16">
                  <c:v>4764.5281663211399</c:v>
                </c:pt>
                <c:pt idx="17">
                  <c:v>4761.0090611859896</c:v>
                </c:pt>
                <c:pt idx="18">
                  <c:v>4770.1968142001397</c:v>
                </c:pt>
                <c:pt idx="19">
                  <c:v>4685.5121220342298</c:v>
                </c:pt>
                <c:pt idx="20">
                  <c:v>4702.4563007914803</c:v>
                </c:pt>
                <c:pt idx="21">
                  <c:v>4609.7585405986401</c:v>
                </c:pt>
                <c:pt idx="22">
                  <c:v>4566.4042631476505</c:v>
                </c:pt>
                <c:pt idx="23">
                  <c:v>4521.6309076461303</c:v>
                </c:pt>
                <c:pt idx="24">
                  <c:v>4652.1717979823397</c:v>
                </c:pt>
                <c:pt idx="25">
                  <c:v>4727.4236262507602</c:v>
                </c:pt>
                <c:pt idx="26">
                  <c:v>4823.51426114071</c:v>
                </c:pt>
                <c:pt idx="27">
                  <c:v>4898.39895608192</c:v>
                </c:pt>
                <c:pt idx="28">
                  <c:v>5001.9327481861301</c:v>
                </c:pt>
                <c:pt idx="29">
                  <c:v>5094.9735053391996</c:v>
                </c:pt>
                <c:pt idx="30">
                  <c:v>5205.0519358641995</c:v>
                </c:pt>
                <c:pt idx="31">
                  <c:v>5300.4947767921803</c:v>
                </c:pt>
                <c:pt idx="32">
                  <c:v>5417.1940161944003</c:v>
                </c:pt>
                <c:pt idx="33">
                  <c:v>5504.1129422744498</c:v>
                </c:pt>
                <c:pt idx="34">
                  <c:v>5641.5099397097501</c:v>
                </c:pt>
                <c:pt idx="35">
                  <c:v>5779.9756010896299</c:v>
                </c:pt>
                <c:pt idx="36">
                  <c:v>5891.4536404131904</c:v>
                </c:pt>
                <c:pt idx="37">
                  <c:v>5945.2675762029203</c:v>
                </c:pt>
                <c:pt idx="38">
                  <c:v>6067.7237705119196</c:v>
                </c:pt>
                <c:pt idx="39">
                  <c:v>6139.0938719264896</c:v>
                </c:pt>
                <c:pt idx="40">
                  <c:v>6255.2288032000897</c:v>
                </c:pt>
                <c:pt idx="41">
                  <c:v>6330.3546609108698</c:v>
                </c:pt>
                <c:pt idx="42">
                  <c:v>6379.0430116413199</c:v>
                </c:pt>
                <c:pt idx="43">
                  <c:v>6414.5085180408196</c:v>
                </c:pt>
                <c:pt idx="44">
                  <c:v>6483.38339047913</c:v>
                </c:pt>
                <c:pt idx="45">
                  <c:v>6565.13709942895</c:v>
                </c:pt>
                <c:pt idx="46">
                  <c:v>6562.8335407805798</c:v>
                </c:pt>
                <c:pt idx="47">
                  <c:v>6489.7898391703402</c:v>
                </c:pt>
                <c:pt idx="48">
                  <c:v>6424.8781895382299</c:v>
                </c:pt>
                <c:pt idx="49">
                  <c:v>6366.3661309081299</c:v>
                </c:pt>
                <c:pt idx="50">
                  <c:v>6318.5108562387504</c:v>
                </c:pt>
                <c:pt idx="51">
                  <c:v>6310.5215326240796</c:v>
                </c:pt>
                <c:pt idx="52">
                  <c:v>6295.2103670146698</c:v>
                </c:pt>
                <c:pt idx="53">
                  <c:v>6351.8820894537403</c:v>
                </c:pt>
                <c:pt idx="54">
                  <c:v>6330.4930186032598</c:v>
                </c:pt>
                <c:pt idx="55">
                  <c:v>6270.0055702830396</c:v>
                </c:pt>
                <c:pt idx="56">
                  <c:v>6264.3593475502503</c:v>
                </c:pt>
                <c:pt idx="57">
                  <c:v>6231.1187654749601</c:v>
                </c:pt>
                <c:pt idx="58">
                  <c:v>6161.66381250826</c:v>
                </c:pt>
                <c:pt idx="59">
                  <c:v>6172.6011902823202</c:v>
                </c:pt>
                <c:pt idx="60">
                  <c:v>6234.2172205094903</c:v>
                </c:pt>
                <c:pt idx="61">
                  <c:v>6224.4919873508197</c:v>
                </c:pt>
                <c:pt idx="62">
                  <c:v>6164.72817020812</c:v>
                </c:pt>
                <c:pt idx="63">
                  <c:v>6121.9299045145899</c:v>
                </c:pt>
                <c:pt idx="64">
                  <c:v>6189.0441637303202</c:v>
                </c:pt>
                <c:pt idx="65">
                  <c:v>6239.8193675839402</c:v>
                </c:pt>
                <c:pt idx="66">
                  <c:v>6216.1796283858403</c:v>
                </c:pt>
                <c:pt idx="67">
                  <c:v>6168.1332529542096</c:v>
                </c:pt>
                <c:pt idx="68">
                  <c:v>6135.5277087050599</c:v>
                </c:pt>
                <c:pt idx="69">
                  <c:v>6078.3690708351896</c:v>
                </c:pt>
                <c:pt idx="70">
                  <c:v>6034.8572739778701</c:v>
                </c:pt>
                <c:pt idx="71">
                  <c:v>5968.6003337091197</c:v>
                </c:pt>
                <c:pt idx="72">
                  <c:v>5989.03070200601</c:v>
                </c:pt>
                <c:pt idx="73">
                  <c:v>6065.0618374466103</c:v>
                </c:pt>
                <c:pt idx="74">
                  <c:v>6079.7241463435803</c:v>
                </c:pt>
                <c:pt idx="75">
                  <c:v>6055.3746337901703</c:v>
                </c:pt>
                <c:pt idx="76">
                  <c:v>6065.3277449113803</c:v>
                </c:pt>
                <c:pt idx="77">
                  <c:v>6055.3238949985198</c:v>
                </c:pt>
                <c:pt idx="78">
                  <c:v>6019.3462060490501</c:v>
                </c:pt>
                <c:pt idx="79">
                  <c:v>6015.5254579806597</c:v>
                </c:pt>
                <c:pt idx="80">
                  <c:v>5986.6347058568999</c:v>
                </c:pt>
                <c:pt idx="81">
                  <c:v>5948.7434211318096</c:v>
                </c:pt>
                <c:pt idx="82">
                  <c:v>5873.8344389828499</c:v>
                </c:pt>
                <c:pt idx="83">
                  <c:v>5828.2025651119702</c:v>
                </c:pt>
                <c:pt idx="84">
                  <c:v>5860.3127637364396</c:v>
                </c:pt>
                <c:pt idx="85">
                  <c:v>5894.0756337484599</c:v>
                </c:pt>
                <c:pt idx="86">
                  <c:v>5892.0917363100698</c:v>
                </c:pt>
                <c:pt idx="87">
                  <c:v>5850.4727709525896</c:v>
                </c:pt>
                <c:pt idx="88">
                  <c:v>5835.2423102930197</c:v>
                </c:pt>
                <c:pt idx="89">
                  <c:v>5823.4163307447798</c:v>
                </c:pt>
                <c:pt idx="90">
                  <c:v>5712.28671587999</c:v>
                </c:pt>
                <c:pt idx="91">
                  <c:v>5675.0855000669499</c:v>
                </c:pt>
                <c:pt idx="92">
                  <c:v>5573.5040817952204</c:v>
                </c:pt>
                <c:pt idx="93">
                  <c:v>5454.5515828809503</c:v>
                </c:pt>
                <c:pt idx="94">
                  <c:v>5315.8926529946702</c:v>
                </c:pt>
                <c:pt idx="95">
                  <c:v>5140.5186968689404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6-4275-B0ED-B419BFFA7CD7}"/>
            </c:ext>
          </c:extLst>
        </c:ser>
        <c:ser>
          <c:idx val="1"/>
          <c:order val="1"/>
          <c:tx>
            <c:strRef>
              <c:f>'9.3'!$AC$52</c:f>
              <c:strCache>
                <c:ptCount val="1"/>
                <c:pt idx="0">
                  <c:v>Rozsah 2015-2023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'9.3'!$A$53:$A$148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'9.3'!$AC$53:$AC$148</c:f>
              <c:numCache>
                <c:formatCode>#,##0</c:formatCode>
                <c:ptCount val="96"/>
                <c:pt idx="0">
                  <c:v>799.73452632501994</c:v>
                </c:pt>
                <c:pt idx="1">
                  <c:v>715.40426157933962</c:v>
                </c:pt>
                <c:pt idx="2">
                  <c:v>657.11329285053034</c:v>
                </c:pt>
                <c:pt idx="3">
                  <c:v>704.51772221381998</c:v>
                </c:pt>
                <c:pt idx="4">
                  <c:v>693.62409496134023</c:v>
                </c:pt>
                <c:pt idx="5">
                  <c:v>702.81994648603995</c:v>
                </c:pt>
                <c:pt idx="6">
                  <c:v>730.72783199176956</c:v>
                </c:pt>
                <c:pt idx="7">
                  <c:v>705.58277120982984</c:v>
                </c:pt>
                <c:pt idx="8">
                  <c:v>696.08768710937966</c:v>
                </c:pt>
                <c:pt idx="9">
                  <c:v>728.8450121513697</c:v>
                </c:pt>
                <c:pt idx="10">
                  <c:v>720.93575568693996</c:v>
                </c:pt>
                <c:pt idx="11">
                  <c:v>709.08105329552018</c:v>
                </c:pt>
                <c:pt idx="12">
                  <c:v>688.44530774694977</c:v>
                </c:pt>
                <c:pt idx="13">
                  <c:v>680.68918523363027</c:v>
                </c:pt>
                <c:pt idx="14">
                  <c:v>619.31864579648027</c:v>
                </c:pt>
                <c:pt idx="15">
                  <c:v>580.85869989500952</c:v>
                </c:pt>
                <c:pt idx="16">
                  <c:v>498.38681837073</c:v>
                </c:pt>
                <c:pt idx="17">
                  <c:v>478.7692920822501</c:v>
                </c:pt>
                <c:pt idx="18">
                  <c:v>455.42016486082048</c:v>
                </c:pt>
                <c:pt idx="19">
                  <c:v>551.39133640698037</c:v>
                </c:pt>
                <c:pt idx="20">
                  <c:v>565.30138563624951</c:v>
                </c:pt>
                <c:pt idx="21">
                  <c:v>579.58790089832019</c:v>
                </c:pt>
                <c:pt idx="22">
                  <c:v>488.91209784232979</c:v>
                </c:pt>
                <c:pt idx="23">
                  <c:v>471.03025762320976</c:v>
                </c:pt>
                <c:pt idx="24">
                  <c:v>433.81588357208057</c:v>
                </c:pt>
                <c:pt idx="25">
                  <c:v>456.11597499120944</c:v>
                </c:pt>
                <c:pt idx="26">
                  <c:v>446.49961261886983</c:v>
                </c:pt>
                <c:pt idx="27">
                  <c:v>426.63427810165012</c:v>
                </c:pt>
                <c:pt idx="28">
                  <c:v>447.31251467611946</c:v>
                </c:pt>
                <c:pt idx="29">
                  <c:v>459.25233620283052</c:v>
                </c:pt>
                <c:pt idx="30">
                  <c:v>428.53871447890015</c:v>
                </c:pt>
                <c:pt idx="31">
                  <c:v>466.33923517453968</c:v>
                </c:pt>
                <c:pt idx="32">
                  <c:v>426.15537131499968</c:v>
                </c:pt>
                <c:pt idx="33">
                  <c:v>493.3737426114003</c:v>
                </c:pt>
                <c:pt idx="34">
                  <c:v>500.11144902294018</c:v>
                </c:pt>
                <c:pt idx="35">
                  <c:v>511.71956079714982</c:v>
                </c:pt>
                <c:pt idx="36">
                  <c:v>527.7700379698399</c:v>
                </c:pt>
                <c:pt idx="37">
                  <c:v>546.04437925026014</c:v>
                </c:pt>
                <c:pt idx="38">
                  <c:v>525.74743382796078</c:v>
                </c:pt>
                <c:pt idx="39">
                  <c:v>569.8895875140006</c:v>
                </c:pt>
                <c:pt idx="40">
                  <c:v>554.43223771160046</c:v>
                </c:pt>
                <c:pt idx="41">
                  <c:v>551.23333699647992</c:v>
                </c:pt>
                <c:pt idx="42">
                  <c:v>647.78571610446033</c:v>
                </c:pt>
                <c:pt idx="43">
                  <c:v>679.70010094684039</c:v>
                </c:pt>
                <c:pt idx="44">
                  <c:v>746.88430726010029</c:v>
                </c:pt>
                <c:pt idx="45">
                  <c:v>697.48564355487997</c:v>
                </c:pt>
                <c:pt idx="46">
                  <c:v>692.5000534596802</c:v>
                </c:pt>
                <c:pt idx="47">
                  <c:v>735.80934643301953</c:v>
                </c:pt>
                <c:pt idx="48">
                  <c:v>731.74855164200017</c:v>
                </c:pt>
                <c:pt idx="49">
                  <c:v>692.87178422159013</c:v>
                </c:pt>
                <c:pt idx="50">
                  <c:v>634.93164805008928</c:v>
                </c:pt>
                <c:pt idx="51">
                  <c:v>677.31839898556063</c:v>
                </c:pt>
                <c:pt idx="52">
                  <c:v>699.14083724289048</c:v>
                </c:pt>
                <c:pt idx="53">
                  <c:v>635.64193441351017</c:v>
                </c:pt>
                <c:pt idx="54">
                  <c:v>560.80145792275016</c:v>
                </c:pt>
                <c:pt idx="55">
                  <c:v>567.30698003353064</c:v>
                </c:pt>
                <c:pt idx="56">
                  <c:v>538.80044529225961</c:v>
                </c:pt>
                <c:pt idx="57">
                  <c:v>517.13109885356971</c:v>
                </c:pt>
                <c:pt idx="58">
                  <c:v>556.8453917627503</c:v>
                </c:pt>
                <c:pt idx="59">
                  <c:v>561.79228819712989</c:v>
                </c:pt>
                <c:pt idx="60">
                  <c:v>484.2395295542301</c:v>
                </c:pt>
                <c:pt idx="61">
                  <c:v>549.22522500074047</c:v>
                </c:pt>
                <c:pt idx="62">
                  <c:v>550.34105944693965</c:v>
                </c:pt>
                <c:pt idx="63">
                  <c:v>604.98173415834026</c:v>
                </c:pt>
                <c:pt idx="64">
                  <c:v>595.87091633559976</c:v>
                </c:pt>
                <c:pt idx="65">
                  <c:v>499.26753710965022</c:v>
                </c:pt>
                <c:pt idx="66">
                  <c:v>433.15959170108999</c:v>
                </c:pt>
                <c:pt idx="67">
                  <c:v>424.95906572669992</c:v>
                </c:pt>
                <c:pt idx="68">
                  <c:v>472.62378324077963</c:v>
                </c:pt>
                <c:pt idx="69">
                  <c:v>503.44915593317</c:v>
                </c:pt>
                <c:pt idx="70">
                  <c:v>504.09390565718968</c:v>
                </c:pt>
                <c:pt idx="71">
                  <c:v>554.81331045668048</c:v>
                </c:pt>
                <c:pt idx="72">
                  <c:v>569.09199341037038</c:v>
                </c:pt>
                <c:pt idx="73">
                  <c:v>523.6102701542095</c:v>
                </c:pt>
                <c:pt idx="74">
                  <c:v>511.70035828776963</c:v>
                </c:pt>
                <c:pt idx="75">
                  <c:v>547.19647142689973</c:v>
                </c:pt>
                <c:pt idx="76">
                  <c:v>591.43413407524986</c:v>
                </c:pt>
                <c:pt idx="77">
                  <c:v>599.6749873257404</c:v>
                </c:pt>
                <c:pt idx="78">
                  <c:v>601.57887992695032</c:v>
                </c:pt>
                <c:pt idx="79">
                  <c:v>627.77094078850041</c:v>
                </c:pt>
                <c:pt idx="80">
                  <c:v>665.44117107388047</c:v>
                </c:pt>
                <c:pt idx="81">
                  <c:v>784.49062652811062</c:v>
                </c:pt>
                <c:pt idx="82">
                  <c:v>946.07590075239023</c:v>
                </c:pt>
                <c:pt idx="83">
                  <c:v>1054.8824698624494</c:v>
                </c:pt>
                <c:pt idx="84">
                  <c:v>1045.1397276738508</c:v>
                </c:pt>
                <c:pt idx="85">
                  <c:v>954.96012746242013</c:v>
                </c:pt>
                <c:pt idx="86">
                  <c:v>874.23206185961044</c:v>
                </c:pt>
                <c:pt idx="87">
                  <c:v>861.28755062627079</c:v>
                </c:pt>
                <c:pt idx="88">
                  <c:v>876.85060079791037</c:v>
                </c:pt>
                <c:pt idx="89">
                  <c:v>891.94402010129033</c:v>
                </c:pt>
                <c:pt idx="90">
                  <c:v>997.21558216625999</c:v>
                </c:pt>
                <c:pt idx="91">
                  <c:v>946.17219249070058</c:v>
                </c:pt>
                <c:pt idx="92">
                  <c:v>1002.1788234444693</c:v>
                </c:pt>
                <c:pt idx="93">
                  <c:v>1020.9628499756</c:v>
                </c:pt>
                <c:pt idx="94">
                  <c:v>1012.2443463597101</c:v>
                </c:pt>
                <c:pt idx="95">
                  <c:v>1085.3759171661795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01544"/>
        <c:axId val="529703184"/>
      </c:areaChart>
      <c:lineChart>
        <c:grouping val="standard"/>
        <c:varyColors val="0"/>
        <c:ser>
          <c:idx val="2"/>
          <c:order val="2"/>
          <c:tx>
            <c:strRef>
              <c:f>'9.3'!$W$52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'9.3'!$W$53:$W$148</c:f>
              <c:numCache>
                <c:formatCode>#,##0</c:formatCode>
                <c:ptCount val="96"/>
                <c:pt idx="0">
                  <c:v>4712.5129999999999</c:v>
                </c:pt>
                <c:pt idx="1">
                  <c:v>4671.3610000000008</c:v>
                </c:pt>
                <c:pt idx="2">
                  <c:v>4626.9920000000011</c:v>
                </c:pt>
                <c:pt idx="3">
                  <c:v>4571.0759999999991</c:v>
                </c:pt>
                <c:pt idx="4">
                  <c:v>4527.9719999999998</c:v>
                </c:pt>
                <c:pt idx="5">
                  <c:v>4484.6659999999993</c:v>
                </c:pt>
                <c:pt idx="6">
                  <c:v>4492.3729999999996</c:v>
                </c:pt>
                <c:pt idx="7">
                  <c:v>4501.402</c:v>
                </c:pt>
                <c:pt idx="8">
                  <c:v>4478.8710000000001</c:v>
                </c:pt>
                <c:pt idx="9">
                  <c:v>4459.4570000000003</c:v>
                </c:pt>
                <c:pt idx="10">
                  <c:v>4434.3919999999989</c:v>
                </c:pt>
                <c:pt idx="11">
                  <c:v>4467.4809999999998</c:v>
                </c:pt>
                <c:pt idx="12">
                  <c:v>4435.3390000000009</c:v>
                </c:pt>
                <c:pt idx="13">
                  <c:v>4402.9690000000001</c:v>
                </c:pt>
                <c:pt idx="14">
                  <c:v>4400.7840000000006</c:v>
                </c:pt>
                <c:pt idx="15">
                  <c:v>4406.8419999999996</c:v>
                </c:pt>
                <c:pt idx="16">
                  <c:v>4414.5429999999997</c:v>
                </c:pt>
                <c:pt idx="17">
                  <c:v>4433.2259999999997</c:v>
                </c:pt>
                <c:pt idx="18">
                  <c:v>4422.8780000000006</c:v>
                </c:pt>
                <c:pt idx="19">
                  <c:v>4407.8230000000012</c:v>
                </c:pt>
                <c:pt idx="20">
                  <c:v>4463.9679999999998</c:v>
                </c:pt>
                <c:pt idx="21">
                  <c:v>4385.33</c:v>
                </c:pt>
                <c:pt idx="22">
                  <c:v>4320.7490000000007</c:v>
                </c:pt>
                <c:pt idx="23">
                  <c:v>4316.2749999999996</c:v>
                </c:pt>
                <c:pt idx="24">
                  <c:v>4344.8909999999996</c:v>
                </c:pt>
                <c:pt idx="25">
                  <c:v>4381.5380000000014</c:v>
                </c:pt>
                <c:pt idx="26">
                  <c:v>4485.1159999999991</c:v>
                </c:pt>
                <c:pt idx="27">
                  <c:v>4532.8320000000003</c:v>
                </c:pt>
                <c:pt idx="28">
                  <c:v>4621.4759999999997</c:v>
                </c:pt>
                <c:pt idx="29">
                  <c:v>4729.07</c:v>
                </c:pt>
                <c:pt idx="30">
                  <c:v>4839.777</c:v>
                </c:pt>
                <c:pt idx="31">
                  <c:v>4978.6459999999997</c:v>
                </c:pt>
                <c:pt idx="32">
                  <c:v>5098.1609999999991</c:v>
                </c:pt>
                <c:pt idx="33">
                  <c:v>5208.7639999999992</c:v>
                </c:pt>
                <c:pt idx="34">
                  <c:v>5370.1549999999988</c:v>
                </c:pt>
                <c:pt idx="35">
                  <c:v>5516.8380000000006</c:v>
                </c:pt>
                <c:pt idx="36">
                  <c:v>5582.75</c:v>
                </c:pt>
                <c:pt idx="37">
                  <c:v>5713.4640000000018</c:v>
                </c:pt>
                <c:pt idx="38">
                  <c:v>5819.5760000000009</c:v>
                </c:pt>
                <c:pt idx="39">
                  <c:v>5931.5129999999999</c:v>
                </c:pt>
                <c:pt idx="40">
                  <c:v>6006.4439999999995</c:v>
                </c:pt>
                <c:pt idx="41">
                  <c:v>6080.848</c:v>
                </c:pt>
                <c:pt idx="42">
                  <c:v>6166.5210000000015</c:v>
                </c:pt>
                <c:pt idx="43">
                  <c:v>6257.6629999999996</c:v>
                </c:pt>
                <c:pt idx="44">
                  <c:v>6323.49</c:v>
                </c:pt>
                <c:pt idx="45">
                  <c:v>6429.7509999999993</c:v>
                </c:pt>
                <c:pt idx="46">
                  <c:v>6479.503999999999</c:v>
                </c:pt>
                <c:pt idx="47">
                  <c:v>6417.2780000000002</c:v>
                </c:pt>
                <c:pt idx="48">
                  <c:v>6429.7000000000007</c:v>
                </c:pt>
                <c:pt idx="49">
                  <c:v>6426.4</c:v>
                </c:pt>
                <c:pt idx="50">
                  <c:v>6433.5909999999994</c:v>
                </c:pt>
                <c:pt idx="51">
                  <c:v>6385.24</c:v>
                </c:pt>
                <c:pt idx="52">
                  <c:v>6354.8379999999997</c:v>
                </c:pt>
                <c:pt idx="53">
                  <c:v>6367.1820000000007</c:v>
                </c:pt>
                <c:pt idx="54">
                  <c:v>6249.1219999999994</c:v>
                </c:pt>
                <c:pt idx="55">
                  <c:v>6194.0569999999998</c:v>
                </c:pt>
                <c:pt idx="56">
                  <c:v>6176.1669999999995</c:v>
                </c:pt>
                <c:pt idx="57">
                  <c:v>6179.2560000000003</c:v>
                </c:pt>
                <c:pt idx="58">
                  <c:v>6242.3</c:v>
                </c:pt>
                <c:pt idx="59">
                  <c:v>6154.7590000000009</c:v>
                </c:pt>
                <c:pt idx="60">
                  <c:v>6138.628999999999</c:v>
                </c:pt>
                <c:pt idx="61">
                  <c:v>6118.1629999999996</c:v>
                </c:pt>
                <c:pt idx="62">
                  <c:v>6071.8670000000011</c:v>
                </c:pt>
                <c:pt idx="63">
                  <c:v>6041.6710000000003</c:v>
                </c:pt>
                <c:pt idx="64">
                  <c:v>6006.4389999999994</c:v>
                </c:pt>
                <c:pt idx="65">
                  <c:v>5998.8070000000007</c:v>
                </c:pt>
                <c:pt idx="66">
                  <c:v>5956.6539999999995</c:v>
                </c:pt>
                <c:pt idx="67">
                  <c:v>5872.5359999999991</c:v>
                </c:pt>
                <c:pt idx="68">
                  <c:v>5811.4130000000005</c:v>
                </c:pt>
                <c:pt idx="69">
                  <c:v>5756.9649999999992</c:v>
                </c:pt>
                <c:pt idx="70">
                  <c:v>5755.6180000000004</c:v>
                </c:pt>
                <c:pt idx="71">
                  <c:v>5749.2779999999993</c:v>
                </c:pt>
                <c:pt idx="72">
                  <c:v>5745.8419999999987</c:v>
                </c:pt>
                <c:pt idx="73">
                  <c:v>5762.1249999999991</c:v>
                </c:pt>
                <c:pt idx="74">
                  <c:v>5745.0740000000014</c:v>
                </c:pt>
                <c:pt idx="75">
                  <c:v>5776.8309999999992</c:v>
                </c:pt>
                <c:pt idx="76">
                  <c:v>5793.2289999999994</c:v>
                </c:pt>
                <c:pt idx="77">
                  <c:v>5801.994999999999</c:v>
                </c:pt>
                <c:pt idx="78">
                  <c:v>5825.915</c:v>
                </c:pt>
                <c:pt idx="79">
                  <c:v>5820.6250000000009</c:v>
                </c:pt>
                <c:pt idx="80">
                  <c:v>5839.6800000000012</c:v>
                </c:pt>
                <c:pt idx="81">
                  <c:v>5852.52</c:v>
                </c:pt>
                <c:pt idx="82">
                  <c:v>5844.7810000000009</c:v>
                </c:pt>
                <c:pt idx="83">
                  <c:v>5860.5860000000002</c:v>
                </c:pt>
                <c:pt idx="84">
                  <c:v>5925.2159999999994</c:v>
                </c:pt>
                <c:pt idx="85">
                  <c:v>5848.058</c:v>
                </c:pt>
                <c:pt idx="86">
                  <c:v>5749.5130000000008</c:v>
                </c:pt>
                <c:pt idx="87">
                  <c:v>5689.9489999999996</c:v>
                </c:pt>
                <c:pt idx="88">
                  <c:v>5733.2079999999996</c:v>
                </c:pt>
                <c:pt idx="89">
                  <c:v>5703.94</c:v>
                </c:pt>
                <c:pt idx="90">
                  <c:v>5636.8149999999996</c:v>
                </c:pt>
                <c:pt idx="91">
                  <c:v>5568.9490000000005</c:v>
                </c:pt>
                <c:pt idx="92">
                  <c:v>5452.9079999999994</c:v>
                </c:pt>
                <c:pt idx="93">
                  <c:v>5334.5889999999999</c:v>
                </c:pt>
                <c:pt idx="94">
                  <c:v>5224.9669999999996</c:v>
                </c:pt>
                <c:pt idx="95">
                  <c:v>5097.893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6-4275-B0ED-B419BFFA7CD7}"/>
            </c:ext>
          </c:extLst>
        </c:ser>
        <c:ser>
          <c:idx val="3"/>
          <c:order val="3"/>
          <c:tx>
            <c:strRef>
              <c:f>'9.3'!$X$52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'9.3'!$X$53:$X$148</c:f>
              <c:numCache>
                <c:formatCode>#,##0</c:formatCode>
                <c:ptCount val="96"/>
                <c:pt idx="0">
                  <c:v>4874.875</c:v>
                </c:pt>
                <c:pt idx="1">
                  <c:v>4790.0379999999986</c:v>
                </c:pt>
                <c:pt idx="2">
                  <c:v>4737.6589999999997</c:v>
                </c:pt>
                <c:pt idx="3">
                  <c:v>4706.4350000000004</c:v>
                </c:pt>
                <c:pt idx="4">
                  <c:v>4684.6269999999995</c:v>
                </c:pt>
                <c:pt idx="5">
                  <c:v>4645.6429999999991</c:v>
                </c:pt>
                <c:pt idx="6">
                  <c:v>4622.9500000000007</c:v>
                </c:pt>
                <c:pt idx="7">
                  <c:v>4628.5329999999994</c:v>
                </c:pt>
                <c:pt idx="8">
                  <c:v>4608.2049999999999</c:v>
                </c:pt>
                <c:pt idx="9">
                  <c:v>4579.8229999999994</c:v>
                </c:pt>
                <c:pt idx="10">
                  <c:v>4581.7320000000009</c:v>
                </c:pt>
                <c:pt idx="11">
                  <c:v>4568.3050000000012</c:v>
                </c:pt>
                <c:pt idx="12">
                  <c:v>4545.3810000000003</c:v>
                </c:pt>
                <c:pt idx="13">
                  <c:v>4521.8029999999981</c:v>
                </c:pt>
                <c:pt idx="14">
                  <c:v>4522.5389999999998</c:v>
                </c:pt>
                <c:pt idx="15">
                  <c:v>4542.0320000000011</c:v>
                </c:pt>
                <c:pt idx="16">
                  <c:v>4566.424</c:v>
                </c:pt>
                <c:pt idx="17">
                  <c:v>4590.5229999999992</c:v>
                </c:pt>
                <c:pt idx="18">
                  <c:v>4574.8080000000009</c:v>
                </c:pt>
                <c:pt idx="19">
                  <c:v>4588.2080000000005</c:v>
                </c:pt>
                <c:pt idx="20">
                  <c:v>4604.5590000000002</c:v>
                </c:pt>
                <c:pt idx="21">
                  <c:v>4550.945999999999</c:v>
                </c:pt>
                <c:pt idx="22">
                  <c:v>4518.0660000000007</c:v>
                </c:pt>
                <c:pt idx="23">
                  <c:v>4479.107</c:v>
                </c:pt>
                <c:pt idx="24">
                  <c:v>4520.7140000000009</c:v>
                </c:pt>
                <c:pt idx="25">
                  <c:v>4548.1949999999988</c:v>
                </c:pt>
                <c:pt idx="26">
                  <c:v>4604.8339999999998</c:v>
                </c:pt>
                <c:pt idx="27">
                  <c:v>4684.1409999999996</c:v>
                </c:pt>
                <c:pt idx="28">
                  <c:v>4793.8940000000002</c:v>
                </c:pt>
                <c:pt idx="29">
                  <c:v>4881.3109999999997</c:v>
                </c:pt>
                <c:pt idx="30">
                  <c:v>4989.514000000001</c:v>
                </c:pt>
                <c:pt idx="31">
                  <c:v>5158.6620000000012</c:v>
                </c:pt>
                <c:pt idx="32">
                  <c:v>5323.1629999999996</c:v>
                </c:pt>
                <c:pt idx="33">
                  <c:v>5503.2809999999999</c:v>
                </c:pt>
                <c:pt idx="34">
                  <c:v>5626.976999999999</c:v>
                </c:pt>
                <c:pt idx="35">
                  <c:v>5803.420000000001</c:v>
                </c:pt>
                <c:pt idx="36">
                  <c:v>5963.384</c:v>
                </c:pt>
                <c:pt idx="37">
                  <c:v>6010.0540000000001</c:v>
                </c:pt>
                <c:pt idx="38">
                  <c:v>6108.3410000000003</c:v>
                </c:pt>
                <c:pt idx="39">
                  <c:v>6210.1979999999985</c:v>
                </c:pt>
                <c:pt idx="40">
                  <c:v>6413.0340000000006</c:v>
                </c:pt>
                <c:pt idx="41">
                  <c:v>6472.4160000000002</c:v>
                </c:pt>
                <c:pt idx="42">
                  <c:v>6556.5710000000008</c:v>
                </c:pt>
                <c:pt idx="43">
                  <c:v>6622.9929999999995</c:v>
                </c:pt>
                <c:pt idx="44">
                  <c:v>6754.6939999999995</c:v>
                </c:pt>
                <c:pt idx="45">
                  <c:v>6857.2549999999974</c:v>
                </c:pt>
                <c:pt idx="46">
                  <c:v>6922.3750000000009</c:v>
                </c:pt>
                <c:pt idx="47">
                  <c:v>6869.3469999999998</c:v>
                </c:pt>
                <c:pt idx="48">
                  <c:v>6884.6929999999993</c:v>
                </c:pt>
                <c:pt idx="49">
                  <c:v>6855.42</c:v>
                </c:pt>
                <c:pt idx="50">
                  <c:v>6860.4830000000002</c:v>
                </c:pt>
                <c:pt idx="51">
                  <c:v>6741.15</c:v>
                </c:pt>
                <c:pt idx="52">
                  <c:v>6737.0209999999997</c:v>
                </c:pt>
                <c:pt idx="53">
                  <c:v>6713.3309999999992</c:v>
                </c:pt>
                <c:pt idx="54">
                  <c:v>6542.045000000001</c:v>
                </c:pt>
                <c:pt idx="55">
                  <c:v>6513.4220000000005</c:v>
                </c:pt>
                <c:pt idx="56">
                  <c:v>6487.1790000000001</c:v>
                </c:pt>
                <c:pt idx="57">
                  <c:v>6419.0379999999996</c:v>
                </c:pt>
                <c:pt idx="58">
                  <c:v>6361.558</c:v>
                </c:pt>
                <c:pt idx="59">
                  <c:v>6321.8790000000008</c:v>
                </c:pt>
                <c:pt idx="60">
                  <c:v>6223.521999999999</c:v>
                </c:pt>
                <c:pt idx="61">
                  <c:v>6154.92</c:v>
                </c:pt>
                <c:pt idx="62">
                  <c:v>6119.7849999999989</c:v>
                </c:pt>
                <c:pt idx="63">
                  <c:v>6098.9869999999992</c:v>
                </c:pt>
                <c:pt idx="64">
                  <c:v>6041.3410000000003</c:v>
                </c:pt>
                <c:pt idx="65">
                  <c:v>6070.4620000000014</c:v>
                </c:pt>
                <c:pt idx="66">
                  <c:v>5998.8420000000006</c:v>
                </c:pt>
                <c:pt idx="67">
                  <c:v>5941.5720000000001</c:v>
                </c:pt>
                <c:pt idx="68">
                  <c:v>5935.0779999999995</c:v>
                </c:pt>
                <c:pt idx="69">
                  <c:v>5910.967999999998</c:v>
                </c:pt>
                <c:pt idx="70">
                  <c:v>5881.7439999999997</c:v>
                </c:pt>
                <c:pt idx="71">
                  <c:v>5880.311999999999</c:v>
                </c:pt>
                <c:pt idx="72">
                  <c:v>5904.7160000000003</c:v>
                </c:pt>
                <c:pt idx="73">
                  <c:v>5926.808</c:v>
                </c:pt>
                <c:pt idx="74">
                  <c:v>5940.0749999999998</c:v>
                </c:pt>
                <c:pt idx="75">
                  <c:v>5918.6970000000001</c:v>
                </c:pt>
                <c:pt idx="76">
                  <c:v>5914.4149999999991</c:v>
                </c:pt>
                <c:pt idx="77">
                  <c:v>5904.4469999999992</c:v>
                </c:pt>
                <c:pt idx="78">
                  <c:v>5919.4069999999992</c:v>
                </c:pt>
                <c:pt idx="79">
                  <c:v>5947.2259999999997</c:v>
                </c:pt>
                <c:pt idx="80">
                  <c:v>5942.4949999999999</c:v>
                </c:pt>
                <c:pt idx="81">
                  <c:v>5917.8239999999987</c:v>
                </c:pt>
                <c:pt idx="82">
                  <c:v>5890.2529999999997</c:v>
                </c:pt>
                <c:pt idx="83">
                  <c:v>5877.1270000000004</c:v>
                </c:pt>
                <c:pt idx="84">
                  <c:v>5909.7349999999988</c:v>
                </c:pt>
                <c:pt idx="85">
                  <c:v>5841.6489999999985</c:v>
                </c:pt>
                <c:pt idx="86">
                  <c:v>5707.482</c:v>
                </c:pt>
                <c:pt idx="87">
                  <c:v>5676.09</c:v>
                </c:pt>
                <c:pt idx="88">
                  <c:v>5680.9439999999995</c:v>
                </c:pt>
                <c:pt idx="89">
                  <c:v>5681.21</c:v>
                </c:pt>
                <c:pt idx="90">
                  <c:v>5639.2770000000019</c:v>
                </c:pt>
                <c:pt idx="91">
                  <c:v>5544.3289999999997</c:v>
                </c:pt>
                <c:pt idx="92">
                  <c:v>5440.1399999999994</c:v>
                </c:pt>
                <c:pt idx="93">
                  <c:v>5357.4920000000002</c:v>
                </c:pt>
                <c:pt idx="94">
                  <c:v>5303.097999999999</c:v>
                </c:pt>
                <c:pt idx="95">
                  <c:v>5187.2339999999995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01544"/>
        <c:axId val="529703184"/>
      </c:lineChart>
      <c:catAx>
        <c:axId val="52970154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31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529703184"/>
        <c:scaling>
          <c:orientation val="minMax"/>
          <c:max val="7500"/>
          <c:min val="4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15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756243605142578"/>
          <c:w val="0.15042353058386793"/>
          <c:h val="0.2428891128926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spotřeby elektřiny [%]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0949287640418312E-5"/>
          <c:y val="1.78807382914602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797930820165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'3.8'!$A$28</c:f>
              <c:strCache>
                <c:ptCount val="1"/>
                <c:pt idx="0">
                  <c:v>Meziroční změna tuzemské brutto spotřeby</c:v>
                </c:pt>
              </c:strCache>
            </c:strRef>
          </c:tx>
          <c:invertIfNegative val="0"/>
          <c:val>
            <c:numRef>
              <c:f>'3.8'!$B$28:$M$28</c:f>
              <c:numCache>
                <c:formatCode>0.0%</c:formatCode>
                <c:ptCount val="12"/>
                <c:pt idx="0">
                  <c:v>-3.9402396496178785E-3</c:v>
                </c:pt>
                <c:pt idx="1">
                  <c:v>6.8928220461586961E-2</c:v>
                </c:pt>
                <c:pt idx="2">
                  <c:v>4.4882479962998406E-2</c:v>
                </c:pt>
                <c:pt idx="3">
                  <c:v>2.0754662516143298E-2</c:v>
                </c:pt>
                <c:pt idx="4">
                  <c:v>2.3692669810482445E-2</c:v>
                </c:pt>
                <c:pt idx="5">
                  <c:v>9.8791479327121883E-3</c:v>
                </c:pt>
                <c:pt idx="6">
                  <c:v>4.3140033592268005E-3</c:v>
                </c:pt>
                <c:pt idx="7">
                  <c:v>-1.5816157738968652E-3</c:v>
                </c:pt>
                <c:pt idx="8">
                  <c:v>1.4298708684913305E-2</c:v>
                </c:pt>
                <c:pt idx="9">
                  <c:v>4.0900165182668258E-2</c:v>
                </c:pt>
                <c:pt idx="10">
                  <c:v>1.5762861651590507E-2</c:v>
                </c:pt>
                <c:pt idx="11">
                  <c:v>1.8756780883127998E-2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6-4A1C-A026-5AC4333D3D99}"/>
            </c:ext>
          </c:extLst>
        </c:ser>
        <c:ser>
          <c:idx val="1"/>
          <c:order val="1"/>
          <c:tx>
            <c:strRef>
              <c:f>'3.8'!$A$29</c:f>
              <c:strCache>
                <c:ptCount val="1"/>
                <c:pt idx="0">
                  <c:v>Meziroční změna tuzemská netto spotřeby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'3.8'!$B$29:$M$29</c:f>
              <c:numCache>
                <c:formatCode>0.0%</c:formatCode>
                <c:ptCount val="12"/>
                <c:pt idx="0">
                  <c:v>-1.226096322788022E-2</c:v>
                </c:pt>
                <c:pt idx="1">
                  <c:v>6.1724604525710727E-2</c:v>
                </c:pt>
                <c:pt idx="2">
                  <c:v>4.1433805393638681E-2</c:v>
                </c:pt>
                <c:pt idx="3">
                  <c:v>1.1051781388645586E-2</c:v>
                </c:pt>
                <c:pt idx="4">
                  <c:v>3.1358877951916428E-2</c:v>
                </c:pt>
                <c:pt idx="5">
                  <c:v>4.1334487963963905E-2</c:v>
                </c:pt>
                <c:pt idx="6">
                  <c:v>8.4471236793150304E-3</c:v>
                </c:pt>
                <c:pt idx="7">
                  <c:v>-1.0365530164069894E-2</c:v>
                </c:pt>
                <c:pt idx="8">
                  <c:v>1.6322797235565331E-2</c:v>
                </c:pt>
                <c:pt idx="9">
                  <c:v>3.2657443542524235E-2</c:v>
                </c:pt>
                <c:pt idx="10">
                  <c:v>4.5722959994573603E-3</c:v>
                </c:pt>
                <c:pt idx="11">
                  <c:v>1.0946454132992136E-2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6-4A1C-A026-5AC4333D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273088"/>
        <c:axId val="157274880"/>
      </c:barChart>
      <c:catAx>
        <c:axId val="15727308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7274880"/>
        <c:crossesAt val="0"/>
        <c:auto val="1"/>
        <c:lblAlgn val="ctr"/>
        <c:lblOffset val="100"/>
        <c:noMultiLvlLbl val="0"/>
      </c:catAx>
      <c:valAx>
        <c:axId val="157274880"/>
        <c:scaling>
          <c:orientation val="minMax"/>
          <c:max val="8.0000000000000016E-2"/>
          <c:min val="-2.0000000000000004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273088"/>
        <c:crossesAt val="1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6.3386259613628102E-3"/>
          <c:y val="0.87364559860464541"/>
          <c:w val="0.99366137403863719"/>
          <c:h val="9.059292481243411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Dlouhodobý vývoj výroby a spotřeby elektřiny [TWh]</a:t>
            </a:r>
          </a:p>
        </c:rich>
      </c:tx>
      <c:layout>
        <c:manualLayout>
          <c:xMode val="edge"/>
          <c:yMode val="edge"/>
          <c:x val="8.33462190747389E-4"/>
          <c:y val="1.75723417797415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0288122496912401E-2"/>
          <c:y val="0.1247206397086626"/>
          <c:w val="0.94999919899074958"/>
          <c:h val="0.74091035443723896"/>
        </c:manualLayout>
      </c:layout>
      <c:lineChart>
        <c:grouping val="standard"/>
        <c:varyColors val="0"/>
        <c:ser>
          <c:idx val="0"/>
          <c:order val="0"/>
          <c:tx>
            <c:strRef>
              <c:f>'3.9'!$A$4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'3.9'!$B$4:$AK$4</c:f>
              <c:numCache>
                <c:formatCode>#,##0.00</c:formatCode>
                <c:ptCount val="36"/>
                <c:pt idx="0">
                  <c:v>62.558</c:v>
                </c:pt>
                <c:pt idx="1">
                  <c:v>60.527999999999999</c:v>
                </c:pt>
                <c:pt idx="2">
                  <c:v>59.292999999999999</c:v>
                </c:pt>
                <c:pt idx="3">
                  <c:v>58.881999999999998</c:v>
                </c:pt>
                <c:pt idx="4">
                  <c:v>58.704999999999998</c:v>
                </c:pt>
                <c:pt idx="5">
                  <c:v>60.847000000000001</c:v>
                </c:pt>
                <c:pt idx="6">
                  <c:v>64.257000000000005</c:v>
                </c:pt>
                <c:pt idx="7">
                  <c:v>64.597999999999999</c:v>
                </c:pt>
                <c:pt idx="8">
                  <c:v>65.111999999999995</c:v>
                </c:pt>
                <c:pt idx="9">
                  <c:v>64.367999999999995</c:v>
                </c:pt>
                <c:pt idx="10">
                  <c:v>73.465999999999994</c:v>
                </c:pt>
                <c:pt idx="11">
                  <c:v>74.647000000000006</c:v>
                </c:pt>
                <c:pt idx="12">
                  <c:v>76.259</c:v>
                </c:pt>
                <c:pt idx="13">
                  <c:v>83.204999999999998</c:v>
                </c:pt>
                <c:pt idx="14">
                  <c:v>84.332999999999998</c:v>
                </c:pt>
                <c:pt idx="15">
                  <c:v>82.578999999999994</c:v>
                </c:pt>
                <c:pt idx="16">
                  <c:v>84.361000000000004</c:v>
                </c:pt>
                <c:pt idx="17">
                  <c:v>88.197999999999993</c:v>
                </c:pt>
                <c:pt idx="18">
                  <c:v>83.518000000000001</c:v>
                </c:pt>
                <c:pt idx="19">
                  <c:v>82.25</c:v>
                </c:pt>
                <c:pt idx="20">
                  <c:v>85.91</c:v>
                </c:pt>
                <c:pt idx="21">
                  <c:v>87.561000000000007</c:v>
                </c:pt>
                <c:pt idx="22">
                  <c:v>87.573999999999998</c:v>
                </c:pt>
                <c:pt idx="23">
                  <c:v>87.064999999999998</c:v>
                </c:pt>
                <c:pt idx="24">
                  <c:v>86.01349342719999</c:v>
                </c:pt>
                <c:pt idx="25">
                  <c:v>83.893758431299986</c:v>
                </c:pt>
                <c:pt idx="26">
                  <c:v>83.30563231699999</c:v>
                </c:pt>
                <c:pt idx="27">
                  <c:v>87.041288027000007</c:v>
                </c:pt>
                <c:pt idx="28">
                  <c:v>88.002380355</c:v>
                </c:pt>
                <c:pt idx="29">
                  <c:v>86.991236565999998</c:v>
                </c:pt>
                <c:pt idx="30">
                  <c:v>81.50302406720391</c:v>
                </c:pt>
                <c:pt idx="31">
                  <c:v>84.998806046130582</c:v>
                </c:pt>
                <c:pt idx="32">
                  <c:v>84.701627387318311</c:v>
                </c:pt>
                <c:pt idx="33">
                  <c:v>76.943460558608393</c:v>
                </c:pt>
                <c:pt idx="34">
                  <c:v>73.903779477162388</c:v>
                </c:pt>
                <c:pt idx="35">
                  <c:v>76.367704607417608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A-49E9-B251-26BA3DC9758A}"/>
            </c:ext>
          </c:extLst>
        </c:ser>
        <c:ser>
          <c:idx val="1"/>
          <c:order val="1"/>
          <c:tx>
            <c:strRef>
              <c:f>'3.9'!$A$5</c:f>
              <c:strCache>
                <c:ptCount val="1"/>
                <c:pt idx="0">
                  <c:v>Výroba elektřiny netto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'3.9'!$B$5:$AK$5</c:f>
              <c:numCache>
                <c:formatCode>#,##0.00</c:formatCode>
                <c:ptCount val="36"/>
                <c:pt idx="0">
                  <c:v>58.112000000000002</c:v>
                </c:pt>
                <c:pt idx="1">
                  <c:v>56.375</c:v>
                </c:pt>
                <c:pt idx="2">
                  <c:v>55.37</c:v>
                </c:pt>
                <c:pt idx="3">
                  <c:v>54.975999999999999</c:v>
                </c:pt>
                <c:pt idx="4">
                  <c:v>54.853000000000002</c:v>
                </c:pt>
                <c:pt idx="5">
                  <c:v>56.88</c:v>
                </c:pt>
                <c:pt idx="6">
                  <c:v>59.899000000000001</c:v>
                </c:pt>
                <c:pt idx="7">
                  <c:v>59.956000000000003</c:v>
                </c:pt>
                <c:pt idx="8">
                  <c:v>60.264000000000003</c:v>
                </c:pt>
                <c:pt idx="9">
                  <c:v>59.473999999999997</c:v>
                </c:pt>
                <c:pt idx="10">
                  <c:v>67.741</c:v>
                </c:pt>
                <c:pt idx="11">
                  <c:v>68.78</c:v>
                </c:pt>
                <c:pt idx="12">
                  <c:v>70.304000000000002</c:v>
                </c:pt>
                <c:pt idx="13">
                  <c:v>76.632999999999996</c:v>
                </c:pt>
                <c:pt idx="14">
                  <c:v>77.918999999999997</c:v>
                </c:pt>
                <c:pt idx="15">
                  <c:v>76.191999999999993</c:v>
                </c:pt>
                <c:pt idx="16">
                  <c:v>77.884</c:v>
                </c:pt>
                <c:pt idx="17">
                  <c:v>81.412999999999997</c:v>
                </c:pt>
                <c:pt idx="18">
                  <c:v>77.084999999999994</c:v>
                </c:pt>
                <c:pt idx="19">
                  <c:v>75.989999999999995</c:v>
                </c:pt>
                <c:pt idx="20">
                  <c:v>79.465000000000003</c:v>
                </c:pt>
                <c:pt idx="21">
                  <c:v>81.028000000000006</c:v>
                </c:pt>
                <c:pt idx="22">
                  <c:v>81.087999999999994</c:v>
                </c:pt>
                <c:pt idx="23">
                  <c:v>80.858000000000004</c:v>
                </c:pt>
                <c:pt idx="24">
                  <c:v>79.899595914090057</c:v>
                </c:pt>
                <c:pt idx="25">
                  <c:v>77.886770368300006</c:v>
                </c:pt>
                <c:pt idx="26">
                  <c:v>77.418665153999996</c:v>
                </c:pt>
                <c:pt idx="27">
                  <c:v>81.008656971999997</c:v>
                </c:pt>
                <c:pt idx="28">
                  <c:v>81.902379269118029</c:v>
                </c:pt>
                <c:pt idx="29">
                  <c:v>81.147301110000001</c:v>
                </c:pt>
                <c:pt idx="30">
                  <c:v>76.185809039203917</c:v>
                </c:pt>
                <c:pt idx="31">
                  <c:v>79.391457031130585</c:v>
                </c:pt>
                <c:pt idx="32">
                  <c:v>78.946139894318307</c:v>
                </c:pt>
                <c:pt idx="33">
                  <c:v>71.79101446360842</c:v>
                </c:pt>
                <c:pt idx="34">
                  <c:v>69.00360786702241</c:v>
                </c:pt>
                <c:pt idx="35">
                  <c:v>71.320792178857616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A-49E9-B251-26BA3DC9758A}"/>
            </c:ext>
          </c:extLst>
        </c:ser>
        <c:ser>
          <c:idx val="2"/>
          <c:order val="2"/>
          <c:tx>
            <c:strRef>
              <c:f>'3.9'!$A$6</c:f>
              <c:strCache>
                <c:ptCount val="1"/>
                <c:pt idx="0">
                  <c:v>Tuzemská brutto spotřeba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'3.9'!$B$6:$AK$6</c:f>
              <c:numCache>
                <c:formatCode>#,##0.00</c:formatCode>
                <c:ptCount val="36"/>
                <c:pt idx="0">
                  <c:v>61.866</c:v>
                </c:pt>
                <c:pt idx="1">
                  <c:v>57.997999999999998</c:v>
                </c:pt>
                <c:pt idx="2">
                  <c:v>56.256999999999998</c:v>
                </c:pt>
                <c:pt idx="3">
                  <c:v>56.777999999999999</c:v>
                </c:pt>
                <c:pt idx="4">
                  <c:v>58.26</c:v>
                </c:pt>
                <c:pt idx="5">
                  <c:v>61.265000000000001</c:v>
                </c:pt>
                <c:pt idx="6">
                  <c:v>64.254000000000005</c:v>
                </c:pt>
                <c:pt idx="7">
                  <c:v>63.41</c:v>
                </c:pt>
                <c:pt idx="8">
                  <c:v>62.651000000000003</c:v>
                </c:pt>
                <c:pt idx="9">
                  <c:v>61.091999999999999</c:v>
                </c:pt>
                <c:pt idx="10">
                  <c:v>63.45</c:v>
                </c:pt>
                <c:pt idx="11">
                  <c:v>65.108000000000004</c:v>
                </c:pt>
                <c:pt idx="12">
                  <c:v>64.872</c:v>
                </c:pt>
                <c:pt idx="13">
                  <c:v>66.992000000000004</c:v>
                </c:pt>
                <c:pt idx="14">
                  <c:v>68.616</c:v>
                </c:pt>
                <c:pt idx="15">
                  <c:v>69.944999999999993</c:v>
                </c:pt>
                <c:pt idx="16">
                  <c:v>71.73</c:v>
                </c:pt>
                <c:pt idx="17">
                  <c:v>72.045000000000002</c:v>
                </c:pt>
                <c:pt idx="18">
                  <c:v>72.049000000000007</c:v>
                </c:pt>
                <c:pt idx="19">
                  <c:v>68.605999999999995</c:v>
                </c:pt>
                <c:pt idx="20">
                  <c:v>70.962000000000003</c:v>
                </c:pt>
                <c:pt idx="21">
                  <c:v>70.516999999999996</c:v>
                </c:pt>
                <c:pt idx="22">
                  <c:v>70.453000000000003</c:v>
                </c:pt>
                <c:pt idx="23">
                  <c:v>70.177000000000007</c:v>
                </c:pt>
                <c:pt idx="24">
                  <c:v>69.619912981529339</c:v>
                </c:pt>
                <c:pt idx="25">
                  <c:v>71.016268453999984</c:v>
                </c:pt>
                <c:pt idx="26">
                  <c:v>72.419753503999999</c:v>
                </c:pt>
                <c:pt idx="27">
                  <c:v>73.819487196000026</c:v>
                </c:pt>
                <c:pt idx="28">
                  <c:v>73.941876702854529</c:v>
                </c:pt>
                <c:pt idx="29">
                  <c:v>73.931931839802431</c:v>
                </c:pt>
                <c:pt idx="30">
                  <c:v>71.394947349041416</c:v>
                </c:pt>
                <c:pt idx="31">
                  <c:v>73.72957183313062</c:v>
                </c:pt>
                <c:pt idx="32">
                  <c:v>70.897363660318319</c:v>
                </c:pt>
                <c:pt idx="33">
                  <c:v>67.857668514608406</c:v>
                </c:pt>
                <c:pt idx="34">
                  <c:v>67.23499730363045</c:v>
                </c:pt>
                <c:pt idx="35">
                  <c:v>68.685450258827657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A-49E9-B251-26BA3DC9758A}"/>
            </c:ext>
          </c:extLst>
        </c:ser>
        <c:ser>
          <c:idx val="3"/>
          <c:order val="3"/>
          <c:tx>
            <c:strRef>
              <c:f>'3.9'!$A$7</c:f>
              <c:strCache>
                <c:ptCount val="1"/>
                <c:pt idx="0">
                  <c:v>Tuzemská netto spotřeba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'3.9'!$B$7:$AK$7</c:f>
              <c:numCache>
                <c:formatCode>#,##0.00</c:formatCode>
                <c:ptCount val="36"/>
                <c:pt idx="0">
                  <c:v>53.024000000000001</c:v>
                </c:pt>
                <c:pt idx="1">
                  <c:v>49.707999999999998</c:v>
                </c:pt>
                <c:pt idx="2">
                  <c:v>48.148000000000003</c:v>
                </c:pt>
                <c:pt idx="3">
                  <c:v>47.765000000000001</c:v>
                </c:pt>
                <c:pt idx="4">
                  <c:v>49.311999999999998</c:v>
                </c:pt>
                <c:pt idx="5">
                  <c:v>52.155000000000001</c:v>
                </c:pt>
                <c:pt idx="6">
                  <c:v>54.146000000000001</c:v>
                </c:pt>
                <c:pt idx="7">
                  <c:v>53.162999999999997</c:v>
                </c:pt>
                <c:pt idx="8">
                  <c:v>52.195999999999998</c:v>
                </c:pt>
                <c:pt idx="9">
                  <c:v>50.854999999999997</c:v>
                </c:pt>
                <c:pt idx="10">
                  <c:v>52.292000000000002</c:v>
                </c:pt>
                <c:pt idx="11">
                  <c:v>53.774999999999999</c:v>
                </c:pt>
                <c:pt idx="12">
                  <c:v>53.581000000000003</c:v>
                </c:pt>
                <c:pt idx="13">
                  <c:v>54.780999999999999</c:v>
                </c:pt>
                <c:pt idx="14">
                  <c:v>56.387999999999998</c:v>
                </c:pt>
                <c:pt idx="15">
                  <c:v>57.664000000000001</c:v>
                </c:pt>
                <c:pt idx="16">
                  <c:v>59.420999999999999</c:v>
                </c:pt>
                <c:pt idx="17">
                  <c:v>59.753</c:v>
                </c:pt>
                <c:pt idx="18">
                  <c:v>60.478000000000002</c:v>
                </c:pt>
                <c:pt idx="19">
                  <c:v>57.112000000000002</c:v>
                </c:pt>
                <c:pt idx="20">
                  <c:v>59.255000000000003</c:v>
                </c:pt>
                <c:pt idx="21">
                  <c:v>58.634</c:v>
                </c:pt>
                <c:pt idx="22">
                  <c:v>58.798999999999999</c:v>
                </c:pt>
                <c:pt idx="23">
                  <c:v>58.655999999999999</c:v>
                </c:pt>
                <c:pt idx="24">
                  <c:v>58.296712964919394</c:v>
                </c:pt>
                <c:pt idx="25">
                  <c:v>59.282200672999998</c:v>
                </c:pt>
                <c:pt idx="26">
                  <c:v>60.88248210199999</c:v>
                </c:pt>
                <c:pt idx="27">
                  <c:v>61.881644669000018</c:v>
                </c:pt>
                <c:pt idx="28">
                  <c:v>62.199608264972575</c:v>
                </c:pt>
                <c:pt idx="29">
                  <c:v>62.268046730802432</c:v>
                </c:pt>
                <c:pt idx="30">
                  <c:v>60.275901429041433</c:v>
                </c:pt>
                <c:pt idx="31">
                  <c:v>62.897607584130618</c:v>
                </c:pt>
                <c:pt idx="32">
                  <c:v>60.437172652318331</c:v>
                </c:pt>
                <c:pt idx="33">
                  <c:v>58.31107703760842</c:v>
                </c:pt>
                <c:pt idx="34">
                  <c:v>57.988335869585505</c:v>
                </c:pt>
                <c:pt idx="35">
                  <c:v>59.109768056767635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A-49E9-B251-26BA3DC9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45472"/>
        <c:axId val="158363648"/>
      </c:lineChart>
      <c:catAx>
        <c:axId val="1583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aseline="0"/>
            </a:pPr>
            <a:endParaRPr lang="cs-CZ"/>
          </a:p>
        </c:txPr>
        <c:crossAx val="158363648"/>
        <c:crosses val="autoZero"/>
        <c:auto val="1"/>
        <c:lblAlgn val="ctr"/>
        <c:lblOffset val="100"/>
        <c:noMultiLvlLbl val="0"/>
      </c:catAx>
      <c:valAx>
        <c:axId val="158363648"/>
        <c:scaling>
          <c:orientation val="minMax"/>
          <c:max val="95"/>
          <c:min val="45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34547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2.6131825556033286E-2"/>
          <c:y val="0.13482060412736421"/>
          <c:w val="0.35101263907647939"/>
          <c:h val="0.147646676480146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spotřeby elektřiny VO</a:t>
            </a:r>
            <a:r>
              <a:rPr lang="cs-CZ" sz="1000" baseline="0">
                <a:solidFill>
                  <a:schemeClr val="tx2"/>
                </a:solidFill>
              </a:rPr>
              <a:t> a MO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952537716879558E-3"/>
          <c:y val="1.140605058320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544388437059782E-2"/>
          <c:y val="7.508870587863134E-2"/>
          <c:w val="0.42310795974277332"/>
          <c:h val="0.55065075217967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7616.3942520000019</c:v>
                </c:pt>
                <c:pt idx="1">
                  <c:v>7821.7731399999984</c:v>
                </c:pt>
                <c:pt idx="2">
                  <c:v>7897.8453989999989</c:v>
                </c:pt>
                <c:pt idx="3">
                  <c:v>7921.7291990000003</c:v>
                </c:pt>
                <c:pt idx="4">
                  <c:v>7397.8638549999996</c:v>
                </c:pt>
                <c:pt idx="5">
                  <c:v>7736.2628210000003</c:v>
                </c:pt>
                <c:pt idx="6">
                  <c:v>7307.4376160000002</c:v>
                </c:pt>
                <c:pt idx="7">
                  <c:v>7202.2938090000007</c:v>
                </c:pt>
                <c:pt idx="8">
                  <c:v>7612.178652999999</c:v>
                </c:pt>
                <c:pt idx="9">
                  <c:v>7393.7536719999998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6-46E7-AFFB-A74FD34A8478}"/>
            </c:ext>
          </c:extLst>
        </c:ser>
        <c:ser>
          <c:idx val="1"/>
          <c:order val="1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23607.415766000002</c:v>
                </c:pt>
                <c:pt idx="1">
                  <c:v>24171.760386000002</c:v>
                </c:pt>
                <c:pt idx="2">
                  <c:v>24626.621251</c:v>
                </c:pt>
                <c:pt idx="3">
                  <c:v>24236.447301000004</c:v>
                </c:pt>
                <c:pt idx="4">
                  <c:v>22402.728081000001</c:v>
                </c:pt>
                <c:pt idx="5">
                  <c:v>23386.999283000001</c:v>
                </c:pt>
                <c:pt idx="6">
                  <c:v>23042.336321000002</c:v>
                </c:pt>
                <c:pt idx="7">
                  <c:v>22095.521176000006</c:v>
                </c:pt>
                <c:pt idx="8">
                  <c:v>22090.267171</c:v>
                </c:pt>
                <c:pt idx="9">
                  <c:v>22130.758726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6-46E7-AFFB-A74FD34A8478}"/>
            </c:ext>
          </c:extLst>
        </c:ser>
        <c:ser>
          <c:idx val="2"/>
          <c:order val="2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8027.331462632178</c:v>
                </c:pt>
                <c:pt idx="1">
                  <c:v>8109.0458493779433</c:v>
                </c:pt>
                <c:pt idx="2">
                  <c:v>8063.9737788096891</c:v>
                </c:pt>
                <c:pt idx="3">
                  <c:v>8019.5178024495781</c:v>
                </c:pt>
                <c:pt idx="4">
                  <c:v>7800.6085409747247</c:v>
                </c:pt>
                <c:pt idx="5">
                  <c:v>7762.9955424021755</c:v>
                </c:pt>
                <c:pt idx="6">
                  <c:v>7756.5479252583245</c:v>
                </c:pt>
                <c:pt idx="7">
                  <c:v>7533.3795764370589</c:v>
                </c:pt>
                <c:pt idx="8">
                  <c:v>7542.6446499198664</c:v>
                </c:pt>
                <c:pt idx="9">
                  <c:v>7760.8393274521331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6-46E7-AFFB-A74FD34A8478}"/>
            </c:ext>
          </c:extLst>
        </c:ser>
        <c:ser>
          <c:idx val="3"/>
          <c:order val="3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14819.115177367823</c:v>
                </c:pt>
                <c:pt idx="1">
                  <c:v>15211.270073622063</c:v>
                </c:pt>
                <c:pt idx="2">
                  <c:v>15049.535590190309</c:v>
                </c:pt>
                <c:pt idx="3">
                  <c:v>15256.833951550425</c:v>
                </c:pt>
                <c:pt idx="4">
                  <c:v>16000.936990229173</c:v>
                </c:pt>
                <c:pt idx="5">
                  <c:v>17309.755969728416</c:v>
                </c:pt>
                <c:pt idx="6">
                  <c:v>15815.633919059988</c:v>
                </c:pt>
                <c:pt idx="7">
                  <c:v>15475.075837171351</c:v>
                </c:pt>
                <c:pt idx="8">
                  <c:v>15632.439086477538</c:v>
                </c:pt>
                <c:pt idx="9">
                  <c:v>16656.063564095493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6-46E7-AFFB-A74FD34A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984064"/>
        <c:axId val="156985600"/>
      </c:barChart>
      <c:catAx>
        <c:axId val="1569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85600"/>
        <c:crosses val="autoZero"/>
        <c:auto val="1"/>
        <c:lblAlgn val="ctr"/>
        <c:lblOffset val="100"/>
        <c:noMultiLvlLbl val="0"/>
      </c:catAx>
      <c:valAx>
        <c:axId val="156985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84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1000">
                <a:solidFill>
                  <a:schemeClr val="tx2"/>
                </a:solidFill>
              </a:rPr>
              <a:t>Bilance elektřiny </a:t>
            </a:r>
            <a:r>
              <a:rPr lang="en-US" sz="1000" b="1" i="0" u="none" strike="noStrike" kern="1200" baseline="0">
                <a:solidFill>
                  <a:schemeClr val="tx2"/>
                </a:solidFill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563950357501727E-4"/>
          <c:y val="2.376965519650829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'3.1'!$B$5:$M$5</c:f>
              <c:numCache>
                <c:formatCode>#\ ##0.0</c:formatCode>
                <c:ptCount val="12"/>
                <c:pt idx="0">
                  <c:v>7658.9665385911494</c:v>
                </c:pt>
                <c:pt idx="1">
                  <c:v>7229.6378801286901</c:v>
                </c:pt>
                <c:pt idx="2">
                  <c:v>7306.537329679335</c:v>
                </c:pt>
                <c:pt idx="3">
                  <c:v>6220.8575574370097</c:v>
                </c:pt>
                <c:pt idx="4">
                  <c:v>5777.5128254158226</c:v>
                </c:pt>
                <c:pt idx="5">
                  <c:v>4705.2256841524741</c:v>
                </c:pt>
                <c:pt idx="6">
                  <c:v>5570.2262449084537</c:v>
                </c:pt>
                <c:pt idx="7">
                  <c:v>6010.3523607740735</c:v>
                </c:pt>
                <c:pt idx="8">
                  <c:v>5479.7650289503799</c:v>
                </c:pt>
                <c:pt idx="9">
                  <c:v>6354.441480080598</c:v>
                </c:pt>
                <c:pt idx="10">
                  <c:v>7080.5168669388713</c:v>
                </c:pt>
                <c:pt idx="11">
                  <c:v>6973.6648103607622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0-4679-833D-B190DE31E35E}"/>
            </c:ext>
          </c:extLst>
        </c:ser>
        <c:ser>
          <c:idx val="1"/>
          <c:order val="1"/>
          <c:tx>
            <c:strRef>
              <c:f>'3.2'!$A$46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'3.2'!$B$46:$M$46</c:f>
              <c:numCache>
                <c:formatCode>#\ ##0.0</c:formatCode>
                <c:ptCount val="12"/>
                <c:pt idx="0">
                  <c:v>-5807.2795551211502</c:v>
                </c:pt>
                <c:pt idx="1">
                  <c:v>-5343.3890343286921</c:v>
                </c:pt>
                <c:pt idx="2">
                  <c:v>-5271.4370342993334</c:v>
                </c:pt>
                <c:pt idx="3">
                  <c:v>-4655.7093545070247</c:v>
                </c:pt>
                <c:pt idx="4">
                  <c:v>-4631.6654297358209</c:v>
                </c:pt>
                <c:pt idx="5">
                  <c:v>-4466.6069591124815</c:v>
                </c:pt>
                <c:pt idx="6">
                  <c:v>-4372.4120312484547</c:v>
                </c:pt>
                <c:pt idx="7">
                  <c:v>-4331.3610215040817</c:v>
                </c:pt>
                <c:pt idx="8">
                  <c:v>-4439.5645636303852</c:v>
                </c:pt>
                <c:pt idx="9">
                  <c:v>-5013.0476170105967</c:v>
                </c:pt>
                <c:pt idx="10">
                  <c:v>-5362.6843465788588</c:v>
                </c:pt>
                <c:pt idx="11">
                  <c:v>-5414.6111096907653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0-4679-833D-B190DE31E35E}"/>
            </c:ext>
          </c:extLst>
        </c:ser>
        <c:ser>
          <c:idx val="2"/>
          <c:order val="2"/>
          <c:tx>
            <c:strRef>
              <c:f>'3.2'!$A$28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'3.2'!$B$28:$M$28</c:f>
              <c:numCache>
                <c:formatCode>#\ ##0.0</c:formatCode>
                <c:ptCount val="12"/>
                <c:pt idx="0">
                  <c:v>-507.56668633999988</c:v>
                </c:pt>
                <c:pt idx="1">
                  <c:v>-473.50062794999991</c:v>
                </c:pt>
                <c:pt idx="2">
                  <c:v>-477.69170062999996</c:v>
                </c:pt>
                <c:pt idx="3">
                  <c:v>-401.63216543000004</c:v>
                </c:pt>
                <c:pt idx="4">
                  <c:v>-361.83954047999993</c:v>
                </c:pt>
                <c:pt idx="5">
                  <c:v>-300.19901233000002</c:v>
                </c:pt>
                <c:pt idx="6">
                  <c:v>-383.73331732999992</c:v>
                </c:pt>
                <c:pt idx="7">
                  <c:v>-390.95748969999988</c:v>
                </c:pt>
                <c:pt idx="8">
                  <c:v>-369.65852317999997</c:v>
                </c:pt>
                <c:pt idx="9">
                  <c:v>-437.12308096999993</c:v>
                </c:pt>
                <c:pt idx="10">
                  <c:v>-479.84279158999993</c:v>
                </c:pt>
                <c:pt idx="11">
                  <c:v>-463.16749262999997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0-4679-833D-B190DE31E35E}"/>
            </c:ext>
          </c:extLst>
        </c:ser>
        <c:ser>
          <c:idx val="3"/>
          <c:order val="3"/>
          <c:tx>
            <c:strRef>
              <c:f>'3.2'!$A$33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'3.2'!$B$33:$M$33</c:f>
              <c:numCache>
                <c:formatCode>#\ ##0.0</c:formatCode>
                <c:ptCount val="12"/>
                <c:pt idx="0">
                  <c:v>-324.06829700000003</c:v>
                </c:pt>
                <c:pt idx="1">
                  <c:v>-292.57396150000011</c:v>
                </c:pt>
                <c:pt idx="2">
                  <c:v>-276.19705700000003</c:v>
                </c:pt>
                <c:pt idx="3">
                  <c:v>-239.29945000000004</c:v>
                </c:pt>
                <c:pt idx="4">
                  <c:v>-213.21066749999989</c:v>
                </c:pt>
                <c:pt idx="5">
                  <c:v>-184.81143450000002</c:v>
                </c:pt>
                <c:pt idx="6">
                  <c:v>-235.76156700000007</c:v>
                </c:pt>
                <c:pt idx="7">
                  <c:v>-234.47312900000014</c:v>
                </c:pt>
                <c:pt idx="8">
                  <c:v>-243.6020530000001</c:v>
                </c:pt>
                <c:pt idx="9">
                  <c:v>-277.76525100000003</c:v>
                </c:pt>
                <c:pt idx="10">
                  <c:v>-303.24983500000002</c:v>
                </c:pt>
                <c:pt idx="11">
                  <c:v>-336.736268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0-4679-833D-B190DE31E35E}"/>
            </c:ext>
          </c:extLst>
        </c:ser>
        <c:ser>
          <c:idx val="4"/>
          <c:order val="4"/>
          <c:tx>
            <c:strRef>
              <c:f>'3.2'!$A$44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'3.2'!$B$44:$M$44</c:f>
              <c:numCache>
                <c:formatCode>#\ ##0.0</c:formatCode>
                <c:ptCount val="12"/>
                <c:pt idx="0">
                  <c:v>-113.085033</c:v>
                </c:pt>
                <c:pt idx="1">
                  <c:v>-113.3605</c:v>
                </c:pt>
                <c:pt idx="2">
                  <c:v>-119.71655799999999</c:v>
                </c:pt>
                <c:pt idx="3">
                  <c:v>-117.15062</c:v>
                </c:pt>
                <c:pt idx="4">
                  <c:v>-112.16217</c:v>
                </c:pt>
                <c:pt idx="5">
                  <c:v>-91.362720000000095</c:v>
                </c:pt>
                <c:pt idx="6">
                  <c:v>-113.604428</c:v>
                </c:pt>
                <c:pt idx="7">
                  <c:v>-146.344233</c:v>
                </c:pt>
                <c:pt idx="8">
                  <c:v>-92.907645000000102</c:v>
                </c:pt>
                <c:pt idx="9">
                  <c:v>-101.614158</c:v>
                </c:pt>
                <c:pt idx="10">
                  <c:v>-116.622618</c:v>
                </c:pt>
                <c:pt idx="11">
                  <c:v>-129.09012000000001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0-4679-833D-B190DE31E35E}"/>
            </c:ext>
          </c:extLst>
        </c:ser>
        <c:ser>
          <c:idx val="5"/>
          <c:order val="5"/>
          <c:tx>
            <c:strRef>
              <c:f>'3.2'!$A$4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'3.2'!$B$4:$M$4</c:f>
              <c:numCache>
                <c:formatCode>#\ ##0.0</c:formatCode>
                <c:ptCount val="12"/>
                <c:pt idx="0">
                  <c:v>-879.72407309120194</c:v>
                </c:pt>
                <c:pt idx="1">
                  <c:v>-951.27025500206844</c:v>
                </c:pt>
                <c:pt idx="2">
                  <c:v>-1114.6886206476429</c:v>
                </c:pt>
                <c:pt idx="3">
                  <c:v>-797.8540358177097</c:v>
                </c:pt>
                <c:pt idx="4">
                  <c:v>-450.95451128988577</c:v>
                </c:pt>
                <c:pt idx="5">
                  <c:v>313.03265861544497</c:v>
                </c:pt>
                <c:pt idx="6">
                  <c:v>-485.38545101969237</c:v>
                </c:pt>
                <c:pt idx="7">
                  <c:v>-901.76107793723531</c:v>
                </c:pt>
                <c:pt idx="8">
                  <c:v>-312.42986322991669</c:v>
                </c:pt>
                <c:pt idx="9">
                  <c:v>-484.43439805458911</c:v>
                </c:pt>
                <c:pt idx="10">
                  <c:v>-781.1191780176681</c:v>
                </c:pt>
                <c:pt idx="11">
                  <c:v>-585.89947980936608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0-4679-833D-B190DE31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86848"/>
        <c:axId val="146288640"/>
      </c:barChart>
      <c:catAx>
        <c:axId val="14628684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288640"/>
        <c:crosses val="autoZero"/>
        <c:auto val="1"/>
        <c:lblAlgn val="ctr"/>
        <c:lblOffset val="100"/>
        <c:noMultiLvlLbl val="0"/>
      </c:catAx>
      <c:valAx>
        <c:axId val="146288640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8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5846405946254978E-4"/>
          <c:y val="0.84866715245769497"/>
          <c:w val="0.99934155769163502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vvn (VO z vvn)</a:t>
            </a:r>
          </a:p>
        </c:rich>
      </c:tx>
      <c:layout>
        <c:manualLayout>
          <c:xMode val="edge"/>
          <c:yMode val="edge"/>
          <c:x val="9.5705439781966386E-4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7616.3942520000019</c:v>
                </c:pt>
                <c:pt idx="1">
                  <c:v>7821.7731399999984</c:v>
                </c:pt>
                <c:pt idx="2">
                  <c:v>7897.8453989999989</c:v>
                </c:pt>
                <c:pt idx="3">
                  <c:v>7921.7291990000003</c:v>
                </c:pt>
                <c:pt idx="4">
                  <c:v>7397.8638549999996</c:v>
                </c:pt>
                <c:pt idx="5">
                  <c:v>7736.2628210000003</c:v>
                </c:pt>
                <c:pt idx="6">
                  <c:v>7307.4376160000002</c:v>
                </c:pt>
                <c:pt idx="7">
                  <c:v>7202.2938090000007</c:v>
                </c:pt>
                <c:pt idx="8">
                  <c:v>7612.178652999999</c:v>
                </c:pt>
                <c:pt idx="9">
                  <c:v>7393.7536719999998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B-4DFE-985E-9FCE6E52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22464"/>
        <c:axId val="158388224"/>
      </c:barChart>
      <c:catAx>
        <c:axId val="1570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388224"/>
        <c:crosses val="autoZero"/>
        <c:auto val="1"/>
        <c:lblAlgn val="ctr"/>
        <c:lblOffset val="100"/>
        <c:noMultiLvlLbl val="0"/>
      </c:catAx>
      <c:valAx>
        <c:axId val="158388224"/>
        <c:scaling>
          <c:orientation val="minMax"/>
          <c:max val="8000"/>
          <c:min val="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22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vn (VO z vn)</a:t>
            </a:r>
          </a:p>
        </c:rich>
      </c:tx>
      <c:layout>
        <c:manualLayout>
          <c:xMode val="edge"/>
          <c:yMode val="edge"/>
          <c:x val="2.515672342338464E-3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23607.415766000002</c:v>
                </c:pt>
                <c:pt idx="1">
                  <c:v>24171.760386000002</c:v>
                </c:pt>
                <c:pt idx="2">
                  <c:v>24626.621251</c:v>
                </c:pt>
                <c:pt idx="3">
                  <c:v>24236.447301000004</c:v>
                </c:pt>
                <c:pt idx="4">
                  <c:v>22402.728081000001</c:v>
                </c:pt>
                <c:pt idx="5">
                  <c:v>23386.999283000001</c:v>
                </c:pt>
                <c:pt idx="6">
                  <c:v>23042.336321000002</c:v>
                </c:pt>
                <c:pt idx="7">
                  <c:v>22095.521176000006</c:v>
                </c:pt>
                <c:pt idx="8">
                  <c:v>22090.267171</c:v>
                </c:pt>
                <c:pt idx="9">
                  <c:v>22130.758726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7-49BA-8675-8A7EF0A2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36544"/>
        <c:axId val="157038080"/>
      </c:barChart>
      <c:catAx>
        <c:axId val="157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38080"/>
        <c:crosses val="autoZero"/>
        <c:auto val="1"/>
        <c:lblAlgn val="ctr"/>
        <c:lblOffset val="100"/>
        <c:noMultiLvlLbl val="0"/>
      </c:catAx>
      <c:valAx>
        <c:axId val="157038080"/>
        <c:scaling>
          <c:orientation val="minMax"/>
          <c:max val="25000"/>
          <c:min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3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podnikatelé (MOP)</a:t>
            </a:r>
          </a:p>
        </c:rich>
      </c:tx>
      <c:layout>
        <c:manualLayout>
          <c:xMode val="edge"/>
          <c:yMode val="edge"/>
          <c:x val="1.6476881651536503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8027.331462632178</c:v>
                </c:pt>
                <c:pt idx="1">
                  <c:v>8109.0458493779433</c:v>
                </c:pt>
                <c:pt idx="2">
                  <c:v>8063.9737788096891</c:v>
                </c:pt>
                <c:pt idx="3">
                  <c:v>8019.5178024495781</c:v>
                </c:pt>
                <c:pt idx="4">
                  <c:v>7800.6085409747247</c:v>
                </c:pt>
                <c:pt idx="5">
                  <c:v>7762.9955424021755</c:v>
                </c:pt>
                <c:pt idx="6">
                  <c:v>7756.5479252583245</c:v>
                </c:pt>
                <c:pt idx="7">
                  <c:v>7533.3795764370589</c:v>
                </c:pt>
                <c:pt idx="8">
                  <c:v>7542.6446499198664</c:v>
                </c:pt>
                <c:pt idx="9">
                  <c:v>7760.8393274521331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1-4A3D-856E-487B918D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66752"/>
        <c:axId val="157068288"/>
      </c:barChart>
      <c:catAx>
        <c:axId val="1570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68288"/>
        <c:crosses val="autoZero"/>
        <c:auto val="1"/>
        <c:lblAlgn val="ctr"/>
        <c:lblOffset val="100"/>
        <c:noMultiLvlLbl val="0"/>
      </c:catAx>
      <c:valAx>
        <c:axId val="157068288"/>
        <c:scaling>
          <c:orientation val="minMax"/>
          <c:max val="8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66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obyvatelstvo (MOO)</a:t>
            </a:r>
          </a:p>
        </c:rich>
      </c:tx>
      <c:layout>
        <c:manualLayout>
          <c:xMode val="edge"/>
          <c:yMode val="edge"/>
          <c:x val="2.515672342338464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14819.115177367823</c:v>
                </c:pt>
                <c:pt idx="1">
                  <c:v>15211.270073622063</c:v>
                </c:pt>
                <c:pt idx="2">
                  <c:v>15049.535590190309</c:v>
                </c:pt>
                <c:pt idx="3">
                  <c:v>15256.833951550425</c:v>
                </c:pt>
                <c:pt idx="4">
                  <c:v>16000.936990229173</c:v>
                </c:pt>
                <c:pt idx="5">
                  <c:v>17309.755969728416</c:v>
                </c:pt>
                <c:pt idx="6">
                  <c:v>15815.633919059988</c:v>
                </c:pt>
                <c:pt idx="7">
                  <c:v>15475.075837171351</c:v>
                </c:pt>
                <c:pt idx="8">
                  <c:v>15632.439086477538</c:v>
                </c:pt>
                <c:pt idx="9">
                  <c:v>16656.063564095493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5-4355-9833-C3407550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158400"/>
        <c:axId val="157164288"/>
      </c:barChart>
      <c:catAx>
        <c:axId val="1571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164288"/>
        <c:crosses val="autoZero"/>
        <c:auto val="1"/>
        <c:lblAlgn val="ctr"/>
        <c:lblOffset val="100"/>
        <c:noMultiLvlLbl val="0"/>
      </c:catAx>
      <c:valAx>
        <c:axId val="157164288"/>
        <c:scaling>
          <c:orientation val="minMax"/>
          <c:min val="1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158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'3.10'!$A$11</c:f>
              <c:strCache>
                <c:ptCount val="1"/>
              </c:strCache>
            </c:strRef>
          </c:tx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36-4E18-A73D-09B8F3DFF92D}"/>
            </c:ext>
          </c:extLst>
        </c:ser>
        <c:ser>
          <c:idx val="1"/>
          <c:order val="1"/>
          <c:tx>
            <c:strRef>
              <c:f>'3.10'!$A$12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36-4E18-A73D-09B8F3DFF92D}"/>
            </c:ext>
          </c:extLst>
        </c:ser>
        <c:ser>
          <c:idx val="2"/>
          <c:order val="2"/>
          <c:tx>
            <c:strRef>
              <c:f>'3.10'!$A$13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36-4E18-A73D-09B8F3DFF92D}"/>
            </c:ext>
          </c:extLst>
        </c:ser>
        <c:ser>
          <c:idx val="3"/>
          <c:order val="3"/>
          <c:tx>
            <c:strRef>
              <c:f>'3.10'!$A$14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36-4E18-A73D-09B8F3DFF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7136"/>
        <c:axId val="158668672"/>
      </c:barChart>
      <c:catAx>
        <c:axId val="15866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66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Spotřeba elektřiny</a:t>
            </a:r>
            <a:r>
              <a:rPr lang="cs-CZ" sz="1000">
                <a:solidFill>
                  <a:schemeClr val="tx2"/>
                </a:solidFill>
              </a:rPr>
              <a:t> netto</a:t>
            </a:r>
            <a:r>
              <a:rPr lang="en-US" sz="1000">
                <a:solidFill>
                  <a:schemeClr val="tx2"/>
                </a:solidFill>
              </a:rPr>
              <a:t> v krajích ČR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1986171396165509E-3"/>
          <c:y val="4.474414588515861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75286676951641"/>
          <c:y val="0.11536879740426149"/>
          <c:w val="0.92056986959470299"/>
          <c:h val="0.4947993119658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'4.1,4.2'!$B$24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'4.1,4.2'!$B$26:$B$39</c:f>
              <c:numCache>
                <c:formatCode>#\ ##0.0</c:formatCode>
                <c:ptCount val="14"/>
                <c:pt idx="0">
                  <c:v>132791.58600000001</c:v>
                </c:pt>
                <c:pt idx="1">
                  <c:v>144197.65099999998</c:v>
                </c:pt>
                <c:pt idx="2">
                  <c:v>573961.95500000007</c:v>
                </c:pt>
                <c:pt idx="3">
                  <c:v>163402.68199999997</c:v>
                </c:pt>
                <c:pt idx="4">
                  <c:v>272590.82300000003</c:v>
                </c:pt>
                <c:pt idx="5">
                  <c:v>559589.57900000003</c:v>
                </c:pt>
                <c:pt idx="6">
                  <c:v>49687.695</c:v>
                </c:pt>
                <c:pt idx="7">
                  <c:v>1464231.3680000002</c:v>
                </c:pt>
                <c:pt idx="8">
                  <c:v>355949.28499999997</c:v>
                </c:pt>
                <c:pt idx="9">
                  <c:v>258723.98999999996</c:v>
                </c:pt>
                <c:pt idx="10">
                  <c:v>147065.51300000001</c:v>
                </c:pt>
                <c:pt idx="11">
                  <c:v>796295.36800000002</c:v>
                </c:pt>
                <c:pt idx="12">
                  <c:v>1901595.6390000002</c:v>
                </c:pt>
                <c:pt idx="13">
                  <c:v>573670.53799999994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9-4D4C-98F7-1302F18530E5}"/>
            </c:ext>
          </c:extLst>
        </c:ser>
        <c:ser>
          <c:idx val="1"/>
          <c:order val="1"/>
          <c:tx>
            <c:strRef>
              <c:f>'4.1,4.2'!$C$24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0-C2CA-4D93-AC22-E8C27B805866}"/>
              </c:ext>
            </c:extLst>
          </c:dPt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'4.1,4.2'!$C$26:$C$39</c:f>
              <c:numCache>
                <c:formatCode>#\ ##0.0</c:formatCode>
                <c:ptCount val="14"/>
                <c:pt idx="0">
                  <c:v>3045554.9960000003</c:v>
                </c:pt>
                <c:pt idx="1">
                  <c:v>1068208.4579999999</c:v>
                </c:pt>
                <c:pt idx="2">
                  <c:v>2375412.4730000035</c:v>
                </c:pt>
                <c:pt idx="3">
                  <c:v>485786.69</c:v>
                </c:pt>
                <c:pt idx="4">
                  <c:v>1145492.1800000002</c:v>
                </c:pt>
                <c:pt idx="5">
                  <c:v>1212296.4179999998</c:v>
                </c:pt>
                <c:pt idx="6">
                  <c:v>1225544.3489999999</c:v>
                </c:pt>
                <c:pt idx="7">
                  <c:v>2356165.3420000002</c:v>
                </c:pt>
                <c:pt idx="8">
                  <c:v>1468324.2140000002</c:v>
                </c:pt>
                <c:pt idx="9">
                  <c:v>954417.0839999998</c:v>
                </c:pt>
                <c:pt idx="10">
                  <c:v>1445416.5719999999</c:v>
                </c:pt>
                <c:pt idx="11">
                  <c:v>2851342.7340000002</c:v>
                </c:pt>
                <c:pt idx="12">
                  <c:v>1538547.3039999998</c:v>
                </c:pt>
                <c:pt idx="13">
                  <c:v>958249.91199999989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9-4D4C-98F7-1302F18530E5}"/>
            </c:ext>
          </c:extLst>
        </c:ser>
        <c:ser>
          <c:idx val="2"/>
          <c:order val="2"/>
          <c:tx>
            <c:strRef>
              <c:f>'4.1,4.2'!$D$24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'4.1,4.2'!$D$26:$D$39</c:f>
              <c:numCache>
                <c:formatCode>#\ ##0.0</c:formatCode>
                <c:ptCount val="14"/>
                <c:pt idx="0">
                  <c:v>1138160.9749918713</c:v>
                </c:pt>
                <c:pt idx="1">
                  <c:v>523050.26218633953</c:v>
                </c:pt>
                <c:pt idx="2">
                  <c:v>694045.15465043671</c:v>
                </c:pt>
                <c:pt idx="3">
                  <c:v>241471.57641618274</c:v>
                </c:pt>
                <c:pt idx="4">
                  <c:v>469409.83281402831</c:v>
                </c:pt>
                <c:pt idx="5">
                  <c:v>478623.3007531109</c:v>
                </c:pt>
                <c:pt idx="6">
                  <c:v>333295.56940306694</c:v>
                </c:pt>
                <c:pt idx="7">
                  <c:v>661298.42712301749</c:v>
                </c:pt>
                <c:pt idx="8">
                  <c:v>406907.35507634177</c:v>
                </c:pt>
                <c:pt idx="9">
                  <c:v>374648.48783722951</c:v>
                </c:pt>
                <c:pt idx="10">
                  <c:v>471722.40836038318</c:v>
                </c:pt>
                <c:pt idx="11">
                  <c:v>1024253.8830709789</c:v>
                </c:pt>
                <c:pt idx="12">
                  <c:v>531118.09281670407</c:v>
                </c:pt>
                <c:pt idx="13">
                  <c:v>412834.01195244218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29-4D4C-98F7-1302F18530E5}"/>
            </c:ext>
          </c:extLst>
        </c:ser>
        <c:ser>
          <c:idx val="3"/>
          <c:order val="3"/>
          <c:tx>
            <c:strRef>
              <c:f>'4.1,4.2'!$E$24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'4.1,4.2'!$E$26:$E$39</c:f>
              <c:numCache>
                <c:formatCode>#\ ##0.0</c:formatCode>
                <c:ptCount val="14"/>
                <c:pt idx="0">
                  <c:v>1666022.3150243808</c:v>
                </c:pt>
                <c:pt idx="1">
                  <c:v>1208443.6923702599</c:v>
                </c:pt>
                <c:pt idx="2">
                  <c:v>1670959.1772154737</c:v>
                </c:pt>
                <c:pt idx="3">
                  <c:v>413252.49738355214</c:v>
                </c:pt>
                <c:pt idx="4">
                  <c:v>788325.52690339473</c:v>
                </c:pt>
                <c:pt idx="5">
                  <c:v>998893.59706512955</c:v>
                </c:pt>
                <c:pt idx="6">
                  <c:v>775304.42082270898</c:v>
                </c:pt>
                <c:pt idx="7">
                  <c:v>1486316.3341278648</c:v>
                </c:pt>
                <c:pt idx="8">
                  <c:v>871618.60206288996</c:v>
                </c:pt>
                <c:pt idx="9">
                  <c:v>794138.77834271872</c:v>
                </c:pt>
                <c:pt idx="10">
                  <c:v>978616.74533784494</c:v>
                </c:pt>
                <c:pt idx="11">
                  <c:v>3052230.1906331759</c:v>
                </c:pt>
                <c:pt idx="12">
                  <c:v>1144714.755535169</c:v>
                </c:pt>
                <c:pt idx="13">
                  <c:v>807226.93127098889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D4C-98F7-1302F185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923008"/>
        <c:axId val="136924544"/>
      </c:barChart>
      <c:catAx>
        <c:axId val="13692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36924544"/>
        <c:crosses val="autoZero"/>
        <c:auto val="1"/>
        <c:lblAlgn val="ctr"/>
        <c:lblOffset val="100"/>
        <c:noMultiLvlLbl val="0"/>
      </c:catAx>
      <c:valAx>
        <c:axId val="13692454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92300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21208221548497E-4"/>
          <c:y val="0.92232423949617259"/>
          <c:w val="0.67289562087181853"/>
          <c:h val="7.550385756174758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4637271452973605E-3"/>
          <c:y val="1.51201411292542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9655221988352E-3"/>
          <c:y val="0.21610015248126571"/>
          <c:w val="0.57959756416709129"/>
          <c:h val="0.661170435838068"/>
        </c:manualLayout>
      </c:layout>
      <c:doughnutChart>
        <c:varyColors val="1"/>
        <c:ser>
          <c:idx val="0"/>
          <c:order val="0"/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0-DFAC-4354-9BF5-5F7B95CB0B5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9EFE-4239-80E1-94C48F17E45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FAC-4354-9BF5-5F7B95CB0B5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AC-4354-9BF5-5F7B95CB0B5F}"/>
                </c:ext>
              </c:extLst>
            </c:dLbl>
            <c:dLbl>
              <c:idx val="2"/>
              <c:layout>
                <c:manualLayout>
                  <c:x val="9.8839411105675914E-2"/>
                  <c:y val="0.109787947298666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C-4DA2-9C7B-44A2CD9A2E22}"/>
                </c:ext>
              </c:extLst>
            </c:dLbl>
            <c:dLbl>
              <c:idx val="3"/>
              <c:layout>
                <c:manualLayout>
                  <c:x val="0.1070608408417885"/>
                  <c:y val="0.14217042176658598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0-43C7-8226-3A832E4487CC}"/>
                </c:ext>
              </c:extLst>
            </c:dLbl>
            <c:dLbl>
              <c:idx val="4"/>
              <c:layout>
                <c:manualLayout>
                  <c:x val="0.10135862275732561"/>
                  <c:y val="0.1812078688183777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C-4DA2-9C7B-44A2CD9A2E2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FAC-4354-9BF5-5F7B95CB0B5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FAC-4354-9BF5-5F7B95CB0B5F}"/>
                </c:ext>
              </c:extLst>
            </c:dLbl>
            <c:dLbl>
              <c:idx val="7"/>
              <c:layout>
                <c:manualLayout>
                  <c:x val="-3.0995219902543217E-3"/>
                  <c:y val="-0.1472977357676073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E-4239-80E1-94C48F17E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'4.3'!$B$4:$I$4</c:f>
              <c:numCache>
                <c:formatCode>#\ ##0.0</c:formatCode>
                <c:ptCount val="8"/>
                <c:pt idx="0">
                  <c:v>19558634.617268685</c:v>
                </c:pt>
                <c:pt idx="1">
                  <c:v>4877007.9402542375</c:v>
                </c:pt>
                <c:pt idx="2">
                  <c:v>740344.55256774498</c:v>
                </c:pt>
                <c:pt idx="3">
                  <c:v>448446.78099828097</c:v>
                </c:pt>
                <c:pt idx="4">
                  <c:v>900742.28581746889</c:v>
                </c:pt>
                <c:pt idx="5">
                  <c:v>16656963.943095552</c:v>
                </c:pt>
                <c:pt idx="6">
                  <c:v>13342045.289017852</c:v>
                </c:pt>
                <c:pt idx="7">
                  <c:v>406598.10252786143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C-4DA2-9C7B-44A2CD9A2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24578361849"/>
          <c:y val="0.26026554896678539"/>
          <c:w val="0.36256277592095376"/>
          <c:h val="0.699476728604028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v krajích ČR podle sektorů národního hospodářství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40924484302158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9.6406062048835187E-2"/>
          <c:w val="0.81330426749579621"/>
          <c:h val="0.58212639950824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'4.3'!$B$5:$B$18</c:f>
              <c:numCache>
                <c:formatCode>#\ ##0.0</c:formatCode>
                <c:ptCount val="14"/>
                <c:pt idx="0">
                  <c:v>309712.56426071003</c:v>
                </c:pt>
                <c:pt idx="1">
                  <c:v>904464.60804574704</c:v>
                </c:pt>
                <c:pt idx="2">
                  <c:v>1744438.376468333</c:v>
                </c:pt>
                <c:pt idx="3">
                  <c:v>428251.41000000003</c:v>
                </c:pt>
                <c:pt idx="4">
                  <c:v>1231911.9815451112</c:v>
                </c:pt>
                <c:pt idx="5">
                  <c:v>1199839.004</c:v>
                </c:pt>
                <c:pt idx="6">
                  <c:v>1011571.68</c:v>
                </c:pt>
                <c:pt idx="7">
                  <c:v>2461975.3489999999</c:v>
                </c:pt>
                <c:pt idx="8">
                  <c:v>1324702.0554377541</c:v>
                </c:pt>
                <c:pt idx="9">
                  <c:v>944800.99</c:v>
                </c:pt>
                <c:pt idx="10">
                  <c:v>1102776.2509999999</c:v>
                </c:pt>
                <c:pt idx="11">
                  <c:v>2661018.693</c:v>
                </c:pt>
                <c:pt idx="12">
                  <c:v>3099182.6660000002</c:v>
                </c:pt>
                <c:pt idx="13">
                  <c:v>1133988.9885110289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9-4EFC-88D4-41ED6C062432}"/>
            </c:ext>
          </c:extLst>
        </c:ser>
        <c:ser>
          <c:idx val="1"/>
          <c:order val="1"/>
          <c:tx>
            <c:strRef>
              <c:f>'4.3'!$C$3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'4.3'!$C$5:$C$18</c:f>
              <c:numCache>
                <c:formatCode>#\ ##0.0</c:formatCode>
                <c:ptCount val="14"/>
                <c:pt idx="0">
                  <c:v>314682.19089086499</c:v>
                </c:pt>
                <c:pt idx="1">
                  <c:v>102454.54795701499</c:v>
                </c:pt>
                <c:pt idx="2">
                  <c:v>300438.40715547005</c:v>
                </c:pt>
                <c:pt idx="3">
                  <c:v>314823.42300000001</c:v>
                </c:pt>
                <c:pt idx="4">
                  <c:v>79745.925350089004</c:v>
                </c:pt>
                <c:pt idx="5">
                  <c:v>263604.85099999997</c:v>
                </c:pt>
                <c:pt idx="6">
                  <c:v>127706.564</c:v>
                </c:pt>
                <c:pt idx="7">
                  <c:v>1392916.4669999997</c:v>
                </c:pt>
                <c:pt idx="8">
                  <c:v>170264.95854939902</c:v>
                </c:pt>
                <c:pt idx="9">
                  <c:v>110177.75500000002</c:v>
                </c:pt>
                <c:pt idx="10">
                  <c:v>108798.48499999999</c:v>
                </c:pt>
                <c:pt idx="11">
                  <c:v>568291.67900000012</c:v>
                </c:pt>
                <c:pt idx="12">
                  <c:v>387620.87299999996</c:v>
                </c:pt>
                <c:pt idx="13">
                  <c:v>635481.81335139996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9-4EFC-88D4-41ED6C062432}"/>
            </c:ext>
          </c:extLst>
        </c:ser>
        <c:ser>
          <c:idx val="2"/>
          <c:order val="2"/>
          <c:tx>
            <c:strRef>
              <c:f>'4.3'!$D$3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'4.3'!$D$5:$D$18</c:f>
              <c:numCache>
                <c:formatCode>#\ ##0.0</c:formatCode>
                <c:ptCount val="14"/>
                <c:pt idx="0">
                  <c:v>373074.49422529899</c:v>
                </c:pt>
                <c:pt idx="1">
                  <c:v>15521.583333204999</c:v>
                </c:pt>
                <c:pt idx="2">
                  <c:v>79382.847251685002</c:v>
                </c:pt>
                <c:pt idx="3">
                  <c:v>6218.05</c:v>
                </c:pt>
                <c:pt idx="4">
                  <c:v>8813.392204689002</c:v>
                </c:pt>
                <c:pt idx="5">
                  <c:v>25461.217999999997</c:v>
                </c:pt>
                <c:pt idx="6">
                  <c:v>17726.623</c:v>
                </c:pt>
                <c:pt idx="7">
                  <c:v>54891.692999999999</c:v>
                </c:pt>
                <c:pt idx="8">
                  <c:v>16341.153236269</c:v>
                </c:pt>
                <c:pt idx="9">
                  <c:v>19094.87</c:v>
                </c:pt>
                <c:pt idx="10">
                  <c:v>30369.264999999996</c:v>
                </c:pt>
                <c:pt idx="11">
                  <c:v>43844.73</c:v>
                </c:pt>
                <c:pt idx="12">
                  <c:v>33577.399999999994</c:v>
                </c:pt>
                <c:pt idx="13">
                  <c:v>16027.233316598002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9-4EFC-88D4-41ED6C062432}"/>
            </c:ext>
          </c:extLst>
        </c:ser>
        <c:ser>
          <c:idx val="3"/>
          <c:order val="3"/>
          <c:tx>
            <c:strRef>
              <c:f>'4.3'!$E$3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'4.3'!$E$5:$E$18</c:f>
              <c:numCache>
                <c:formatCode>#\ ##0.0</c:formatCode>
                <c:ptCount val="14"/>
                <c:pt idx="0">
                  <c:v>70916.440882387004</c:v>
                </c:pt>
                <c:pt idx="1">
                  <c:v>15470.527059682998</c:v>
                </c:pt>
                <c:pt idx="2">
                  <c:v>59598.731059833</c:v>
                </c:pt>
                <c:pt idx="3">
                  <c:v>14860.934999999999</c:v>
                </c:pt>
                <c:pt idx="4">
                  <c:v>24024.460423970002</c:v>
                </c:pt>
                <c:pt idx="5">
                  <c:v>26401.441000000003</c:v>
                </c:pt>
                <c:pt idx="6">
                  <c:v>18106.240000000002</c:v>
                </c:pt>
                <c:pt idx="7">
                  <c:v>34432.942000000003</c:v>
                </c:pt>
                <c:pt idx="8">
                  <c:v>31872.367812869001</c:v>
                </c:pt>
                <c:pt idx="9">
                  <c:v>20586.045000000002</c:v>
                </c:pt>
                <c:pt idx="10">
                  <c:v>17379.412000000004</c:v>
                </c:pt>
                <c:pt idx="11">
                  <c:v>71662.649000000005</c:v>
                </c:pt>
                <c:pt idx="12">
                  <c:v>30035.050999999999</c:v>
                </c:pt>
                <c:pt idx="13">
                  <c:v>13099.538759539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9-4EFC-88D4-41ED6C062432}"/>
            </c:ext>
          </c:extLst>
        </c:ser>
        <c:ser>
          <c:idx val="4"/>
          <c:order val="4"/>
          <c:tx>
            <c:strRef>
              <c:f>'4.3'!$F$3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'4.3'!$F$5:$F$18</c:f>
              <c:numCache>
                <c:formatCode>#\ ##0.0</c:formatCode>
                <c:ptCount val="14"/>
                <c:pt idx="0">
                  <c:v>9730.7246991339998</c:v>
                </c:pt>
                <c:pt idx="1">
                  <c:v>96161.235599812979</c:v>
                </c:pt>
                <c:pt idx="2">
                  <c:v>125459.20572695602</c:v>
                </c:pt>
                <c:pt idx="3">
                  <c:v>11882.208000000001</c:v>
                </c:pt>
                <c:pt idx="4">
                  <c:v>112356.86203748999</c:v>
                </c:pt>
                <c:pt idx="5">
                  <c:v>62470.323000000004</c:v>
                </c:pt>
                <c:pt idx="6">
                  <c:v>18019.021000000001</c:v>
                </c:pt>
                <c:pt idx="7">
                  <c:v>42874.186999999991</c:v>
                </c:pt>
                <c:pt idx="8">
                  <c:v>56665.843060022002</c:v>
                </c:pt>
                <c:pt idx="9">
                  <c:v>68343.895999999993</c:v>
                </c:pt>
                <c:pt idx="10">
                  <c:v>73263.926000000007</c:v>
                </c:pt>
                <c:pt idx="11">
                  <c:v>138063.78</c:v>
                </c:pt>
                <c:pt idx="12">
                  <c:v>34873.045999999995</c:v>
                </c:pt>
                <c:pt idx="13">
                  <c:v>50578.027694053999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F9-4EFC-88D4-41ED6C062432}"/>
            </c:ext>
          </c:extLst>
        </c:ser>
        <c:ser>
          <c:idx val="5"/>
          <c:order val="5"/>
          <c:tx>
            <c:strRef>
              <c:f>'4.3'!$G$3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'4.3'!$G$5:$G$18</c:f>
              <c:numCache>
                <c:formatCode>#\ ##0.0</c:formatCode>
                <c:ptCount val="14"/>
                <c:pt idx="0">
                  <c:v>1666022.3150243808</c:v>
                </c:pt>
                <c:pt idx="1">
                  <c:v>1208443.6923702599</c:v>
                </c:pt>
                <c:pt idx="2">
                  <c:v>1671646.4142154737</c:v>
                </c:pt>
                <c:pt idx="3">
                  <c:v>413252.50638355216</c:v>
                </c:pt>
                <c:pt idx="4">
                  <c:v>788346.55190339475</c:v>
                </c:pt>
                <c:pt idx="5">
                  <c:v>998935.3820651297</c:v>
                </c:pt>
                <c:pt idx="6">
                  <c:v>775304.42082270898</c:v>
                </c:pt>
                <c:pt idx="7">
                  <c:v>1486355.3061278649</c:v>
                </c:pt>
                <c:pt idx="8">
                  <c:v>871618.60206288996</c:v>
                </c:pt>
                <c:pt idx="9">
                  <c:v>794151.61834271869</c:v>
                </c:pt>
                <c:pt idx="10">
                  <c:v>978616.74533784494</c:v>
                </c:pt>
                <c:pt idx="11">
                  <c:v>3052328.7016331758</c:v>
                </c:pt>
                <c:pt idx="12">
                  <c:v>1144714.755535169</c:v>
                </c:pt>
                <c:pt idx="13">
                  <c:v>807226.93127098889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F9-4EFC-88D4-41ED6C062432}"/>
            </c:ext>
          </c:extLst>
        </c:ser>
        <c:ser>
          <c:idx val="6"/>
          <c:order val="6"/>
          <c:tx>
            <c:strRef>
              <c:f>'4.3'!$H$3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'4.3'!$H$5:$H$18</c:f>
              <c:numCache>
                <c:formatCode>#\ ##0.0</c:formatCode>
                <c:ptCount val="14"/>
                <c:pt idx="0">
                  <c:v>3135651.8355301931</c:v>
                </c:pt>
                <c:pt idx="1">
                  <c:v>571486.88689468207</c:v>
                </c:pt>
                <c:pt idx="2">
                  <c:v>1298334.3365265641</c:v>
                </c:pt>
                <c:pt idx="3">
                  <c:v>347832.74800000002</c:v>
                </c:pt>
                <c:pt idx="4">
                  <c:v>423198.01863898995</c:v>
                </c:pt>
                <c:pt idx="5">
                  <c:v>833137.27200000011</c:v>
                </c:pt>
                <c:pt idx="6">
                  <c:v>433812.05100000004</c:v>
                </c:pt>
                <c:pt idx="7">
                  <c:v>1355472.1669999997</c:v>
                </c:pt>
                <c:pt idx="8">
                  <c:v>618856.48177167098</c:v>
                </c:pt>
                <c:pt idx="9">
                  <c:v>447871.75699999998</c:v>
                </c:pt>
                <c:pt idx="10">
                  <c:v>721239.52100000007</c:v>
                </c:pt>
                <c:pt idx="11">
                  <c:v>1748379.5579999997</c:v>
                </c:pt>
                <c:pt idx="12">
                  <c:v>979157.27499999991</c:v>
                </c:pt>
                <c:pt idx="13">
                  <c:v>427615.380655755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F9-4EFC-88D4-41ED6C062432}"/>
            </c:ext>
          </c:extLst>
        </c:ser>
        <c:ser>
          <c:idx val="7"/>
          <c:order val="7"/>
          <c:tx>
            <c:strRef>
              <c:f>'4.3'!$I$3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'4.3'!$I$5:$I$18</c:f>
              <c:numCache>
                <c:formatCode>#\ ##0.0</c:formatCode>
                <c:ptCount val="14"/>
                <c:pt idx="0">
                  <c:v>110980.31050328231</c:v>
                </c:pt>
                <c:pt idx="1">
                  <c:v>38108.161296193459</c:v>
                </c:pt>
                <c:pt idx="2">
                  <c:v>58146.646461603581</c:v>
                </c:pt>
                <c:pt idx="3">
                  <c:v>6207.1234161827524</c:v>
                </c:pt>
                <c:pt idx="4">
                  <c:v>28948.674613687344</c:v>
                </c:pt>
                <c:pt idx="5">
                  <c:v>15660.538753110975</c:v>
                </c:pt>
                <c:pt idx="6">
                  <c:v>7501.5544030669189</c:v>
                </c:pt>
                <c:pt idx="7">
                  <c:v>26134.260123017433</c:v>
                </c:pt>
                <c:pt idx="8">
                  <c:v>18351.863208356786</c:v>
                </c:pt>
                <c:pt idx="9">
                  <c:v>18178.394837229534</c:v>
                </c:pt>
                <c:pt idx="10">
                  <c:v>15002.991360383081</c:v>
                </c:pt>
                <c:pt idx="11">
                  <c:v>32303.879070978946</c:v>
                </c:pt>
                <c:pt idx="12">
                  <c:v>14234.639816704068</c:v>
                </c:pt>
                <c:pt idx="13">
                  <c:v>16839.064664064197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F9-4EFC-88D4-41ED6C06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427200"/>
        <c:axId val="159433088"/>
      </c:barChart>
      <c:catAx>
        <c:axId val="15942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9433088"/>
        <c:crosses val="autoZero"/>
        <c:auto val="1"/>
        <c:lblAlgn val="ctr"/>
        <c:lblOffset val="100"/>
        <c:noMultiLvlLbl val="0"/>
      </c:catAx>
      <c:valAx>
        <c:axId val="159433088"/>
        <c:scaling>
          <c:orientation val="minMax"/>
          <c:max val="9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72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6.8126892385905052E-4"/>
          <c:y val="1.4980610725291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974693461824719E-2"/>
          <c:y val="0.10019670222975828"/>
          <c:w val="0.86471187370235436"/>
          <c:h val="0.480149489963895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'4.4'!$A$16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'4.4'!$B$16:$I$16</c:f>
              <c:numCache>
                <c:formatCode>#\ ##0.0</c:formatCode>
                <c:ptCount val="8"/>
                <c:pt idx="0">
                  <c:v>20500.210471056154</c:v>
                </c:pt>
                <c:pt idx="1">
                  <c:v>4170.9185863125731</c:v>
                </c:pt>
                <c:pt idx="2">
                  <c:v>697.328724206159</c:v>
                </c:pt>
                <c:pt idx="3">
                  <c:v>433.32907470133597</c:v>
                </c:pt>
                <c:pt idx="4">
                  <c:v>886.63673510764897</c:v>
                </c:pt>
                <c:pt idx="5">
                  <c:v>15635.09111347756</c:v>
                </c:pt>
                <c:pt idx="6">
                  <c:v>13336.677368861698</c:v>
                </c:pt>
                <c:pt idx="7">
                  <c:v>260.26593867429551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B5-4A31-887C-26E7F762ED1E}"/>
            </c:ext>
          </c:extLst>
        </c:ser>
        <c:ser>
          <c:idx val="0"/>
          <c:order val="1"/>
          <c:tx>
            <c:strRef>
              <c:f>'4.4'!$A$17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'4.4'!$B$17:$I$17</c:f>
              <c:numCache>
                <c:formatCode>#\ ##0.0</c:formatCode>
                <c:ptCount val="8"/>
                <c:pt idx="0">
                  <c:v>19558.634617268686</c:v>
                </c:pt>
                <c:pt idx="1">
                  <c:v>4877.0079402542378</c:v>
                </c:pt>
                <c:pt idx="2">
                  <c:v>740.34455256774493</c:v>
                </c:pt>
                <c:pt idx="3">
                  <c:v>448.44678099828099</c:v>
                </c:pt>
                <c:pt idx="4">
                  <c:v>900.74228581746888</c:v>
                </c:pt>
                <c:pt idx="5">
                  <c:v>16656.96394309555</c:v>
                </c:pt>
                <c:pt idx="6">
                  <c:v>13342.045289017853</c:v>
                </c:pt>
                <c:pt idx="7">
                  <c:v>406.59810252786144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AB5-4A31-887C-26E7F762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387904"/>
        <c:axId val="235393792"/>
      </c:barChart>
      <c:catAx>
        <c:axId val="2353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393792"/>
        <c:crosses val="autoZero"/>
        <c:auto val="1"/>
        <c:lblAlgn val="ctr"/>
        <c:lblOffset val="100"/>
        <c:noMultiLvlLbl val="0"/>
      </c:catAx>
      <c:valAx>
        <c:axId val="2353937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992305480425564E-4"/>
          <c:y val="0.89395025139705986"/>
          <c:w val="0.17639864427760374"/>
          <c:h val="4.1133735213551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Meziroční změna</a:t>
            </a:r>
            <a:r>
              <a:rPr lang="cs-CZ" sz="1000">
                <a:solidFill>
                  <a:schemeClr val="tx2"/>
                </a:solidFill>
              </a:rPr>
              <a:t> [%]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5147929222628053E-4"/>
          <c:y val="1.51866008740068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589133399547047E-2"/>
          <c:y val="0.10394969209266378"/>
          <c:w val="0.88274092261865555"/>
          <c:h val="0.49238946018011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'4.4'!$A$7</c:f>
              <c:strCache>
                <c:ptCount val="1"/>
                <c:pt idx="0">
                  <c:v>Meziroční změna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32210301991943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3-4C71-9E13-4F72055C21BB}"/>
                </c:ext>
              </c:extLst>
            </c:dLbl>
            <c:dLbl>
              <c:idx val="1"/>
              <c:layout>
                <c:manualLayout>
                  <c:x val="-2.5597554266035024E-17"/>
                  <c:y val="-9.29040133997186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3-4C71-9E13-4F72055C21BB}"/>
                </c:ext>
              </c:extLst>
            </c:dLbl>
            <c:dLbl>
              <c:idx val="2"/>
              <c:layout>
                <c:manualLayout>
                  <c:x val="0"/>
                  <c:y val="-3.5052567832242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3-4C71-9E13-4F72055C21BB}"/>
                </c:ext>
              </c:extLst>
            </c:dLbl>
            <c:dLbl>
              <c:idx val="3"/>
              <c:layout>
                <c:manualLayout>
                  <c:x val="-2.7924927241271737E-3"/>
                  <c:y val="-3.13438813956251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3-4C71-9E13-4F72055C21BB}"/>
                </c:ext>
              </c:extLst>
            </c:dLbl>
            <c:dLbl>
              <c:idx val="4"/>
              <c:layout>
                <c:manualLayout>
                  <c:x val="0"/>
                  <c:y val="-2.23730457146580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3-4C71-9E13-4F72055C21BB}"/>
                </c:ext>
              </c:extLst>
            </c:dLbl>
            <c:dLbl>
              <c:idx val="5"/>
              <c:layout>
                <c:manualLayout>
                  <c:x val="0"/>
                  <c:y val="-3.63582354992890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3-4C71-9E13-4F72055C21BB}"/>
                </c:ext>
              </c:extLst>
            </c:dLbl>
            <c:dLbl>
              <c:idx val="6"/>
              <c:layout>
                <c:manualLayout>
                  <c:x val="5.5849854482543475E-3"/>
                  <c:y val="-1.82757061107469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3-4C71-9E13-4F72055C21BB}"/>
                </c:ext>
              </c:extLst>
            </c:dLbl>
            <c:dLbl>
              <c:idx val="7"/>
              <c:layout>
                <c:manualLayout>
                  <c:x val="-2.7924927241272249E-3"/>
                  <c:y val="-0.212136020942809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3-4C71-9E13-4F72055C21BB}"/>
                </c:ext>
              </c:extLst>
            </c:dLbl>
            <c:dLbl>
              <c:idx val="8"/>
              <c:layout>
                <c:manualLayout>
                  <c:x val="-2.7924927241272249E-3"/>
                  <c:y val="-1.9990916094610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3-4C71-9E13-4F72055C2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'4.4'!$B$3:$J$3</c:f>
              <c:strCache>
                <c:ptCount val="9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  <c:pt idx="8">
                  <c:v>Celkem</c:v>
                </c:pt>
              </c:strCache>
            </c:strRef>
          </c:cat>
          <c:val>
            <c:numRef>
              <c:f>'4.4'!$B$7:$J$7</c:f>
              <c:numCache>
                <c:formatCode>0.0%</c:formatCode>
                <c:ptCount val="9"/>
                <c:pt idx="0">
                  <c:v>-4.593005789461823E-2</c:v>
                </c:pt>
                <c:pt idx="1">
                  <c:v>0.16928869248582107</c:v>
                </c:pt>
                <c:pt idx="2">
                  <c:v>6.1686586065352857E-2</c:v>
                </c:pt>
                <c:pt idx="3">
                  <c:v>3.4887357390834241E-2</c:v>
                </c:pt>
                <c:pt idx="4">
                  <c:v>1.5909052886363111E-2</c:v>
                </c:pt>
                <c:pt idx="5">
                  <c:v>6.5357651081235396E-2</c:v>
                </c:pt>
                <c:pt idx="6">
                  <c:v>4.0249306537836247E-4</c:v>
                </c:pt>
                <c:pt idx="7">
                  <c:v>0.56224093171365896</c:v>
                </c:pt>
                <c:pt idx="8">
                  <c:v>1.8067189273132965E-2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73-4C71-9E13-4F72055C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431040"/>
        <c:axId val="235432576"/>
      </c:barChart>
      <c:catAx>
        <c:axId val="23543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432576"/>
        <c:crosses val="autoZero"/>
        <c:auto val="1"/>
        <c:lblAlgn val="ctr"/>
        <c:lblOffset val="100"/>
        <c:noMultiLvlLbl val="0"/>
      </c:catAx>
      <c:valAx>
        <c:axId val="23543257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431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4443055989305516E-4"/>
          <c:y val="3.4989647747920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55149656408516"/>
          <c:y val="0.16268016569113505"/>
          <c:w val="0.89144850343591486"/>
          <c:h val="0.486206984429606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24104.222150000001</c:v>
                </c:pt>
                <c:pt idx="1">
                  <c:v>28339.57704</c:v>
                </c:pt>
                <c:pt idx="2">
                  <c:v>29921.311170000001</c:v>
                </c:pt>
                <c:pt idx="3">
                  <c:v>30246.208839999999</c:v>
                </c:pt>
                <c:pt idx="4">
                  <c:v>30043.279770000001</c:v>
                </c:pt>
                <c:pt idx="5">
                  <c:v>30731.180379999998</c:v>
                </c:pt>
                <c:pt idx="6">
                  <c:v>31021.810440000001</c:v>
                </c:pt>
                <c:pt idx="7">
                  <c:v>30410.463910000006</c:v>
                </c:pt>
                <c:pt idx="8">
                  <c:v>29696.396930000003</c:v>
                </c:pt>
                <c:pt idx="9">
                  <c:v>32066.580089999992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F-45BB-AFF8-4974E81E9C21}"/>
            </c:ext>
          </c:extLst>
        </c:ser>
        <c:ser>
          <c:idx val="1"/>
          <c:order val="1"/>
          <c:tx>
            <c:strRef>
              <c:f>'3.3'!$A$18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'3.3'!$B$18:$K$18</c:f>
              <c:numCache>
                <c:formatCode>#\ ##0.0</c:formatCode>
                <c:ptCount val="10"/>
                <c:pt idx="0">
                  <c:v>45704.070480000009</c:v>
                </c:pt>
                <c:pt idx="1">
                  <c:v>45431.680268000004</c:v>
                </c:pt>
                <c:pt idx="2">
                  <c:v>45070.754583999995</c:v>
                </c:pt>
                <c:pt idx="3">
                  <c:v>41386.690892000006</c:v>
                </c:pt>
                <c:pt idx="4">
                  <c:v>35198.100929</c:v>
                </c:pt>
                <c:pt idx="5">
                  <c:v>38631.451996000003</c:v>
                </c:pt>
                <c:pt idx="6">
                  <c:v>41017.314489000004</c:v>
                </c:pt>
                <c:pt idx="7">
                  <c:v>33711.141390999997</c:v>
                </c:pt>
                <c:pt idx="8">
                  <c:v>30480.079655999994</c:v>
                </c:pt>
                <c:pt idx="9">
                  <c:v>30655.982620999996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F-45BB-AFF8-4974E81E9C21}"/>
            </c:ext>
          </c:extLst>
        </c:ser>
        <c:ser>
          <c:idx val="2"/>
          <c:order val="2"/>
          <c:tx>
            <c:strRef>
              <c:f>'3.3'!$A$19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'3.3'!$B$19:$K$19</c:f>
              <c:numCache>
                <c:formatCode>#\ ##0.0</c:formatCode>
                <c:ptCount val="10"/>
                <c:pt idx="0">
                  <c:v>4049.2436780000003</c:v>
                </c:pt>
                <c:pt idx="1">
                  <c:v>3722.4054339999998</c:v>
                </c:pt>
                <c:pt idx="2">
                  <c:v>3690.8718700000009</c:v>
                </c:pt>
                <c:pt idx="3">
                  <c:v>5518.5206710000002</c:v>
                </c:pt>
                <c:pt idx="4">
                  <c:v>6041.2675499999996</c:v>
                </c:pt>
                <c:pt idx="5">
                  <c:v>5239.8421099999996</c:v>
                </c:pt>
                <c:pt idx="6">
                  <c:v>2533.5990179999999</c:v>
                </c:pt>
                <c:pt idx="7">
                  <c:v>2088.8700699999999</c:v>
                </c:pt>
                <c:pt idx="8">
                  <c:v>2035.7166169999998</c:v>
                </c:pt>
                <c:pt idx="9">
                  <c:v>2009.8234010000003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F-45BB-AFF8-4974E81E9C21}"/>
            </c:ext>
          </c:extLst>
        </c:ser>
        <c:ser>
          <c:idx val="3"/>
          <c:order val="3"/>
          <c:tx>
            <c:strRef>
              <c:f>'3.3'!$A$20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'3.3'!$B$20:$K$20</c:f>
              <c:numCache>
                <c:formatCode>#\ ##0.0</c:formatCode>
                <c:ptCount val="10"/>
                <c:pt idx="0">
                  <c:v>3613.8820269999974</c:v>
                </c:pt>
                <c:pt idx="1">
                  <c:v>3719.6895780000023</c:v>
                </c:pt>
                <c:pt idx="2">
                  <c:v>3690.4131100000004</c:v>
                </c:pt>
                <c:pt idx="3">
                  <c:v>3676.6971499999986</c:v>
                </c:pt>
                <c:pt idx="4">
                  <c:v>3789.5657850000002</c:v>
                </c:pt>
                <c:pt idx="5">
                  <c:v>3930.0650410000007</c:v>
                </c:pt>
                <c:pt idx="6">
                  <c:v>3907.5512610000001</c:v>
                </c:pt>
                <c:pt idx="7">
                  <c:v>3706.8733910000005</c:v>
                </c:pt>
                <c:pt idx="8">
                  <c:v>3775.5463910000003</c:v>
                </c:pt>
                <c:pt idx="9">
                  <c:v>3937.4990872499984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F-45BB-AFF8-4974E81E9C21}"/>
            </c:ext>
          </c:extLst>
        </c:ser>
        <c:ser>
          <c:idx val="4"/>
          <c:order val="4"/>
          <c:tx>
            <c:strRef>
              <c:f>'3.3'!$A$21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'3.3'!$B$21:$K$21</c:f>
              <c:numCache>
                <c:formatCode>#\ ##0.0</c:formatCode>
                <c:ptCount val="10"/>
                <c:pt idx="0">
                  <c:v>2001.4890089999999</c:v>
                </c:pt>
                <c:pt idx="1">
                  <c:v>1869.5340729999996</c:v>
                </c:pt>
                <c:pt idx="2">
                  <c:v>1627.5183729999999</c:v>
                </c:pt>
                <c:pt idx="3">
                  <c:v>2008.6745289999994</c:v>
                </c:pt>
                <c:pt idx="4">
                  <c:v>2150.9044195563165</c:v>
                </c:pt>
                <c:pt idx="5">
                  <c:v>2417.7586403897249</c:v>
                </c:pt>
                <c:pt idx="6">
                  <c:v>2101.1646002909929</c:v>
                </c:pt>
                <c:pt idx="7">
                  <c:v>2364.6969616277474</c:v>
                </c:pt>
                <c:pt idx="8">
                  <c:v>2664.8030023473038</c:v>
                </c:pt>
                <c:pt idx="9">
                  <c:v>1601.699499396726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FF-45BB-AFF8-4974E81E9C21}"/>
            </c:ext>
          </c:extLst>
        </c:ser>
        <c:ser>
          <c:idx val="5"/>
          <c:order val="5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1201.5475300000003</c:v>
                </c:pt>
                <c:pt idx="1">
                  <c:v>1170.455101</c:v>
                </c:pt>
                <c:pt idx="2">
                  <c:v>1050.5881869999998</c:v>
                </c:pt>
                <c:pt idx="3">
                  <c:v>1166.6572390000001</c:v>
                </c:pt>
                <c:pt idx="4">
                  <c:v>1293.078659</c:v>
                </c:pt>
                <c:pt idx="5">
                  <c:v>1211.4044170000002</c:v>
                </c:pt>
                <c:pt idx="6">
                  <c:v>989.70835999999997</c:v>
                </c:pt>
                <c:pt idx="7">
                  <c:v>1064.4335899999999</c:v>
                </c:pt>
                <c:pt idx="8">
                  <c:v>921.7500120000002</c:v>
                </c:pt>
                <c:pt idx="9">
                  <c:v>1055.1656699999999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F-45BB-AFF8-4974E81E9C21}"/>
            </c:ext>
          </c:extLst>
        </c:ser>
        <c:ser>
          <c:idx val="6"/>
          <c:order val="6"/>
          <c:tx>
            <c:strRef>
              <c:f>'3.3'!$A$23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'3.3'!$B$23:$K$23</c:f>
              <c:numCache>
                <c:formatCode>#\ ##0.0</c:formatCode>
                <c:ptCount val="10"/>
                <c:pt idx="0">
                  <c:v>496.96035199999994</c:v>
                </c:pt>
                <c:pt idx="1">
                  <c:v>591.03834400000005</c:v>
                </c:pt>
                <c:pt idx="2">
                  <c:v>609.32970900000009</c:v>
                </c:pt>
                <c:pt idx="3">
                  <c:v>700.03396199999997</c:v>
                </c:pt>
                <c:pt idx="4">
                  <c:v>699.09957369312747</c:v>
                </c:pt>
                <c:pt idx="5">
                  <c:v>601.57314236856269</c:v>
                </c:pt>
                <c:pt idx="6">
                  <c:v>641.36051636906734</c:v>
                </c:pt>
                <c:pt idx="7">
                  <c:v>701.64097115834488</c:v>
                </c:pt>
                <c:pt idx="8">
                  <c:v>717.02151476594634</c:v>
                </c:pt>
                <c:pt idx="9">
                  <c:v>666.17360144292434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FF-45BB-AFF8-4974E81E9C21}"/>
            </c:ext>
          </c:extLst>
        </c:ser>
        <c:ser>
          <c:idx val="7"/>
          <c:order val="7"/>
          <c:tx>
            <c:strRef>
              <c:f>'3.3'!$A$24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'3.3'!$B$24:$K$24</c:f>
              <c:numCache>
                <c:formatCode>#\ ##0.0</c:formatCode>
                <c:ptCount val="10"/>
                <c:pt idx="0">
                  <c:v>2134.2170909999954</c:v>
                </c:pt>
                <c:pt idx="1">
                  <c:v>2196.9081889999902</c:v>
                </c:pt>
                <c:pt idx="2">
                  <c:v>2341.593351999994</c:v>
                </c:pt>
                <c:pt idx="3">
                  <c:v>2287.7532829999964</c:v>
                </c:pt>
                <c:pt idx="4">
                  <c:v>2287.7273809544567</c:v>
                </c:pt>
                <c:pt idx="5">
                  <c:v>2235.5303193722998</c:v>
                </c:pt>
                <c:pt idx="6">
                  <c:v>2489.1187026582461</c:v>
                </c:pt>
                <c:pt idx="7">
                  <c:v>2895.3402738223172</c:v>
                </c:pt>
                <c:pt idx="8">
                  <c:v>3612.4653540491481</c:v>
                </c:pt>
                <c:pt idx="9">
                  <c:v>4374.7806373279736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FF-45BB-AFF8-4974E81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758784"/>
        <c:axId val="136760320"/>
      </c:barChart>
      <c:catAx>
        <c:axId val="1367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760320"/>
        <c:crosses val="autoZero"/>
        <c:auto val="1"/>
        <c:lblAlgn val="ctr"/>
        <c:lblOffset val="100"/>
        <c:noMultiLvlLbl val="0"/>
      </c:catAx>
      <c:valAx>
        <c:axId val="136760320"/>
        <c:scaling>
          <c:orientation val="minMax"/>
          <c:max val="9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712634431190929"/>
          <c:w val="0.70485022898594962"/>
          <c:h val="0.22873655688090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3B-4D94-BC22-BF88F96E49C0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3B-4D94-BC22-BF88F96E49C0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3B-4D94-BC22-BF88F96E49C0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'4.5'!$B$8</c:f>
              <c:numCache>
                <c:formatCode>#\ ##0.0</c:formatCode>
                <c:ptCount val="1"/>
                <c:pt idx="0">
                  <c:v>46.611670000000018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3B-4D94-BC22-BF88F96E49C0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3B-4D94-BC22-BF88F96E49C0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D94-BC22-BF88F96E49C0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'4.5'!$B$22</c:f>
              <c:numCache>
                <c:formatCode>#\ ##0.0</c:formatCode>
                <c:ptCount val="1"/>
                <c:pt idx="0">
                  <c:v>92.38014575625526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3B-4D94-BC22-BF88F96E49C0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'4.5'!$B$21</c:f>
              <c:numCache>
                <c:formatCode>#\ ##0.0</c:formatCode>
                <c:ptCount val="1"/>
                <c:pt idx="0">
                  <c:v>30.660125749999988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3B-4D94-BC22-BF88F96E49C0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3B-4D94-BC22-BF88F96E49C0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B-4D94-BC22-BF88F96E49C0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3B-4D94-BC22-BF88F96E49C0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'4.5'!$B$20</c:f>
              <c:numCache>
                <c:formatCode>#\ ##0.0</c:formatCode>
                <c:ptCount val="1"/>
                <c:pt idx="0">
                  <c:v>45.583552999999995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3B-4D94-BC22-BF88F96E49C0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FE-412E-96C4-58389C20413D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'4.5'!$B$24</c:f>
              <c:numCache>
                <c:formatCode>#\ ##0.0</c:formatCode>
                <c:ptCount val="1"/>
                <c:pt idx="0">
                  <c:v>68.088309600000002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B-4D94-BC22-BF88F96E49C0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'4.5'!$B$12</c:f>
              <c:numCache>
                <c:formatCode>#\ ##0.0</c:formatCode>
                <c:ptCount val="1"/>
                <c:pt idx="0">
                  <c:v>45.392206400000006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3B-4D94-BC22-BF88F96E49C0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3B-4D94-BC22-BF88F96E49C0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3B-4D94-BC22-BF88F96E49C0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'4.5'!$B$15</c:f>
              <c:numCache>
                <c:formatCode>#\ ##0.0</c:formatCode>
                <c:ptCount val="1"/>
                <c:pt idx="0">
                  <c:v>0.28096499999999991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3B-4D94-BC22-BF88F96E49C0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3B-4D94-BC22-BF88F96E49C0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3B-4D94-BC22-BF88F96E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837376"/>
        <c:axId val="158851456"/>
      </c:barChart>
      <c:catAx>
        <c:axId val="1588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58851456"/>
        <c:crosses val="autoZero"/>
        <c:auto val="1"/>
        <c:lblAlgn val="l"/>
        <c:lblOffset val="100"/>
        <c:noMultiLvlLbl val="0"/>
      </c:catAx>
      <c:valAx>
        <c:axId val="15885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837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29-4711-917C-E364A2A36121}"/>
              </c:ext>
            </c:extLst>
          </c:dPt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'4.5'!$C$5</c:f>
              <c:numCache>
                <c:formatCode>#\ ##0.0</c:formatCode>
                <c:ptCount val="1"/>
                <c:pt idx="0">
                  <c:v>52.976897000000029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711-917C-E364A2A36121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'4.5'!$C$6</c:f>
              <c:numCache>
                <c:formatCode>#\ ##0.0</c:formatCode>
                <c:ptCount val="1"/>
                <c:pt idx="0">
                  <c:v>17384.799329999998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711-917C-E364A2A36121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'4.5'!$C$8</c:f>
              <c:numCache>
                <c:formatCode>#\ ##0.0</c:formatCode>
                <c:ptCount val="1"/>
                <c:pt idx="0">
                  <c:v>81.785939999999982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9-4711-917C-E364A2A36121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'4.5'!$C$9</c:f>
              <c:numCache>
                <c:formatCode>#\ ##0.0</c:formatCode>
                <c:ptCount val="1"/>
                <c:pt idx="0">
                  <c:v>2.3094999999999997E-2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711-917C-E364A2A36121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29-4711-917C-E364A2A36121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'4.5'!$C$22</c:f>
              <c:numCache>
                <c:formatCode>#\ ##0.0</c:formatCode>
                <c:ptCount val="1"/>
                <c:pt idx="0">
                  <c:v>428.93401930082081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711-917C-E364A2A36121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'4.5'!$C$21</c:f>
              <c:numCache>
                <c:formatCode>#\ ##0.0</c:formatCode>
                <c:ptCount val="1"/>
                <c:pt idx="0">
                  <c:v>156.38571263431615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9-4711-917C-E364A2A36121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711-917C-E364A2A36121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'4.5'!$C$19</c:f>
              <c:numCache>
                <c:formatCode>#\ ##0.0</c:formatCode>
                <c:ptCount val="1"/>
                <c:pt idx="0">
                  <c:v>289.43155700000005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711-917C-E364A2A36121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'4.5'!$C$11</c:f>
              <c:numCache>
                <c:formatCode>#\ ##0.0</c:formatCode>
                <c:ptCount val="1"/>
                <c:pt idx="0">
                  <c:v>1.1971079999999998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711-917C-E364A2A36121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'4.5'!$C$20</c:f>
              <c:numCache>
                <c:formatCode>#\ ##0.0</c:formatCode>
                <c:ptCount val="1"/>
                <c:pt idx="0">
                  <c:v>243.05239800000004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29-4711-917C-E364A2A36121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711-917C-E364A2A36121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29-4711-917C-E364A2A36121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711-917C-E364A2A36121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'4.5'!$C$14</c:f>
              <c:numCache>
                <c:formatCode>#\ ##0.0</c:formatCode>
                <c:ptCount val="1"/>
                <c:pt idx="0">
                  <c:v>0.36145599999999978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29-4711-917C-E364A2A36121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'4.5'!$C$15</c:f>
              <c:numCache>
                <c:formatCode>#\ ##0.0</c:formatCode>
                <c:ptCount val="1"/>
                <c:pt idx="0">
                  <c:v>5.544099999999999E-2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711-917C-E364A2A36121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711-917C-E364A2A36121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29-4711-917C-E364A2A36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004160"/>
        <c:axId val="159005696"/>
      </c:barChart>
      <c:catAx>
        <c:axId val="1590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005696"/>
        <c:crosses val="autoZero"/>
        <c:auto val="1"/>
        <c:lblAlgn val="ctr"/>
        <c:lblOffset val="100"/>
        <c:noMultiLvlLbl val="0"/>
      </c:catAx>
      <c:valAx>
        <c:axId val="159005696"/>
        <c:scaling>
          <c:orientation val="minMax"/>
          <c:max val="18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004160"/>
        <c:crosses val="autoZero"/>
        <c:crossBetween val="between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20-405A-9467-C02FF1213D7F}"/>
              </c:ext>
            </c:extLst>
          </c:dPt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'4.5'!$D$5</c:f>
              <c:numCache>
                <c:formatCode>#\ ##0.0</c:formatCode>
                <c:ptCount val="1"/>
                <c:pt idx="0">
                  <c:v>7.1141199999999998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0-405A-9467-C02FF1213D7F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0-405A-9467-C02FF1213D7F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'4.5'!$D$8</c:f>
              <c:numCache>
                <c:formatCode>#\ ##0.0</c:formatCode>
                <c:ptCount val="1"/>
                <c:pt idx="0">
                  <c:v>420.5630160000004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20-405A-9467-C02FF1213D7F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'4.5'!$D$9</c:f>
              <c:numCache>
                <c:formatCode>#\ ##0.0</c:formatCode>
                <c:ptCount val="1"/>
                <c:pt idx="0">
                  <c:v>7.5730000000000006E-2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20-405A-9467-C02FF1213D7F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20-405A-9467-C02FF1213D7F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'4.5'!$D$22</c:f>
              <c:numCache>
                <c:formatCode>#\ ##0.0</c:formatCode>
                <c:ptCount val="1"/>
                <c:pt idx="0">
                  <c:v>768.88038802074379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20-405A-9467-C02FF1213D7F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'4.5'!$D$21</c:f>
              <c:numCache>
                <c:formatCode>#\ ##0.0</c:formatCode>
                <c:ptCount val="1"/>
                <c:pt idx="0">
                  <c:v>54.159736172727925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0-405A-9467-C02FF1213D7F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'4.5'!$D$23</c:f>
              <c:numCache>
                <c:formatCode>#\ ##0.0</c:formatCode>
                <c:ptCount val="1"/>
                <c:pt idx="0">
                  <c:v>12.004354478475788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20-405A-9467-C02FF1213D7F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'4.5'!$D$19</c:f>
              <c:numCache>
                <c:formatCode>#\ ##0.0</c:formatCode>
                <c:ptCount val="1"/>
                <c:pt idx="0">
                  <c:v>347.82113900000002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20-405A-9467-C02FF1213D7F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20-405A-9467-C02FF1213D7F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'4.5'!$D$20</c:f>
              <c:numCache>
                <c:formatCode>#\ ##0.0</c:formatCode>
                <c:ptCount val="1"/>
                <c:pt idx="0">
                  <c:v>239.01489100000009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0-405A-9467-C02FF1213D7F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'4.5'!$D$24</c:f>
              <c:numCache>
                <c:formatCode>#\ ##0.0</c:formatCode>
                <c:ptCount val="1"/>
                <c:pt idx="0">
                  <c:v>43.456643399999997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20-405A-9467-C02FF1213D7F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'4.5'!$D$12</c:f>
              <c:numCache>
                <c:formatCode>#\ ##0.0</c:formatCode>
                <c:ptCount val="1"/>
                <c:pt idx="0">
                  <c:v>31.283720600000002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20-405A-9467-C02FF1213D7F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20-405A-9467-C02FF1213D7F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'4.5'!$D$14</c:f>
              <c:numCache>
                <c:formatCode>#\ ##0.0</c:formatCode>
                <c:ptCount val="1"/>
                <c:pt idx="0">
                  <c:v>1.2710970000000001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20-405A-9467-C02FF1213D7F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'4.5'!$D$15</c:f>
              <c:numCache>
                <c:formatCode>#\ ##0.0</c:formatCode>
                <c:ptCount val="1"/>
                <c:pt idx="0">
                  <c:v>0.43261499999999992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20-405A-9467-C02FF1213D7F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'4.5'!$D$16</c:f>
              <c:numCache>
                <c:formatCode>#\ ##0.0</c:formatCode>
                <c:ptCount val="1"/>
                <c:pt idx="0">
                  <c:v>0.2084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20-405A-9467-C02FF1213D7F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20-405A-9467-C02FF121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719808"/>
        <c:axId val="159721344"/>
      </c:barChart>
      <c:catAx>
        <c:axId val="1597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721344"/>
        <c:crosses val="autoZero"/>
        <c:auto val="1"/>
        <c:lblAlgn val="ctr"/>
        <c:lblOffset val="100"/>
        <c:noMultiLvlLbl val="0"/>
      </c:catAx>
      <c:valAx>
        <c:axId val="15972134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719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292287649232359"/>
          <c:y val="3.8108032214958697E-2"/>
          <c:w val="0.6446753669740226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4D-4BBE-9CE2-8D4AAF8FF8AC}"/>
              </c:ext>
            </c:extLst>
          </c:dPt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'4.5'!$E$5</c:f>
              <c:numCache>
                <c:formatCode>#\ ##0.0</c:formatCode>
                <c:ptCount val="1"/>
                <c:pt idx="0">
                  <c:v>1074.6200089999993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D-4BBE-9CE2-8D4AAF8FF8A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D-4BBE-9CE2-8D4AAF8FF8A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'4.5'!$E$8</c:f>
              <c:numCache>
                <c:formatCode>#\ ##0.0</c:formatCode>
                <c:ptCount val="1"/>
                <c:pt idx="0">
                  <c:v>219.41968500000021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D-4BBE-9CE2-8D4AAF8FF8A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D-4BBE-9CE2-8D4AAF8FF8A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D-4BBE-9CE2-8D4AAF8FF8A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'4.5'!$E$22</c:f>
              <c:numCache>
                <c:formatCode>#\ ##0.0</c:formatCode>
                <c:ptCount val="1"/>
                <c:pt idx="0">
                  <c:v>55.837459410475077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D-4BBE-9CE2-8D4AAF8FF8A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'4.5'!$E$21</c:f>
              <c:numCache>
                <c:formatCode>#\ ##0.0</c:formatCode>
                <c:ptCount val="1"/>
                <c:pt idx="0">
                  <c:v>16.442706389260014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D-4BBE-9CE2-8D4AAF8FF8A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'4.5'!$E$23</c:f>
              <c:numCache>
                <c:formatCode>#\ ##0.0</c:formatCode>
                <c:ptCount val="1"/>
                <c:pt idx="0">
                  <c:v>120.27445237999996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4D-4BBE-9CE2-8D4AAF8FF8A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'4.5'!$E$19</c:f>
              <c:numCache>
                <c:formatCode>#\ ##0.0</c:formatCode>
                <c:ptCount val="1"/>
                <c:pt idx="0">
                  <c:v>3.5108519999999999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D-4BBE-9CE2-8D4AAF8FF8A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4D-4BBE-9CE2-8D4AAF8FF8A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'4.5'!$E$20</c:f>
              <c:numCache>
                <c:formatCode>#\ ##0.0</c:formatCode>
                <c:ptCount val="1"/>
                <c:pt idx="0">
                  <c:v>30.291540999999999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4D-4BBE-9CE2-8D4AAF8FF8A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D-4BBE-9CE2-8D4AAF8FF8A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'4.5'!$E$12</c:f>
              <c:numCache>
                <c:formatCode>#\ ##0.0</c:formatCode>
                <c:ptCount val="1"/>
                <c:pt idx="0">
                  <c:v>5.7250000000000001E-3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D-4BBE-9CE2-8D4AAF8FF8A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D-4BBE-9CE2-8D4AAF8FF8A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4D-4BBE-9CE2-8D4AAF8FF8A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4D-4BBE-9CE2-8D4AAF8FF8A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D-4BBE-9CE2-8D4AAF8FF8A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4D-4BBE-9CE2-8D4AAF8FF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882240"/>
        <c:axId val="159888128"/>
      </c:barChart>
      <c:catAx>
        <c:axId val="159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888128"/>
        <c:crosses val="autoZero"/>
        <c:auto val="1"/>
        <c:lblAlgn val="ctr"/>
        <c:lblOffset val="100"/>
        <c:noMultiLvlLbl val="0"/>
      </c:catAx>
      <c:valAx>
        <c:axId val="159888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882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001909564660324"/>
          <c:y val="4.0557118935764455E-2"/>
          <c:w val="0.66395686437163004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FD-457E-9C97-D9222BC13C06}"/>
              </c:ext>
            </c:extLst>
          </c:dPt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'4.5'!$F$5</c:f>
              <c:numCache>
                <c:formatCode>#\ ##0.0</c:formatCode>
                <c:ptCount val="1"/>
                <c:pt idx="0">
                  <c:v>12.149287000000001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D-457E-9C97-D9222BC13C06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'4.5'!$F$6</c:f>
              <c:numCache>
                <c:formatCode>#\ ##0.0</c:formatCode>
                <c:ptCount val="1"/>
                <c:pt idx="0">
                  <c:v>14681.780760000001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D-457E-9C97-D9222BC13C06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'4.5'!$F$8</c:f>
              <c:numCache>
                <c:formatCode>#\ ##0.0</c:formatCode>
                <c:ptCount val="1"/>
                <c:pt idx="0">
                  <c:v>71.068802000000005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D-457E-9C97-D9222BC13C06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FD-457E-9C97-D9222BC13C06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'4.5'!$F$10</c:f>
              <c:numCache>
                <c:formatCode>#\ ##0.0</c:formatCode>
                <c:ptCount val="1"/>
                <c:pt idx="0">
                  <c:v>494.07154999999995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D-457E-9C97-D9222BC13C06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'4.5'!$F$22</c:f>
              <c:numCache>
                <c:formatCode>#\ ##0.0</c:formatCode>
                <c:ptCount val="1"/>
                <c:pt idx="0">
                  <c:v>231.8531045259104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FD-457E-9C97-D9222BC13C06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'4.5'!$F$21</c:f>
              <c:numCache>
                <c:formatCode>#\ ##0.0</c:formatCode>
                <c:ptCount val="1"/>
                <c:pt idx="0">
                  <c:v>42.945834383240474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FD-457E-9C97-D9222BC13C06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pct5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'4.5'!$F$23</c:f>
              <c:numCache>
                <c:formatCode>#\ ##0.0</c:formatCode>
                <c:ptCount val="1"/>
                <c:pt idx="0">
                  <c:v>19.770237199711403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FD-457E-9C97-D9222BC13C06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pct5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'4.5'!$F$19</c:f>
              <c:numCache>
                <c:formatCode>#\ ##0.0</c:formatCode>
                <c:ptCount val="1"/>
                <c:pt idx="0">
                  <c:v>38.089510000000004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D-457E-9C97-D9222BC13C06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D-457E-9C97-D9222BC13C06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'4.5'!$F$20</c:f>
              <c:numCache>
                <c:formatCode>#\ ##0.0</c:formatCode>
                <c:ptCount val="1"/>
                <c:pt idx="0">
                  <c:v>435.53441899999939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FD-457E-9C97-D9222BC13C06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FD-457E-9C97-D9222BC13C06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FD-457E-9C97-D9222BC13C06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'4.5'!$F$13</c:f>
              <c:numCache>
                <c:formatCode>#\ ##0.0</c:formatCode>
                <c:ptCount val="1"/>
                <c:pt idx="0">
                  <c:v>7.2253999999999999E-2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FD-457E-9C97-D9222BC13C06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'4.5'!$F$14</c:f>
              <c:numCache>
                <c:formatCode>#\ ##0.0</c:formatCode>
                <c:ptCount val="1"/>
                <c:pt idx="0">
                  <c:v>0.77423799999999998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FD-457E-9C97-D9222BC13C06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'4.5'!$F$15</c:f>
              <c:numCache>
                <c:formatCode>#\ ##0.0</c:formatCode>
                <c:ptCount val="1"/>
                <c:pt idx="0">
                  <c:v>9.1768000000000002E-2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FD-457E-9C97-D9222BC13C06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FD-457E-9C97-D9222BC13C06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FD-457E-9C97-D9222BC1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044928"/>
        <c:axId val="160046464"/>
      </c:barChart>
      <c:catAx>
        <c:axId val="1600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046464"/>
        <c:crosses val="autoZero"/>
        <c:auto val="1"/>
        <c:lblAlgn val="ctr"/>
        <c:lblOffset val="100"/>
        <c:noMultiLvlLbl val="0"/>
      </c:catAx>
      <c:valAx>
        <c:axId val="160046464"/>
        <c:scaling>
          <c:orientation val="minMax"/>
          <c:max val="1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04492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910483921273503"/>
          <c:y val="3.8108032214958697E-2"/>
          <c:w val="0.74089516078726503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3B-40F5-8732-49DECA6219BE}"/>
              </c:ext>
            </c:extLst>
          </c:dPt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'4.5'!$G$5</c:f>
              <c:numCache>
                <c:formatCode>#\ ##0.0</c:formatCode>
                <c:ptCount val="1"/>
                <c:pt idx="0">
                  <c:v>211.07614999999996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0F5-8732-49DECA6219B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0F5-8732-49DECA6219B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'4.5'!$G$8</c:f>
              <c:numCache>
                <c:formatCode>#\ ##0.0</c:formatCode>
                <c:ptCount val="1"/>
                <c:pt idx="0">
                  <c:v>106.61212999999999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0F5-8732-49DECA6219B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'4.5'!$G$9</c:f>
              <c:numCache>
                <c:formatCode>#\ ##0.0</c:formatCode>
                <c:ptCount val="1"/>
                <c:pt idx="0">
                  <c:v>6.5929999999999989E-2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B-40F5-8732-49DECA6219B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B-40F5-8732-49DECA6219B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'4.5'!$G$22</c:f>
              <c:numCache>
                <c:formatCode>#\ ##0.0</c:formatCode>
                <c:ptCount val="1"/>
                <c:pt idx="0">
                  <c:v>237.77705472143543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3B-40F5-8732-49DECA6219B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'4.5'!$G$21</c:f>
              <c:numCache>
                <c:formatCode>#\ ##0.0</c:formatCode>
                <c:ptCount val="1"/>
                <c:pt idx="0">
                  <c:v>82.757247588334693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3B-40F5-8732-49DECA6219B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'4.5'!$G$23</c:f>
              <c:numCache>
                <c:formatCode>#\ ##0.0</c:formatCode>
                <c:ptCount val="1"/>
                <c:pt idx="0">
                  <c:v>17.962641618472567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3B-40F5-8732-49DECA6219B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'4.5'!$G$19</c:f>
              <c:numCache>
                <c:formatCode>#\ ##0.0</c:formatCode>
                <c:ptCount val="1"/>
                <c:pt idx="0">
                  <c:v>285.34087499999998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3B-40F5-8732-49DECA6219B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3B-40F5-8732-49DECA6219B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'4.5'!$G$20</c:f>
              <c:numCache>
                <c:formatCode>#\ ##0.0</c:formatCode>
                <c:ptCount val="1"/>
                <c:pt idx="0">
                  <c:v>243.25366700000001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B-40F5-8732-49DECA6219B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3B-40F5-8732-49DECA6219B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'4.5'!$G$12</c:f>
              <c:numCache>
                <c:formatCode>#\ ##0.0</c:formatCode>
                <c:ptCount val="1"/>
                <c:pt idx="0">
                  <c:v>1.26593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3B-40F5-8732-49DECA6219B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3B-40F5-8732-49DECA6219B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'4.5'!$G$14</c:f>
              <c:numCache>
                <c:formatCode>#\ ##0.0</c:formatCode>
                <c:ptCount val="1"/>
                <c:pt idx="0">
                  <c:v>1.2630350000000006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3B-40F5-8732-49DECA6219B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'4.5'!$G$15</c:f>
              <c:numCache>
                <c:formatCode>#\ ##0.0</c:formatCode>
                <c:ptCount val="1"/>
                <c:pt idx="0">
                  <c:v>0.13121699999999997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3B-40F5-8732-49DECA6219B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3B-40F5-8732-49DECA6219B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03B-40F5-8732-49DECA62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46176"/>
        <c:axId val="160147712"/>
      </c:barChart>
      <c:catAx>
        <c:axId val="1601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47712"/>
        <c:crosses val="autoZero"/>
        <c:auto val="1"/>
        <c:lblAlgn val="ctr"/>
        <c:lblOffset val="100"/>
        <c:noMultiLvlLbl val="0"/>
      </c:catAx>
      <c:valAx>
        <c:axId val="1601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4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051757721320924"/>
          <c:y val="3.8108032214958697E-2"/>
          <c:w val="0.7594824227867907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9F-4AB3-96A4-5219481DAB55}"/>
              </c:ext>
            </c:extLst>
          </c:dPt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'4.5'!$H$5</c:f>
              <c:numCache>
                <c:formatCode>#\ ##0.0</c:formatCode>
                <c:ptCount val="1"/>
                <c:pt idx="0">
                  <c:v>1.0071459999999999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F-4AB3-96A4-5219481DAB5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9F-4AB3-96A4-5219481DAB5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'4.5'!$H$8</c:f>
              <c:numCache>
                <c:formatCode>#\ ##0.0</c:formatCode>
                <c:ptCount val="1"/>
                <c:pt idx="0">
                  <c:v>98.476658000000057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9F-4AB3-96A4-5219481DAB5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9F-4AB3-96A4-5219481DAB5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F-4AB3-96A4-5219481DAB5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'4.5'!$H$22</c:f>
              <c:numCache>
                <c:formatCode>#\ ##0.0</c:formatCode>
                <c:ptCount val="1"/>
                <c:pt idx="0">
                  <c:v>184.19333506038217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F-4AB3-96A4-5219481DAB5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'4.5'!$H$21</c:f>
              <c:numCache>
                <c:formatCode>#\ ##0.0</c:formatCode>
                <c:ptCount val="1"/>
                <c:pt idx="0">
                  <c:v>69.626763764480984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F-4AB3-96A4-5219481DAB5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'4.5'!$H$23</c:f>
              <c:numCache>
                <c:formatCode>#\ ##0.0</c:formatCode>
                <c:ptCount val="1"/>
                <c:pt idx="0">
                  <c:v>109.38795629091322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9F-4AB3-96A4-5219481DAB5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'4.5'!$H$19</c:f>
              <c:numCache>
                <c:formatCode>#\ ##0.0</c:formatCode>
                <c:ptCount val="1"/>
                <c:pt idx="0">
                  <c:v>0.47984399999999999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9F-4AB3-96A4-5219481DAB5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9F-4AB3-96A4-5219481DAB5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'4.5'!$H$20</c:f>
              <c:numCache>
                <c:formatCode>#\ ##0.0</c:formatCode>
                <c:ptCount val="1"/>
                <c:pt idx="0">
                  <c:v>24.424327000000005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9F-4AB3-96A4-5219481DAB5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'4.5'!$H$24</c:f>
              <c:numCache>
                <c:formatCode>#\ ##0.0</c:formatCode>
                <c:ptCount val="1"/>
                <c:pt idx="0">
                  <c:v>16.682557200000002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9F-4AB3-96A4-5219481DAB5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'4.5'!$H$12</c:f>
              <c:numCache>
                <c:formatCode>#\ ##0.0</c:formatCode>
                <c:ptCount val="1"/>
                <c:pt idx="0">
                  <c:v>11.121704800000002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9F-4AB3-96A4-5219481DAB5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9F-4AB3-96A4-5219481DAB5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9F-4AB3-96A4-5219481DAB5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'4.5'!$H$15</c:f>
              <c:numCache>
                <c:formatCode>#\ ##0.0</c:formatCode>
                <c:ptCount val="1"/>
                <c:pt idx="0">
                  <c:v>6.7140000000000003E-3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9F-4AB3-96A4-5219481DAB5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9F-4AB3-96A4-5219481DAB5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79F-4AB3-96A4-5219481D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591808"/>
        <c:axId val="159601792"/>
      </c:barChart>
      <c:catAx>
        <c:axId val="1595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601792"/>
        <c:crosses val="autoZero"/>
        <c:auto val="1"/>
        <c:lblAlgn val="ctr"/>
        <c:lblOffset val="100"/>
        <c:noMultiLvlLbl val="0"/>
      </c:catAx>
      <c:valAx>
        <c:axId val="1596017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91808"/>
        <c:crosses val="autoZero"/>
        <c:crossBetween val="between"/>
        <c:majorUnit val="4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23187884456274"/>
          <c:y val="3.8108032214958697E-2"/>
          <c:w val="0.690894768641655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83-4A7C-9585-7107E5A718F5}"/>
              </c:ext>
            </c:extLst>
          </c:dPt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'4.5'!$J$5</c:f>
              <c:numCache>
                <c:formatCode>#\ ##0.0</c:formatCode>
                <c:ptCount val="1"/>
                <c:pt idx="0">
                  <c:v>117.94045899999998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3-4A7C-9585-7107E5A718F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3-4A7C-9585-7107E5A718F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'4.5'!$J$8</c:f>
              <c:numCache>
                <c:formatCode>#\ ##0.0</c:formatCode>
                <c:ptCount val="1"/>
                <c:pt idx="0">
                  <c:v>119.98919124999992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83-4A7C-9585-7107E5A718F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83-4A7C-9585-7107E5A718F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'4.5'!$J$10</c:f>
              <c:numCache>
                <c:formatCode>#\ ##0.0</c:formatCode>
                <c:ptCount val="1"/>
                <c:pt idx="0">
                  <c:v>498.02301999999997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83-4A7C-9585-7107E5A718F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'4.5'!$J$22</c:f>
              <c:numCache>
                <c:formatCode>#\ ##0.0</c:formatCode>
                <c:ptCount val="1"/>
                <c:pt idx="0">
                  <c:v>251.9343366172904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3-4A7C-9585-7107E5A718F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'4.5'!$J$21</c:f>
              <c:numCache>
                <c:formatCode>#\ ##0.0</c:formatCode>
                <c:ptCount val="1"/>
                <c:pt idx="0">
                  <c:v>30.849347455873819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83-4A7C-9585-7107E5A718F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'4.5'!$J$23</c:f>
              <c:numCache>
                <c:formatCode>#\ ##0.0</c:formatCode>
                <c:ptCount val="1"/>
                <c:pt idx="0">
                  <c:v>100.11531733000008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83-4A7C-9585-7107E5A718F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'4.5'!$J$19</c:f>
              <c:numCache>
                <c:formatCode>#\ ##0.0</c:formatCode>
                <c:ptCount val="1"/>
                <c:pt idx="0">
                  <c:v>3.5504729999999989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3-4A7C-9585-7107E5A718F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'4.5'!$J$11</c:f>
              <c:numCache>
                <c:formatCode>#\ ##0.0</c:formatCode>
                <c:ptCount val="1"/>
                <c:pt idx="0">
                  <c:v>7.8181999999999988E-2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83-4A7C-9585-7107E5A718F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'4.5'!$J$20</c:f>
              <c:numCache>
                <c:formatCode>#\ ##0.0</c:formatCode>
                <c:ptCount val="1"/>
                <c:pt idx="0">
                  <c:v>217.94870400000013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83-4A7C-9585-7107E5A718F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183-4A7C-9585-7107E5A718F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'4.5'!$J$12</c:f>
              <c:numCache>
                <c:formatCode>#\ ##0.0</c:formatCode>
                <c:ptCount val="1"/>
                <c:pt idx="0">
                  <c:v>30.197680999999996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83-4A7C-9585-7107E5A718F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'4.5'!$J$13</c:f>
              <c:numCache>
                <c:formatCode>#\ ##0.0</c:formatCode>
                <c:ptCount val="1"/>
                <c:pt idx="0">
                  <c:v>19.207768999999999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183-4A7C-9585-7107E5A718F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'4.5'!$J$14</c:f>
              <c:numCache>
                <c:formatCode>#\ ##0.0</c:formatCode>
                <c:ptCount val="1"/>
                <c:pt idx="0">
                  <c:v>0.17451999999999998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83-4A7C-9585-7107E5A718F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'4.5'!$J$15</c:f>
              <c:numCache>
                <c:formatCode>#\ ##0.0</c:formatCode>
                <c:ptCount val="1"/>
                <c:pt idx="0">
                  <c:v>1.4408000000000001E-2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83-4A7C-9585-7107E5A718F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83-4A7C-9585-7107E5A718F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83-4A7C-9585-7107E5A7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84576"/>
        <c:axId val="160186368"/>
      </c:barChart>
      <c:catAx>
        <c:axId val="160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86368"/>
        <c:crosses val="autoZero"/>
        <c:auto val="1"/>
        <c:lblAlgn val="ctr"/>
        <c:lblOffset val="100"/>
        <c:noMultiLvlLbl val="0"/>
      </c:catAx>
      <c:valAx>
        <c:axId val="1601863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4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224837617852"/>
          <c:y val="3.8108032214958697E-2"/>
          <c:w val="0.672904323015172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9A-4D82-BDC9-89E0DDF1A998}"/>
              </c:ext>
            </c:extLst>
          </c:dPt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'4.5'!$K$5</c:f>
              <c:numCache>
                <c:formatCode>#\ ##0.0</c:formatCode>
                <c:ptCount val="1"/>
                <c:pt idx="0">
                  <c:v>3064.3707419999996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A-4D82-BDC9-89E0DDF1A99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A-4D82-BDC9-89E0DDF1A99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'4.5'!$K$8</c:f>
              <c:numCache>
                <c:formatCode>#\ ##0.0</c:formatCode>
                <c:ptCount val="1"/>
                <c:pt idx="0">
                  <c:v>48.546421999999993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9A-4D82-BDC9-89E0DDF1A99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A-4D82-BDC9-89E0DDF1A99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9A-4D82-BDC9-89E0DDF1A99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'4.5'!$K$22</c:f>
              <c:numCache>
                <c:formatCode>#\ ##0.0</c:formatCode>
                <c:ptCount val="1"/>
                <c:pt idx="0">
                  <c:v>223.4343145296865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A-4D82-BDC9-89E0DDF1A99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'4.5'!$K$21</c:f>
              <c:numCache>
                <c:formatCode>#\ ##0.0</c:formatCode>
                <c:ptCount val="1"/>
                <c:pt idx="0">
                  <c:v>42.584153651881387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9A-4D82-BDC9-89E0DDF1A99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'4.5'!$K$23</c:f>
              <c:numCache>
                <c:formatCode>#\ ##0.0</c:formatCode>
                <c:ptCount val="1"/>
                <c:pt idx="0">
                  <c:v>16.988972838381265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A-4D82-BDC9-89E0DDF1A99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'4.5'!$K$19</c:f>
              <c:numCache>
                <c:formatCode>#\ ##0.0</c:formatCode>
                <c:ptCount val="1"/>
                <c:pt idx="0">
                  <c:v>10.653319999999999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A-4D82-BDC9-89E0DDF1A99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A-4D82-BDC9-89E0DDF1A99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'4.5'!$K$20</c:f>
              <c:numCache>
                <c:formatCode>#\ ##0.0</c:formatCode>
                <c:ptCount val="1"/>
                <c:pt idx="0">
                  <c:v>294.3886650000004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A-4D82-BDC9-89E0DDF1A99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A-4D82-BDC9-89E0DDF1A99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9A-4D82-BDC9-89E0DDF1A99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'4.5'!$K$13</c:f>
              <c:numCache>
                <c:formatCode>#\ ##0.0</c:formatCode>
                <c:ptCount val="1"/>
                <c:pt idx="0">
                  <c:v>13.162000000000001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A-4D82-BDC9-89E0DDF1A99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'4.5'!$K$14</c:f>
              <c:numCache>
                <c:formatCode>#\ ##0.0</c:formatCode>
                <c:ptCount val="1"/>
                <c:pt idx="0">
                  <c:v>3.3484950000000007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9A-4D82-BDC9-89E0DDF1A99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'4.5'!$K$15</c:f>
              <c:numCache>
                <c:formatCode>#\ ##0.0</c:formatCode>
                <c:ptCount val="1"/>
                <c:pt idx="0">
                  <c:v>4.0193999999999994E-2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A-4D82-BDC9-89E0DDF1A99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A-4D82-BDC9-89E0DDF1A99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9A-4D82-BDC9-89E0DDF1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281728"/>
        <c:axId val="160283264"/>
      </c:barChart>
      <c:catAx>
        <c:axId val="1602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283264"/>
        <c:crosses val="autoZero"/>
        <c:auto val="1"/>
        <c:lblAlgn val="ctr"/>
        <c:lblOffset val="100"/>
        <c:noMultiLvlLbl val="0"/>
      </c:catAx>
      <c:valAx>
        <c:axId val="1602832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8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68711562620153"/>
          <c:y val="3.8108032214958697E-2"/>
          <c:w val="0.64894834895336406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11-43FD-9B44-E0D09C60A743}"/>
              </c:ext>
            </c:extLst>
          </c:dPt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'4.5'!$L$5</c:f>
              <c:numCache>
                <c:formatCode>#\ ##0.0</c:formatCode>
                <c:ptCount val="1"/>
                <c:pt idx="0">
                  <c:v>265.14555700000005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1-43FD-9B44-E0D09C60A743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1-43FD-9B44-E0D09C60A743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'4.5'!$L$8</c:f>
              <c:numCache>
                <c:formatCode>#\ ##0.0</c:formatCode>
                <c:ptCount val="1"/>
                <c:pt idx="0">
                  <c:v>67.848782000000014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1-43FD-9B44-E0D09C60A743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11-43FD-9B44-E0D09C60A743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11-43FD-9B44-E0D09C60A743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'4.5'!$L$22</c:f>
              <c:numCache>
                <c:formatCode>#\ ##0.0</c:formatCode>
                <c:ptCount val="1"/>
                <c:pt idx="0">
                  <c:v>364.24000734562713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11-43FD-9B44-E0D09C60A743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'4.5'!$L$21</c:f>
              <c:numCache>
                <c:formatCode>#\ ##0.0</c:formatCode>
                <c:ptCount val="1"/>
                <c:pt idx="0">
                  <c:v>63.489094616335265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11-43FD-9B44-E0D09C60A743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'4.5'!$L$23</c:f>
              <c:numCache>
                <c:formatCode>#\ ##0.0</c:formatCode>
                <c:ptCount val="1"/>
                <c:pt idx="0">
                  <c:v>7.8354097662689997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11-43FD-9B44-E0D09C60A743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'4.5'!$L$19</c:f>
              <c:numCache>
                <c:formatCode>#\ ##0.0</c:formatCode>
                <c:ptCount val="1"/>
                <c:pt idx="0">
                  <c:v>276.830465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11-43FD-9B44-E0D09C60A743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11-43FD-9B44-E0D09C60A743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'4.5'!$L$20</c:f>
              <c:numCache>
                <c:formatCode>#\ ##0.0</c:formatCode>
                <c:ptCount val="1"/>
                <c:pt idx="0">
                  <c:v>207.93422600000011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1-43FD-9B44-E0D09C60A743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'4.5'!$L$24</c:f>
              <c:numCache>
                <c:formatCode>#\ ##0.0</c:formatCode>
                <c:ptCount val="1"/>
                <c:pt idx="0">
                  <c:v>39.019083600000002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11-43FD-9B44-E0D09C60A743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'4.5'!$L$12</c:f>
              <c:numCache>
                <c:formatCode>#\ ##0.0</c:formatCode>
                <c:ptCount val="1"/>
                <c:pt idx="0">
                  <c:v>26.012722399999998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11-43FD-9B44-E0D09C60A743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11-43FD-9B44-E0D09C60A743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'4.5'!$L$14</c:f>
              <c:numCache>
                <c:formatCode>#\ ##0.0</c:formatCode>
                <c:ptCount val="1"/>
                <c:pt idx="0">
                  <c:v>0.30906299999999998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11-43FD-9B44-E0D09C60A743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11-43FD-9B44-E0D09C60A743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11-43FD-9B44-E0D09C60A743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611-43FD-9B44-E0D09C60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378880"/>
        <c:axId val="160380416"/>
      </c:barChart>
      <c:catAx>
        <c:axId val="1603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380416"/>
        <c:crosses val="autoZero"/>
        <c:auto val="1"/>
        <c:lblAlgn val="ctr"/>
        <c:lblOffset val="100"/>
        <c:noMultiLvlLbl val="0"/>
      </c:catAx>
      <c:valAx>
        <c:axId val="160380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78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cs-CZ" sz="1050"/>
              <a:t>Meziroční přírůstky a úbytky výroby elektřiny brutto podle technologií</a:t>
            </a:r>
            <a:r>
              <a:rPr lang="cs-CZ" sz="1050" baseline="0"/>
              <a:t> (GWh)</a:t>
            </a:r>
            <a:endParaRPr lang="cs-CZ" sz="1050"/>
          </a:p>
        </c:rich>
      </c:tx>
      <c:layout>
        <c:manualLayout>
          <c:xMode val="edge"/>
          <c:yMode val="edge"/>
          <c:x val="8.3807387681515494E-2"/>
          <c:y val="2.542490793480679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'3.3'!$D$26</c:f>
              <c:strCache>
                <c:ptCount val="1"/>
                <c:pt idx="0">
                  <c:v>Celkem</c:v>
                </c:pt>
              </c:strCache>
            </c:strRef>
          </c:tx>
          <c:spPr>
            <a:gradFill>
              <a:gsLst>
                <a:gs pos="74000">
                  <a:schemeClr val="accent1"/>
                </a:gs>
                <a:gs pos="0">
                  <a:schemeClr val="accent1"/>
                </a:gs>
                <a:gs pos="97000">
                  <a:schemeClr val="bg1"/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2024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2025</c:v>
                </c:pt>
              </c:strCache>
            </c:strRef>
          </c:cat>
          <c:val>
            <c:numRef>
              <c:f>'3.3'!$D$27:$D$36</c:f>
              <c:numCache>
                <c:formatCode>#,##0</c:formatCode>
                <c:ptCount val="10"/>
                <c:pt idx="0">
                  <c:v>73903.779477162403</c:v>
                </c:pt>
                <c:pt idx="9">
                  <c:v>76367.704607417603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800-85AB-2CB66288E8D7}"/>
            </c:ext>
          </c:extLst>
        </c:ser>
        <c:ser>
          <c:idx val="1"/>
          <c:order val="1"/>
          <c:tx>
            <c:strRef>
              <c:f>'3.3'!$E$26</c:f>
              <c:strCache>
                <c:ptCount val="1"/>
                <c:pt idx="0">
                  <c:v>Pomocné</c:v>
                </c:pt>
              </c:strCache>
            </c:strRef>
          </c:tx>
          <c:spPr>
            <a:noFill/>
          </c:spPr>
          <c:invertIfNegative val="0"/>
          <c:cat>
            <c:strRef>
              <c:f>'3.3'!$B$27:$B$36</c:f>
              <c:strCache>
                <c:ptCount val="10"/>
                <c:pt idx="0">
                  <c:v>2024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2025</c:v>
                </c:pt>
              </c:strCache>
            </c:strRef>
          </c:cat>
          <c:val>
            <c:numRef>
              <c:f>'3.3'!$E$27:$E$36</c:f>
              <c:numCache>
                <c:formatCode>#,##0</c:formatCode>
                <c:ptCount val="10"/>
                <c:pt idx="1">
                  <c:v>73903.779477162403</c:v>
                </c:pt>
                <c:pt idx="2">
                  <c:v>76273.962637162389</c:v>
                </c:pt>
                <c:pt idx="3">
                  <c:v>76423.972386162393</c:v>
                </c:pt>
                <c:pt idx="4">
                  <c:v>76423.972386162393</c:v>
                </c:pt>
                <c:pt idx="5">
                  <c:v>75522.821579461815</c:v>
                </c:pt>
                <c:pt idx="6">
                  <c:v>75522.821579461815</c:v>
                </c:pt>
                <c:pt idx="7">
                  <c:v>75605.389324138785</c:v>
                </c:pt>
                <c:pt idx="8">
                  <c:v>75605.389324138785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800-85AB-2CB66288E8D7}"/>
            </c:ext>
          </c:extLst>
        </c:ser>
        <c:ser>
          <c:idx val="2"/>
          <c:order val="2"/>
          <c:tx>
            <c:strRef>
              <c:f>'3.3'!$F$26</c:f>
              <c:strCache>
                <c:ptCount val="1"/>
                <c:pt idx="0">
                  <c:v>Nárůst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2.7943188271688148E-3"/>
                  <c:y val="-9.7298653580958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+325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2B0-4800-85AB-2CB66288E8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0-4800-85AB-2CB66288E8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0-4800-85AB-2CB66288E8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0-4800-85AB-2CB66288E8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0-4800-85AB-2CB66288E8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0-4800-85AB-2CB66288E8D7}"/>
                </c:ext>
              </c:extLst>
            </c:dLbl>
            <c:dLbl>
              <c:idx val="7"/>
              <c:layout>
                <c:manualLayout>
                  <c:x val="0"/>
                  <c:y val="-3.81049968619257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+91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2B0-4800-85AB-2CB66288E8D7}"/>
                </c:ext>
              </c:extLst>
            </c:dLbl>
            <c:dLbl>
              <c:idx val="8"/>
              <c:layout>
                <c:manualLayout>
                  <c:x val="0"/>
                  <c:y val="4.24262302302155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2024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2025</c:v>
                </c:pt>
              </c:strCache>
            </c:strRef>
          </c:cat>
          <c:val>
            <c:numRef>
              <c:f>'3.3'!$F$27:$F$36</c:f>
              <c:numCache>
                <c:formatCode>#,##0</c:formatCode>
                <c:ptCount val="10"/>
                <c:pt idx="1">
                  <c:v>2370.1831599999896</c:v>
                </c:pt>
                <c:pt idx="2">
                  <c:v>175.90296500000113</c:v>
                </c:pt>
                <c:pt idx="3">
                  <c:v>0</c:v>
                </c:pt>
                <c:pt idx="4">
                  <c:v>161.9526962499981</c:v>
                </c:pt>
                <c:pt idx="5">
                  <c:v>0</c:v>
                </c:pt>
                <c:pt idx="6">
                  <c:v>133.41565799999967</c:v>
                </c:pt>
                <c:pt idx="7">
                  <c:v>0</c:v>
                </c:pt>
                <c:pt idx="8">
                  <c:v>762.31528327882552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0-4800-85AB-2CB66288E8D7}"/>
            </c:ext>
          </c:extLst>
        </c:ser>
        <c:ser>
          <c:idx val="3"/>
          <c:order val="3"/>
          <c:tx>
            <c:strRef>
              <c:f>'3.3'!$G$26</c:f>
              <c:strCache>
                <c:ptCount val="1"/>
                <c:pt idx="0">
                  <c:v>Pokles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0-4800-85AB-2CB66288E8D7}"/>
                </c:ext>
              </c:extLst>
            </c:dLbl>
            <c:dLbl>
              <c:idx val="2"/>
              <c:layout>
                <c:manualLayout>
                  <c:x val="-2.7614879726012387E-3"/>
                  <c:y val="0.296572542233875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-3 684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2B0-4800-85AB-2CB66288E8D7}"/>
                </c:ext>
              </c:extLst>
            </c:dLbl>
            <c:dLbl>
              <c:idx val="3"/>
              <c:layout>
                <c:manualLayout>
                  <c:x val="-5.0622708613744262E-17"/>
                  <c:y val="-4.66356874284507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r>
                      <a:rPr lang="en-US" baseline="0"/>
                      <a:t> 1 828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2B0-4800-85AB-2CB66288E8D7}"/>
                </c:ext>
              </c:extLst>
            </c:dLbl>
            <c:dLbl>
              <c:idx val="4"/>
              <c:layout>
                <c:manualLayout>
                  <c:x val="0"/>
                  <c:y val="3.80952380952381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22B0-4800-85AB-2CB66288E8D7}"/>
                </c:ext>
              </c:extLst>
            </c:dLbl>
            <c:dLbl>
              <c:idx val="5"/>
              <c:layout>
                <c:manualLayout>
                  <c:x val="0"/>
                  <c:y val="-4.66543724001614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-+381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2B0-4800-85AB-2CB66288E8D7}"/>
                </c:ext>
              </c:extLst>
            </c:dLbl>
            <c:dLbl>
              <c:idx val="6"/>
              <c:layout>
                <c:manualLayout>
                  <c:x val="0"/>
                  <c:y val="-4.2412216501432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AF1-4251-973B-33155A562D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0-4800-85AB-2CB66288E8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2024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2025</c:v>
                </c:pt>
              </c:strCache>
            </c:strRef>
          </c:cat>
          <c:val>
            <c:numRef>
              <c:f>'3.3'!$G$27:$G$36</c:f>
              <c:numCache>
                <c:formatCode>#,##0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25.893215999999484</c:v>
                </c:pt>
                <c:pt idx="4">
                  <c:v>0</c:v>
                </c:pt>
                <c:pt idx="5">
                  <c:v>1063.1035029505779</c:v>
                </c:pt>
                <c:pt idx="6">
                  <c:v>0</c:v>
                </c:pt>
                <c:pt idx="7">
                  <c:v>50.847913323021999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2B0-4800-85AB-2CB66288E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060288"/>
        <c:axId val="156082560"/>
      </c:barChart>
      <c:catAx>
        <c:axId val="15606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082560"/>
        <c:crosses val="autoZero"/>
        <c:auto val="1"/>
        <c:lblAlgn val="ctr"/>
        <c:lblOffset val="100"/>
        <c:noMultiLvlLbl val="0"/>
      </c:catAx>
      <c:valAx>
        <c:axId val="156082560"/>
        <c:scaling>
          <c:orientation val="minMax"/>
          <c:min val="84000"/>
        </c:scaling>
        <c:delete val="1"/>
        <c:axPos val="l"/>
        <c:numFmt formatCode="#,##0" sourceLinked="1"/>
        <c:majorTickMark val="out"/>
        <c:minorTickMark val="none"/>
        <c:tickLblPos val="nextTo"/>
        <c:crossAx val="15606028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3666106295435944"/>
          <c:y val="0.21285552746507327"/>
          <c:w val="0.26019343678603762"/>
          <c:h val="0.1532521360092437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4B-40D2-BDC1-8B354859C7C8}"/>
              </c:ext>
            </c:extLst>
          </c:dPt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'4.5'!$M$5</c:f>
              <c:numCache>
                <c:formatCode>#\ ##0.0</c:formatCode>
                <c:ptCount val="1"/>
                <c:pt idx="0">
                  <c:v>3068.3513039999998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B-40D2-BDC1-8B354859C7C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B-40D2-BDC1-8B354859C7C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'4.5'!$M$8</c:f>
              <c:numCache>
                <c:formatCode>#\ ##0.0</c:formatCode>
                <c:ptCount val="1"/>
                <c:pt idx="0">
                  <c:v>379.99383699999993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4B-40D2-BDC1-8B354859C7C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4B-40D2-BDC1-8B354859C7C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'4.5'!$M$10</c:f>
              <c:numCache>
                <c:formatCode>#\ ##0.0</c:formatCode>
                <c:ptCount val="1"/>
                <c:pt idx="0">
                  <c:v>63.071100000000008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B-40D2-BDC1-8B354859C7C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'4.5'!$M$22</c:f>
              <c:numCache>
                <c:formatCode>#\ ##0.0</c:formatCode>
                <c:ptCount val="1"/>
                <c:pt idx="0">
                  <c:v>640.67938648359075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4B-40D2-BDC1-8B354859C7C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'4.5'!$M$21</c:f>
              <c:numCache>
                <c:formatCode>#\ ##0.0</c:formatCode>
                <c:ptCount val="1"/>
                <c:pt idx="0">
                  <c:v>678.72222285753162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4B-40D2-BDC1-8B354859C7C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'4.5'!$M$23</c:f>
              <c:numCache>
                <c:formatCode>#\ ##0.0</c:formatCode>
                <c:ptCount val="1"/>
                <c:pt idx="0">
                  <c:v>6.5524262929888382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4B-40D2-BDC1-8B354859C7C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'4.5'!$M$19</c:f>
              <c:numCache>
                <c:formatCode>#\ ##0.0</c:formatCode>
                <c:ptCount val="1"/>
                <c:pt idx="0">
                  <c:v>386.00933599999996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4B-40D2-BDC1-8B354859C7C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'4.5'!$M$11</c:f>
              <c:numCache>
                <c:formatCode>#\ ##0.0</c:formatCode>
                <c:ptCount val="1"/>
                <c:pt idx="0">
                  <c:v>40.902889999999999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B-40D2-BDC1-8B354859C7C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'4.5'!$M$20</c:f>
              <c:numCache>
                <c:formatCode>#\ ##0.0</c:formatCode>
                <c:ptCount val="1"/>
                <c:pt idx="0">
                  <c:v>304.63955300000026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4B-40D2-BDC1-8B354859C7C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4B-40D2-BDC1-8B354859C7C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'4.5'!$M$12</c:f>
              <c:numCache>
                <c:formatCode>#\ ##0.0</c:formatCode>
                <c:ptCount val="1"/>
                <c:pt idx="0">
                  <c:v>8.8452850000000005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4B-40D2-BDC1-8B354859C7C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'4.5'!$M$13</c:f>
              <c:numCache>
                <c:formatCode>#\ ##0.0</c:formatCode>
                <c:ptCount val="1"/>
                <c:pt idx="0">
                  <c:v>0.78597600000000001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4B-40D2-BDC1-8B354859C7C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'4.5'!$M$14</c:f>
              <c:numCache>
                <c:formatCode>#\ ##0.0</c:formatCode>
                <c:ptCount val="1"/>
                <c:pt idx="0">
                  <c:v>8.3697319999999937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4B-40D2-BDC1-8B354859C7C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'4.5'!$M$15</c:f>
              <c:numCache>
                <c:formatCode>#\ ##0.0</c:formatCode>
                <c:ptCount val="1"/>
                <c:pt idx="0">
                  <c:v>3.5975720000000004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4B-40D2-BDC1-8B354859C7C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4B-40D2-BDC1-8B354859C7C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04B-40D2-BDC1-8B354859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73088"/>
        <c:axId val="160878976"/>
      </c:barChart>
      <c:catAx>
        <c:axId val="1608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878976"/>
        <c:crosses val="autoZero"/>
        <c:auto val="1"/>
        <c:lblAlgn val="ctr"/>
        <c:lblOffset val="100"/>
        <c:noMultiLvlLbl val="0"/>
      </c:catAx>
      <c:valAx>
        <c:axId val="1608789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7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150659990896681"/>
          <c:y val="3.8108032214958697E-2"/>
          <c:w val="0.6357777485333870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48-47C7-A6CD-7CE9675A2D3A}"/>
              </c:ext>
            </c:extLst>
          </c:dPt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'4.5'!$N$5</c:f>
              <c:numCache>
                <c:formatCode>#\ ##0.0</c:formatCode>
                <c:ptCount val="1"/>
                <c:pt idx="0">
                  <c:v>17207.037903999993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8-47C7-A6CD-7CE9675A2D3A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8-47C7-A6CD-7CE9675A2D3A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'4.5'!$N$8</c:f>
              <c:numCache>
                <c:formatCode>#\ ##0.0</c:formatCode>
                <c:ptCount val="1"/>
                <c:pt idx="0">
                  <c:v>1669.8661400000001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8-47C7-A6CD-7CE9675A2D3A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'4.5'!$N$9</c:f>
              <c:numCache>
                <c:formatCode>#\ ##0.0</c:formatCode>
                <c:ptCount val="1"/>
                <c:pt idx="0">
                  <c:v>2.01911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8-47C7-A6CD-7CE9675A2D3A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8-47C7-A6CD-7CE9675A2D3A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'4.5'!$N$22</c:f>
              <c:numCache>
                <c:formatCode>#\ ##0.0</c:formatCode>
                <c:ptCount val="1"/>
                <c:pt idx="0">
                  <c:v>317.93874643775808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8-47C7-A6CD-7CE9675A2D3A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'4.5'!$N$21</c:f>
              <c:numCache>
                <c:formatCode>#\ ##0.0</c:formatCode>
                <c:ptCount val="1"/>
                <c:pt idx="0">
                  <c:v>262.71489711411687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48-47C7-A6CD-7CE9675A2D3A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'4.5'!$N$23</c:f>
              <c:numCache>
                <c:formatCode>#\ ##0.0</c:formatCode>
                <c:ptCount val="1"/>
                <c:pt idx="0">
                  <c:v>163.34754818000042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8-47C7-A6CD-7CE9675A2D3A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'4.5'!$N$19</c:f>
              <c:numCache>
                <c:formatCode>#\ ##0.0</c:formatCode>
                <c:ptCount val="1"/>
                <c:pt idx="0">
                  <c:v>937.16429100000005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8-47C7-A6CD-7CE9675A2D3A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'4.5'!$N$11</c:f>
              <c:numCache>
                <c:formatCode>#\ ##0.0</c:formatCode>
                <c:ptCount val="1"/>
                <c:pt idx="0">
                  <c:v>54.551520000000004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8-47C7-A6CD-7CE9675A2D3A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'4.5'!$N$20</c:f>
              <c:numCache>
                <c:formatCode>#\ ##0.0</c:formatCode>
                <c:ptCount val="1"/>
                <c:pt idx="0">
                  <c:v>85.567131999999987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48-47C7-A6CD-7CE9675A2D3A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8-47C7-A6CD-7CE9675A2D3A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48-47C7-A6CD-7CE9675A2D3A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8-47C7-A6CD-7CE9675A2D3A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'4.5'!$N$14</c:f>
              <c:numCache>
                <c:formatCode>#\ ##0.0</c:formatCode>
                <c:ptCount val="1"/>
                <c:pt idx="0">
                  <c:v>1.0031480000000002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48-47C7-A6CD-7CE9675A2D3A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'4.5'!$N$15</c:f>
              <c:numCache>
                <c:formatCode>#\ ##0.0</c:formatCode>
                <c:ptCount val="1"/>
                <c:pt idx="0">
                  <c:v>6.620100000000001E-2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8-47C7-A6CD-7CE9675A2D3A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8-47C7-A6CD-7CE9675A2D3A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C48-47C7-A6CD-7CE9675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43542737317"/>
          <c:y val="3.8108032214958697E-2"/>
          <c:w val="0.7482656457262681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F0-435D-AAFF-C7792CE3FEDE}"/>
              </c:ext>
            </c:extLst>
          </c:dPt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'4.5'!$O$5</c:f>
              <c:numCache>
                <c:formatCode>#\ ##0.0</c:formatCode>
                <c:ptCount val="1"/>
                <c:pt idx="0">
                  <c:v>108.54429799999998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0-435D-AAFF-C7792CE3FED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0-435D-AAFF-C7792CE3FED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'4.5'!$O$8</c:f>
              <c:numCache>
                <c:formatCode>#\ ##0.0</c:formatCode>
                <c:ptCount val="1"/>
                <c:pt idx="0">
                  <c:v>93.889522000000014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0-435D-AAFF-C7792CE3FED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'4.5'!$O$9</c:f>
              <c:numCache>
                <c:formatCode>#\ ##0.0</c:formatCode>
                <c:ptCount val="1"/>
                <c:pt idx="0">
                  <c:v>10.2265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0-435D-AAFF-C7792CE3FED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0-435D-AAFF-C7792CE3FED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'4.5'!$O$22</c:f>
              <c:numCache>
                <c:formatCode>#\ ##0.0</c:formatCode>
                <c:ptCount val="1"/>
                <c:pt idx="0">
                  <c:v>317.19194913797367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0-435D-AAFF-C7792CE3FED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'4.5'!$O$21</c:f>
              <c:numCache>
                <c:formatCode>#\ ##0.0</c:formatCode>
                <c:ptCount val="1"/>
                <c:pt idx="0">
                  <c:v>24.855157035477085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0-435D-AAFF-C7792CE3FED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'4.5'!$O$23</c:f>
              <c:numCache>
                <c:formatCode>#\ ##0.0</c:formatCode>
                <c:ptCount val="1"/>
                <c:pt idx="0">
                  <c:v>7.5662999999999994E-2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F0-435D-AAFF-C7792CE3FED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'4.5'!$O$19</c:f>
              <c:numCache>
                <c:formatCode>#\ ##0.0</c:formatCode>
                <c:ptCount val="1"/>
                <c:pt idx="0">
                  <c:v>42.756659999999997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F0-435D-AAFF-C7792CE3FED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'4.5'!$O$11</c:f>
              <c:numCache>
                <c:formatCode>#\ ##0.0</c:formatCode>
                <c:ptCount val="1"/>
                <c:pt idx="0">
                  <c:v>17.869812000000007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F0-435D-AAFF-C7792CE3FED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'4.5'!$O$20</c:f>
              <c:numCache>
                <c:formatCode>#\ ##0.0</c:formatCode>
                <c:ptCount val="1"/>
                <c:pt idx="0">
                  <c:v>68.941572999999977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F0-435D-AAFF-C7792CE3FED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pct5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F0-435D-AAFF-C7792CE3FED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'4.5'!$O$12</c:f>
              <c:numCache>
                <c:formatCode>#\ ##0.0</c:formatCode>
                <c:ptCount val="1"/>
                <c:pt idx="0">
                  <c:v>0.83199999999999996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F0-435D-AAFF-C7792CE3FED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'4.5'!$O$13</c:f>
              <c:numCache>
                <c:formatCode>#\ ##0.0</c:formatCode>
                <c:ptCount val="1"/>
                <c:pt idx="0">
                  <c:v>2.141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F0-435D-AAFF-C7792CE3FED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'4.5'!$O$14</c:f>
              <c:numCache>
                <c:formatCode>#\ ##0.0</c:formatCode>
                <c:ptCount val="1"/>
                <c:pt idx="0">
                  <c:v>0.19410400000000003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0-435D-AAFF-C7792CE3FED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'4.5'!$O$15</c:f>
              <c:numCache>
                <c:formatCode>#\ ##0.0</c:formatCode>
                <c:ptCount val="1"/>
                <c:pt idx="0">
                  <c:v>1.5680190000000001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F0-435D-AAFF-C7792CE3FED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F0-435D-AAFF-C7792CE3FED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F0-435D-AAFF-C7792CE3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145216"/>
        <c:axId val="161146752"/>
      </c:barChart>
      <c:catAx>
        <c:axId val="1611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900"/>
            </a:pPr>
            <a:endParaRPr lang="cs-CZ"/>
          </a:p>
        </c:txPr>
        <c:crossAx val="161146752"/>
        <c:crosses val="autoZero"/>
        <c:auto val="1"/>
        <c:lblAlgn val="ctr"/>
        <c:lblOffset val="100"/>
        <c:noMultiLvlLbl val="0"/>
      </c:catAx>
      <c:valAx>
        <c:axId val="161146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4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33-47EE-911F-D9C381D5012C}"/>
              </c:ext>
            </c:extLst>
          </c:dPt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'4.5'!$I$5</c:f>
              <c:numCache>
                <c:formatCode>#\ ##0.0</c:formatCode>
                <c:ptCount val="1"/>
                <c:pt idx="0">
                  <c:v>41.125964000000003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3-47EE-911F-D9C381D5012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3-47EE-911F-D9C381D5012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'4.5'!$I$8</c:f>
              <c:numCache>
                <c:formatCode>#\ ##0.0</c:formatCode>
                <c:ptCount val="1"/>
                <c:pt idx="0">
                  <c:v>159.3653820000001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3-47EE-911F-D9C381D5012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'4.5'!$I$9</c:f>
              <c:numCache>
                <c:formatCode>#\ ##0.0</c:formatCode>
                <c:ptCount val="1"/>
                <c:pt idx="0">
                  <c:v>1119.8542069999996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3-47EE-911F-D9C381D5012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3-47EE-911F-D9C381D5012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'4.5'!$I$22</c:f>
              <c:numCache>
                <c:formatCode>#\ ##0.0</c:formatCode>
                <c:ptCount val="1"/>
                <c:pt idx="0">
                  <c:v>259.50638998003262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3-47EE-911F-D9C381D5012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'4.5'!$I$21</c:f>
              <c:numCache>
                <c:formatCode>#\ ##0.0</c:formatCode>
                <c:ptCount val="1"/>
                <c:pt idx="0">
                  <c:v>45.506499983148977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3-47EE-911F-D9C381D5012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'4.5'!$I$23</c:f>
              <c:numCache>
                <c:formatCode>#\ ##0.0</c:formatCode>
                <c:ptCount val="1"/>
                <c:pt idx="0">
                  <c:v>91.858622067712119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33-47EE-911F-D9C381D5012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'4.5'!$I$19</c:f>
              <c:numCache>
                <c:formatCode>#\ ##0.0</c:formatCode>
                <c:ptCount val="1"/>
                <c:pt idx="0">
                  <c:v>430.24078800000018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33-47EE-911F-D9C381D5012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'4.5'!$I$11</c:f>
              <c:numCache>
                <c:formatCode>#\ ##0.0</c:formatCode>
                <c:ptCount val="1"/>
                <c:pt idx="0">
                  <c:v>494.43429699999962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33-47EE-911F-D9C381D5012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'4.5'!$I$20</c:f>
              <c:numCache>
                <c:formatCode>#\ ##0.0</c:formatCode>
                <c:ptCount val="1"/>
                <c:pt idx="0">
                  <c:v>148.35955699999991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33-47EE-911F-D9C381D5012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33-47EE-911F-D9C381D5012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'4.5'!$I$12</c:f>
              <c:numCache>
                <c:formatCode>#\ ##0.0</c:formatCode>
                <c:ptCount val="1"/>
                <c:pt idx="0">
                  <c:v>1.8504079999999998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33-47EE-911F-D9C381D5012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'4.5'!$I$13</c:f>
              <c:numCache>
                <c:formatCode>#\ ##0.0</c:formatCode>
                <c:ptCount val="1"/>
                <c:pt idx="0">
                  <c:v>21.307509999999997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33-47EE-911F-D9C381D5012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'4.5'!$I$14</c:f>
              <c:numCache>
                <c:formatCode>#\ ##0.0</c:formatCode>
                <c:ptCount val="1"/>
                <c:pt idx="0">
                  <c:v>0.82631500000000002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733-47EE-911F-D9C381D5012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'4.5'!$I$15</c:f>
              <c:numCache>
                <c:formatCode>#\ ##0.0</c:formatCode>
                <c:ptCount val="1"/>
                <c:pt idx="0">
                  <c:v>0.57719499999999979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33-47EE-911F-D9C381D5012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733-47EE-911F-D9C381D5012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733-47EE-911F-D9C381D5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659712"/>
        <c:axId val="160669696"/>
      </c:barChart>
      <c:catAx>
        <c:axId val="1606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669696"/>
        <c:crosses val="autoZero"/>
        <c:auto val="1"/>
        <c:lblAlgn val="ctr"/>
        <c:lblOffset val="100"/>
        <c:noMultiLvlLbl val="0"/>
      </c:catAx>
      <c:valAx>
        <c:axId val="160669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59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3B5-470F-826C-298B0830AE7D}"/>
            </c:ext>
          </c:extLst>
        </c:ser>
        <c:ser>
          <c:idx val="1"/>
          <c:order val="1"/>
          <c:tx>
            <c:strRef>
              <c:f>'3.6'!$L$6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3B5-470F-826C-298B0830AE7D}"/>
            </c:ext>
          </c:extLst>
        </c:ser>
        <c:ser>
          <c:idx val="2"/>
          <c:order val="2"/>
          <c:tx>
            <c:strRef>
              <c:f>'3.6'!$L$7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3B5-470F-826C-298B0830AE7D}"/>
            </c:ext>
          </c:extLst>
        </c:ser>
        <c:ser>
          <c:idx val="3"/>
          <c:order val="3"/>
          <c:tx>
            <c:strRef>
              <c:f>'3.6'!$L$8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3B5-470F-826C-298B0830AE7D}"/>
            </c:ext>
          </c:extLst>
        </c:ser>
        <c:ser>
          <c:idx val="4"/>
          <c:order val="4"/>
          <c:tx>
            <c:strRef>
              <c:f>'3.6'!$L$9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3B5-470F-826C-298B0830AE7D}"/>
            </c:ext>
          </c:extLst>
        </c:ser>
        <c:ser>
          <c:idx val="5"/>
          <c:order val="5"/>
          <c:tx>
            <c:strRef>
              <c:f>'3.6'!$L$10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3B5-470F-826C-298B0830AE7D}"/>
            </c:ext>
          </c:extLst>
        </c:ser>
        <c:ser>
          <c:idx val="6"/>
          <c:order val="6"/>
          <c:tx>
            <c:strRef>
              <c:f>'3.6'!$L$11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3B5-470F-826C-298B0830AE7D}"/>
            </c:ext>
          </c:extLst>
        </c:ser>
        <c:ser>
          <c:idx val="7"/>
          <c:order val="7"/>
          <c:tx>
            <c:strRef>
              <c:f>'3.6'!$L$12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3B5-470F-826C-298B0830AE7D}"/>
            </c:ext>
          </c:extLst>
        </c:ser>
        <c:ser>
          <c:idx val="8"/>
          <c:order val="8"/>
          <c:tx>
            <c:strRef>
              <c:f>'3.6'!$L$13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3B5-470F-826C-298B0830AE7D}"/>
            </c:ext>
          </c:extLst>
        </c:ser>
        <c:ser>
          <c:idx val="9"/>
          <c:order val="9"/>
          <c:tx>
            <c:strRef>
              <c:f>'3.6'!$L$14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3B5-470F-826C-298B0830AE7D}"/>
            </c:ext>
          </c:extLst>
        </c:ser>
        <c:ser>
          <c:idx val="10"/>
          <c:order val="10"/>
          <c:tx>
            <c:strRef>
              <c:f>'3.6'!$L$15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3B5-470F-826C-298B0830AE7D}"/>
            </c:ext>
          </c:extLst>
        </c:ser>
        <c:ser>
          <c:idx val="11"/>
          <c:order val="11"/>
          <c:tx>
            <c:strRef>
              <c:f>'3.6'!$L$16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3B5-470F-826C-298B0830AE7D}"/>
            </c:ext>
          </c:extLst>
        </c:ser>
        <c:ser>
          <c:idx val="12"/>
          <c:order val="12"/>
          <c:tx>
            <c:strRef>
              <c:f>'3.6'!$L$17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3B5-470F-826C-298B0830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D3A-47F0-B213-BA35427EB2B0}"/>
            </c:ext>
          </c:extLst>
        </c:ser>
        <c:ser>
          <c:idx val="1"/>
          <c:order val="1"/>
          <c:tx>
            <c:strRef>
              <c:f>'3.6'!$L$20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D3A-47F0-B213-BA35427EB2B0}"/>
            </c:ext>
          </c:extLst>
        </c:ser>
        <c:ser>
          <c:idx val="2"/>
          <c:order val="2"/>
          <c:tx>
            <c:strRef>
              <c:f>'3.6'!$L$21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D3A-47F0-B213-BA35427EB2B0}"/>
            </c:ext>
          </c:extLst>
        </c:ser>
        <c:ser>
          <c:idx val="3"/>
          <c:order val="3"/>
          <c:tx>
            <c:strRef>
              <c:f>'3.6'!$L$22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D3A-47F0-B213-BA35427EB2B0}"/>
            </c:ext>
          </c:extLst>
        </c:ser>
        <c:ser>
          <c:idx val="4"/>
          <c:order val="4"/>
          <c:tx>
            <c:strRef>
              <c:f>'3.6'!$L$23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D3A-47F0-B213-BA35427EB2B0}"/>
            </c:ext>
          </c:extLst>
        </c:ser>
        <c:ser>
          <c:idx val="5"/>
          <c:order val="5"/>
          <c:tx>
            <c:strRef>
              <c:f>'3.6'!$L$24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D3A-47F0-B213-BA35427E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6349075860830422E-4"/>
          <c:y val="3.1419562038930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'4.6.1'!$B$17:$K$17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1-4DA2-BBCF-DB1A07289E2E}"/>
            </c:ext>
          </c:extLst>
        </c:ser>
        <c:ser>
          <c:idx val="1"/>
          <c:order val="1"/>
          <c:tx>
            <c:strRef>
              <c:f>'4.6.1'!$A$18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'4.6.1'!$B$18:$K$18</c:f>
              <c:numCache>
                <c:formatCode>#\ ##0.0</c:formatCode>
                <c:ptCount val="10"/>
                <c:pt idx="0">
                  <c:v>65251.638000000006</c:v>
                </c:pt>
                <c:pt idx="1">
                  <c:v>58492.053</c:v>
                </c:pt>
                <c:pt idx="2">
                  <c:v>45068.189000000006</c:v>
                </c:pt>
                <c:pt idx="3">
                  <c:v>49340.295999999995</c:v>
                </c:pt>
                <c:pt idx="4">
                  <c:v>56734.971000000005</c:v>
                </c:pt>
                <c:pt idx="5">
                  <c:v>54164.684000000001</c:v>
                </c:pt>
                <c:pt idx="6">
                  <c:v>50940.422000000006</c:v>
                </c:pt>
                <c:pt idx="7">
                  <c:v>102509.39200000001</c:v>
                </c:pt>
                <c:pt idx="8">
                  <c:v>104952.79700000001</c:v>
                </c:pt>
                <c:pt idx="9">
                  <c:v>114090.34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1-4DA2-BBCF-DB1A07289E2E}"/>
            </c:ext>
          </c:extLst>
        </c:ser>
        <c:ser>
          <c:idx val="2"/>
          <c:order val="2"/>
          <c:tx>
            <c:strRef>
              <c:f>'4.6.1'!$A$19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'4.6.1'!$B$19:$K$19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01-4DA2-BBCF-DB1A07289E2E}"/>
            </c:ext>
          </c:extLst>
        </c:ser>
        <c:ser>
          <c:idx val="3"/>
          <c:order val="3"/>
          <c:tx>
            <c:strRef>
              <c:f>'4.6.1'!$A$20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'4.6.1'!$B$20:$K$20</c:f>
              <c:numCache>
                <c:formatCode>#\ ##0.0</c:formatCode>
                <c:ptCount val="10"/>
                <c:pt idx="0">
                  <c:v>71582.131000000008</c:v>
                </c:pt>
                <c:pt idx="1">
                  <c:v>67533.847999999998</c:v>
                </c:pt>
                <c:pt idx="2">
                  <c:v>70550.52899999998</c:v>
                </c:pt>
                <c:pt idx="3">
                  <c:v>71751.586000000025</c:v>
                </c:pt>
                <c:pt idx="4">
                  <c:v>70640.91</c:v>
                </c:pt>
                <c:pt idx="5">
                  <c:v>72248.933999999994</c:v>
                </c:pt>
                <c:pt idx="6">
                  <c:v>82924.464999999967</c:v>
                </c:pt>
                <c:pt idx="7">
                  <c:v>84841.069000000032</c:v>
                </c:pt>
                <c:pt idx="8">
                  <c:v>78399.813999999969</c:v>
                </c:pt>
                <c:pt idx="9">
                  <c:v>91866.363999999929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01-4DA2-BBCF-DB1A07289E2E}"/>
            </c:ext>
          </c:extLst>
        </c:ser>
        <c:ser>
          <c:idx val="4"/>
          <c:order val="4"/>
          <c:tx>
            <c:strRef>
              <c:f>'4.6.1'!$A$21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'4.6.1'!$B$21:$K$21</c:f>
              <c:numCache>
                <c:formatCode>#\ ##0.0</c:formatCode>
                <c:ptCount val="10"/>
                <c:pt idx="0">
                  <c:v>42825.951000000023</c:v>
                </c:pt>
                <c:pt idx="1">
                  <c:v>27987.304000000007</c:v>
                </c:pt>
                <c:pt idx="2">
                  <c:v>30565.141999999996</c:v>
                </c:pt>
                <c:pt idx="3">
                  <c:v>37681.49</c:v>
                </c:pt>
                <c:pt idx="4">
                  <c:v>40911.733999999975</c:v>
                </c:pt>
                <c:pt idx="5">
                  <c:v>48796.365999999958</c:v>
                </c:pt>
                <c:pt idx="6">
                  <c:v>50660.47399999998</c:v>
                </c:pt>
                <c:pt idx="7">
                  <c:v>46772.062000000034</c:v>
                </c:pt>
                <c:pt idx="8">
                  <c:v>43584.606299999985</c:v>
                </c:pt>
                <c:pt idx="9">
                  <c:v>30660.125749999988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1-4DA2-BBCF-DB1A07289E2E}"/>
            </c:ext>
          </c:extLst>
        </c:ser>
        <c:ser>
          <c:idx val="5"/>
          <c:order val="5"/>
          <c:tx>
            <c:strRef>
              <c:f>'4.6.1'!$A$22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'4.6.1'!$B$22:$K$22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01-4DA2-BBCF-DB1A07289E2E}"/>
            </c:ext>
          </c:extLst>
        </c:ser>
        <c:ser>
          <c:idx val="6"/>
          <c:order val="6"/>
          <c:tx>
            <c:strRef>
              <c:f>'4.6.1'!$A$23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'4.6.1'!$B$23:$K$23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01-4DA2-BBCF-DB1A07289E2E}"/>
            </c:ext>
          </c:extLst>
        </c:ser>
        <c:ser>
          <c:idx val="7"/>
          <c:order val="7"/>
          <c:tx>
            <c:strRef>
              <c:f>'4.6.1'!$A$24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'4.6.1'!$B$24:$K$24</c:f>
              <c:numCache>
                <c:formatCode>#\ ##0.0</c:formatCode>
                <c:ptCount val="10"/>
                <c:pt idx="0">
                  <c:v>20881.740999999995</c:v>
                </c:pt>
                <c:pt idx="1">
                  <c:v>21346.561000000052</c:v>
                </c:pt>
                <c:pt idx="2">
                  <c:v>22751.8110000003</c:v>
                </c:pt>
                <c:pt idx="3">
                  <c:v>21680.6709999999</c:v>
                </c:pt>
                <c:pt idx="4">
                  <c:v>23367.706135088978</c:v>
                </c:pt>
                <c:pt idx="5">
                  <c:v>21663.417979578182</c:v>
                </c:pt>
                <c:pt idx="6">
                  <c:v>26676.258392652722</c:v>
                </c:pt>
                <c:pt idx="7">
                  <c:v>36866.524862692007</c:v>
                </c:pt>
                <c:pt idx="8">
                  <c:v>64666.923290761588</c:v>
                </c:pt>
                <c:pt idx="9">
                  <c:v>92380.145756255253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01-4DA2-BBCF-DB1A0728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3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2500285333538004"/>
          <c:w val="0.95115384615384613"/>
          <c:h val="0.1749969757815564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733151586225574E-4"/>
          <c:y val="1.521216097987751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7697860977805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'4.6.1'!$A$26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'4.6.1'!$B$26:$K$26</c:f>
              <c:numCache>
                <c:formatCode>#\ ##0.0</c:formatCode>
                <c:ptCount val="10"/>
                <c:pt idx="0">
                  <c:v>104335.742</c:v>
                </c:pt>
                <c:pt idx="1">
                  <c:v>103934.95599999999</c:v>
                </c:pt>
                <c:pt idx="2">
                  <c:v>101662.14800000002</c:v>
                </c:pt>
                <c:pt idx="3">
                  <c:v>100775.474</c:v>
                </c:pt>
                <c:pt idx="4">
                  <c:v>98230.967999999993</c:v>
                </c:pt>
                <c:pt idx="5">
                  <c:v>121407.82400000001</c:v>
                </c:pt>
                <c:pt idx="6">
                  <c:v>129845.697</c:v>
                </c:pt>
                <c:pt idx="7">
                  <c:v>125149.62</c:v>
                </c:pt>
                <c:pt idx="8">
                  <c:v>130225.81900000002</c:v>
                </c:pt>
                <c:pt idx="9">
                  <c:v>132791.58600000001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8-43EC-B572-F1C6F923C116}"/>
            </c:ext>
          </c:extLst>
        </c:ser>
        <c:ser>
          <c:idx val="1"/>
          <c:order val="1"/>
          <c:tx>
            <c:strRef>
              <c:f>'4.6.1'!$A$27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'4.6.1'!$B$27:$K$27</c:f>
              <c:numCache>
                <c:formatCode>#\ ##0.0</c:formatCode>
                <c:ptCount val="10"/>
                <c:pt idx="0">
                  <c:v>3245571.1490000002</c:v>
                </c:pt>
                <c:pt idx="1">
                  <c:v>3266157.7100000004</c:v>
                </c:pt>
                <c:pt idx="2">
                  <c:v>3328652.4879999999</c:v>
                </c:pt>
                <c:pt idx="3">
                  <c:v>3327419.7750000004</c:v>
                </c:pt>
                <c:pt idx="4">
                  <c:v>2956160.7880000002</c:v>
                </c:pt>
                <c:pt idx="5">
                  <c:v>2980088.4670000002</c:v>
                </c:pt>
                <c:pt idx="6">
                  <c:v>3045119.0690000001</c:v>
                </c:pt>
                <c:pt idx="7">
                  <c:v>2974008.2409999999</c:v>
                </c:pt>
                <c:pt idx="8">
                  <c:v>3042669.0949999997</c:v>
                </c:pt>
                <c:pt idx="9">
                  <c:v>3045554.9960000003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8-43EC-B572-F1C6F923C116}"/>
            </c:ext>
          </c:extLst>
        </c:ser>
        <c:ser>
          <c:idx val="2"/>
          <c:order val="2"/>
          <c:tx>
            <c:strRef>
              <c:f>'4.6.1'!$A$28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'4.6.1'!$B$28:$K$28</c:f>
              <c:numCache>
                <c:formatCode>#\ ##0.0</c:formatCode>
                <c:ptCount val="10"/>
                <c:pt idx="0">
                  <c:v>1142440</c:v>
                </c:pt>
                <c:pt idx="1">
                  <c:v>1103400</c:v>
                </c:pt>
                <c:pt idx="2">
                  <c:v>1147500</c:v>
                </c:pt>
                <c:pt idx="3">
                  <c:v>1139400</c:v>
                </c:pt>
                <c:pt idx="4">
                  <c:v>1106099.6776601279</c:v>
                </c:pt>
                <c:pt idx="5">
                  <c:v>1115074.5126499033</c:v>
                </c:pt>
                <c:pt idx="6">
                  <c:v>1105461.8462647502</c:v>
                </c:pt>
                <c:pt idx="7">
                  <c:v>1124927.1387440276</c:v>
                </c:pt>
                <c:pt idx="8">
                  <c:v>1112948.2908199518</c:v>
                </c:pt>
                <c:pt idx="9">
                  <c:v>1138160.9749918713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8-43EC-B572-F1C6F923C116}"/>
            </c:ext>
          </c:extLst>
        </c:ser>
        <c:ser>
          <c:idx val="3"/>
          <c:order val="3"/>
          <c:tx>
            <c:strRef>
              <c:f>'4.6.1'!$A$29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'4.6.1'!$B$29:$K$29</c:f>
              <c:numCache>
                <c:formatCode>#\ ##0.0</c:formatCode>
                <c:ptCount val="10"/>
                <c:pt idx="0">
                  <c:v>1437164.3130000001</c:v>
                </c:pt>
                <c:pt idx="1">
                  <c:v>1518946.1780000001</c:v>
                </c:pt>
                <c:pt idx="2">
                  <c:v>1472155.3019999999</c:v>
                </c:pt>
                <c:pt idx="3">
                  <c:v>1473881.1429999997</c:v>
                </c:pt>
                <c:pt idx="4">
                  <c:v>1484439.2004749612</c:v>
                </c:pt>
                <c:pt idx="5">
                  <c:v>1560605.0143296749</c:v>
                </c:pt>
                <c:pt idx="6">
                  <c:v>1556077.7281279026</c:v>
                </c:pt>
                <c:pt idx="7">
                  <c:v>1526186.5961186637</c:v>
                </c:pt>
                <c:pt idx="8">
                  <c:v>1607915.4271258088</c:v>
                </c:pt>
                <c:pt idx="9">
                  <c:v>1666022.3150243808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8-43EC-B572-F1C6F923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2898409458972465E-4"/>
          <c:y val="0.91992218875502008"/>
          <c:w val="0.43391559829059828"/>
          <c:h val="8.007781124497992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9719704848214776E-3"/>
          <c:y val="3.15209320364130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'4.6.2'!$B$16:$K$16</c:f>
              <c:numCache>
                <c:formatCode>#\ ##0.0</c:formatCode>
                <c:ptCount val="10"/>
                <c:pt idx="0">
                  <c:v>12149527.490000002</c:v>
                </c:pt>
                <c:pt idx="1">
                  <c:v>16478932.120000001</c:v>
                </c:pt>
                <c:pt idx="2">
                  <c:v>15663054.350000001</c:v>
                </c:pt>
                <c:pt idx="3">
                  <c:v>15764588.5</c:v>
                </c:pt>
                <c:pt idx="4">
                  <c:v>15746247.810000001</c:v>
                </c:pt>
                <c:pt idx="5">
                  <c:v>15862733.4</c:v>
                </c:pt>
                <c:pt idx="6">
                  <c:v>16294192.109999998</c:v>
                </c:pt>
                <c:pt idx="7">
                  <c:v>16082865.609999999</c:v>
                </c:pt>
                <c:pt idx="8">
                  <c:v>15004915.029999999</c:v>
                </c:pt>
                <c:pt idx="9">
                  <c:v>17384799.329999998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C07-9F12-CBCE2A6B6C2C}"/>
            </c:ext>
          </c:extLst>
        </c:ser>
        <c:ser>
          <c:idx val="1"/>
          <c:order val="1"/>
          <c:tx>
            <c:strRef>
              <c:f>'4.6.2'!$A$17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'4.6.2'!$B$17:$K$17</c:f>
              <c:numCache>
                <c:formatCode>#\ ##0.0</c:formatCode>
                <c:ptCount val="10"/>
                <c:pt idx="0">
                  <c:v>439426.66199999995</c:v>
                </c:pt>
                <c:pt idx="1">
                  <c:v>450130.77</c:v>
                </c:pt>
                <c:pt idx="2">
                  <c:v>463739.84800000023</c:v>
                </c:pt>
                <c:pt idx="3">
                  <c:v>476824.489</c:v>
                </c:pt>
                <c:pt idx="4">
                  <c:v>441575.71499999973</c:v>
                </c:pt>
                <c:pt idx="5">
                  <c:v>425993.42100000003</c:v>
                </c:pt>
                <c:pt idx="6">
                  <c:v>560250.49799999979</c:v>
                </c:pt>
                <c:pt idx="7">
                  <c:v>457656.28</c:v>
                </c:pt>
                <c:pt idx="8">
                  <c:v>373302.07100000005</c:v>
                </c:pt>
                <c:pt idx="9">
                  <c:v>369946.79000000004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9-4C07-9F12-CBCE2A6B6C2C}"/>
            </c:ext>
          </c:extLst>
        </c:ser>
        <c:ser>
          <c:idx val="2"/>
          <c:order val="2"/>
          <c:tx>
            <c:strRef>
              <c:f>'4.6.2'!$A$18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07-9F12-CBCE2A6B6C2C}"/>
            </c:ext>
          </c:extLst>
        </c:ser>
        <c:ser>
          <c:idx val="3"/>
          <c:order val="3"/>
          <c:tx>
            <c:strRef>
              <c:f>'4.6.2'!$A$19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'4.6.2'!$B$19:$K$19</c:f>
              <c:numCache>
                <c:formatCode>#\ ##0.0</c:formatCode>
                <c:ptCount val="10"/>
                <c:pt idx="0">
                  <c:v>278779.58699999977</c:v>
                </c:pt>
                <c:pt idx="1">
                  <c:v>288834.45100000018</c:v>
                </c:pt>
                <c:pt idx="2">
                  <c:v>287618.47099999984</c:v>
                </c:pt>
                <c:pt idx="3">
                  <c:v>276478.29800000007</c:v>
                </c:pt>
                <c:pt idx="4">
                  <c:v>291886.49700000003</c:v>
                </c:pt>
                <c:pt idx="5">
                  <c:v>303425.2440000003</c:v>
                </c:pt>
                <c:pt idx="6">
                  <c:v>300108.21099999966</c:v>
                </c:pt>
                <c:pt idx="7">
                  <c:v>303045.42900000059</c:v>
                </c:pt>
                <c:pt idx="8">
                  <c:v>297762.67499999987</c:v>
                </c:pt>
                <c:pt idx="9">
                  <c:v>298937.10199999996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9-4C07-9F12-CBCE2A6B6C2C}"/>
            </c:ext>
          </c:extLst>
        </c:ser>
        <c:ser>
          <c:idx val="4"/>
          <c:order val="4"/>
          <c:tx>
            <c:strRef>
              <c:f>'4.6.2'!$A$20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'4.6.2'!$B$20:$K$20</c:f>
              <c:numCache>
                <c:formatCode>#\ ##0.0</c:formatCode>
                <c:ptCount val="10"/>
                <c:pt idx="0">
                  <c:v>197519.32299999997</c:v>
                </c:pt>
                <c:pt idx="1">
                  <c:v>180391.83100000006</c:v>
                </c:pt>
                <c:pt idx="2">
                  <c:v>206749.23799999995</c:v>
                </c:pt>
                <c:pt idx="3">
                  <c:v>240609.58199999976</c:v>
                </c:pt>
                <c:pt idx="4">
                  <c:v>235924.10930513599</c:v>
                </c:pt>
                <c:pt idx="5">
                  <c:v>242916.09406323102</c:v>
                </c:pt>
                <c:pt idx="6">
                  <c:v>247573.40878053277</c:v>
                </c:pt>
                <c:pt idx="7">
                  <c:v>282041.15230351459</c:v>
                </c:pt>
                <c:pt idx="8">
                  <c:v>327483.67018663138</c:v>
                </c:pt>
                <c:pt idx="9">
                  <c:v>156385.71263431615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F9-4C07-9F12-CBCE2A6B6C2C}"/>
            </c:ext>
          </c:extLst>
        </c:ser>
        <c:ser>
          <c:idx val="5"/>
          <c:order val="5"/>
          <c:tx>
            <c:strRef>
              <c:f>'4.6.2'!$A$21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F9-4C07-9F12-CBCE2A6B6C2C}"/>
            </c:ext>
          </c:extLst>
        </c:ser>
        <c:ser>
          <c:idx val="6"/>
          <c:order val="6"/>
          <c:tx>
            <c:strRef>
              <c:f>'4.6.2'!$A$22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'4.6.2'!$B$22:$K$22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2.2893262440983895</c:v>
                </c:pt>
                <c:pt idx="7">
                  <c:v>1.6696441598443705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9-4C07-9F12-CBCE2A6B6C2C}"/>
            </c:ext>
          </c:extLst>
        </c:ser>
        <c:ser>
          <c:idx val="7"/>
          <c:order val="7"/>
          <c:tx>
            <c:strRef>
              <c:f>'4.6.2'!$A$23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'4.6.2'!$B$23:$K$23</c:f>
              <c:numCache>
                <c:formatCode>#\ ##0.0</c:formatCode>
                <c:ptCount val="10"/>
                <c:pt idx="0">
                  <c:v>253549.68400000114</c:v>
                </c:pt>
                <c:pt idx="1">
                  <c:v>266406.40499999735</c:v>
                </c:pt>
                <c:pt idx="2">
                  <c:v>272212.10900000139</c:v>
                </c:pt>
                <c:pt idx="3">
                  <c:v>271723.442000004</c:v>
                </c:pt>
                <c:pt idx="4">
                  <c:v>272676.44464692718</c:v>
                </c:pt>
                <c:pt idx="5">
                  <c:v>265697.6539593669</c:v>
                </c:pt>
                <c:pt idx="6">
                  <c:v>286365.80325941206</c:v>
                </c:pt>
                <c:pt idx="7">
                  <c:v>315687.05506715621</c:v>
                </c:pt>
                <c:pt idx="8">
                  <c:v>372715.92878821335</c:v>
                </c:pt>
                <c:pt idx="9">
                  <c:v>428934.01930082077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9-4C07-9F12-CBCE2A6B6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1209890638144455"/>
          <c:w val="0.96743589743589742"/>
          <c:h val="0.18790109361855548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1151402454248317E-3"/>
          <c:y val="3.13985962669880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'4.6.2'!$B$25:$K$25</c:f>
              <c:numCache>
                <c:formatCode>#\ ##0.0</c:formatCode>
                <c:ptCount val="10"/>
                <c:pt idx="0">
                  <c:v>194509.89750353698</c:v>
                </c:pt>
                <c:pt idx="1">
                  <c:v>188164.04902599935</c:v>
                </c:pt>
                <c:pt idx="2">
                  <c:v>186128.0169159522</c:v>
                </c:pt>
                <c:pt idx="3">
                  <c:v>178058.89730576001</c:v>
                </c:pt>
                <c:pt idx="4">
                  <c:v>135746.87382756843</c:v>
                </c:pt>
                <c:pt idx="5">
                  <c:v>162568.35275660339</c:v>
                </c:pt>
                <c:pt idx="6">
                  <c:v>149593.12700000001</c:v>
                </c:pt>
                <c:pt idx="7">
                  <c:v>133657.72500000001</c:v>
                </c:pt>
                <c:pt idx="8">
                  <c:v>160618.92100000003</c:v>
                </c:pt>
                <c:pt idx="9">
                  <c:v>144197.65099999998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9-4109-BBF6-3DFD72C202F2}"/>
            </c:ext>
          </c:extLst>
        </c:ser>
        <c:ser>
          <c:idx val="1"/>
          <c:order val="1"/>
          <c:tx>
            <c:strRef>
              <c:f>'4.6.2'!$A$26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'4.6.2'!$B$26:$K$26</c:f>
              <c:numCache>
                <c:formatCode>#\ ##0.0</c:formatCode>
                <c:ptCount val="10"/>
                <c:pt idx="0">
                  <c:v>1118679.9449992732</c:v>
                </c:pt>
                <c:pt idx="1">
                  <c:v>979800.23508730717</c:v>
                </c:pt>
                <c:pt idx="2">
                  <c:v>1014048.2017452881</c:v>
                </c:pt>
                <c:pt idx="3">
                  <c:v>1002276.3188595356</c:v>
                </c:pt>
                <c:pt idx="4">
                  <c:v>991766.78258870216</c:v>
                </c:pt>
                <c:pt idx="5">
                  <c:v>1094676.6180932336</c:v>
                </c:pt>
                <c:pt idx="6">
                  <c:v>1150835.6030000001</c:v>
                </c:pt>
                <c:pt idx="7">
                  <c:v>1077713.2830000001</c:v>
                </c:pt>
                <c:pt idx="8">
                  <c:v>1058475.1229999999</c:v>
                </c:pt>
                <c:pt idx="9">
                  <c:v>1068208.4579999999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9-4109-BBF6-3DFD72C202F2}"/>
            </c:ext>
          </c:extLst>
        </c:ser>
        <c:ser>
          <c:idx val="2"/>
          <c:order val="2"/>
          <c:tx>
            <c:strRef>
              <c:f>'4.6.2'!$A$27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'4.6.2'!$B$27:$K$27</c:f>
              <c:numCache>
                <c:formatCode>#\ ##0.0</c:formatCode>
                <c:ptCount val="10"/>
                <c:pt idx="0">
                  <c:v>706450.51817559195</c:v>
                </c:pt>
                <c:pt idx="1">
                  <c:v>735505.66806172894</c:v>
                </c:pt>
                <c:pt idx="2">
                  <c:v>713212.47652137489</c:v>
                </c:pt>
                <c:pt idx="3">
                  <c:v>707324.96927442111</c:v>
                </c:pt>
                <c:pt idx="4">
                  <c:v>675283.93793455709</c:v>
                </c:pt>
                <c:pt idx="5">
                  <c:v>620821.94278727658</c:v>
                </c:pt>
                <c:pt idx="6">
                  <c:v>561511.09593285585</c:v>
                </c:pt>
                <c:pt idx="7">
                  <c:v>550036.92895220371</c:v>
                </c:pt>
                <c:pt idx="8">
                  <c:v>508439.64376645972</c:v>
                </c:pt>
                <c:pt idx="9">
                  <c:v>523050.26218633953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9-4109-BBF6-3DFD72C202F2}"/>
            </c:ext>
          </c:extLst>
        </c:ser>
        <c:ser>
          <c:idx val="3"/>
          <c:order val="3"/>
          <c:tx>
            <c:strRef>
              <c:f>'4.6.2'!$A$28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'4.6.2'!$B$28:$K$28</c:f>
              <c:numCache>
                <c:formatCode>#\ ##0.0</c:formatCode>
                <c:ptCount val="10"/>
                <c:pt idx="0">
                  <c:v>1219833.7334855739</c:v>
                </c:pt>
                <c:pt idx="1">
                  <c:v>1249657.5588718213</c:v>
                </c:pt>
                <c:pt idx="2">
                  <c:v>1233977.0656156614</c:v>
                </c:pt>
                <c:pt idx="3">
                  <c:v>1245254.6934273047</c:v>
                </c:pt>
                <c:pt idx="4">
                  <c:v>1301851.5816796604</c:v>
                </c:pt>
                <c:pt idx="5">
                  <c:v>1336203.1839644942</c:v>
                </c:pt>
                <c:pt idx="6">
                  <c:v>1140004.0723928052</c:v>
                </c:pt>
                <c:pt idx="7">
                  <c:v>1118927.6558788291</c:v>
                </c:pt>
                <c:pt idx="8">
                  <c:v>1125272.2097683067</c:v>
                </c:pt>
                <c:pt idx="9">
                  <c:v>1208443.6923702599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9-4109-BBF6-3DFD72C2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0292192192192189"/>
          <c:w val="0.46393290598290599"/>
          <c:h val="9.707807807807808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výroby elektřiny brutto podle technologií </a:t>
            </a:r>
            <a:r>
              <a:rPr lang="en-US" sz="1000" b="1" i="0" u="none" strike="noStrike" kern="1200" baseline="0">
                <a:solidFill>
                  <a:schemeClr val="tx2"/>
                </a:solidFill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1300718557721266E-3"/>
          <c:y val="4.3737059684900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596144744202055E-2"/>
          <c:y val="0.16252072109407376"/>
          <c:w val="0.75109127740286241"/>
          <c:h val="0.741345144356955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3.443500483492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B-478D-952A-3FD95D51077C}"/>
                </c:ext>
              </c:extLst>
            </c:dLbl>
            <c:dLbl>
              <c:idx val="1"/>
              <c:layout>
                <c:manualLayout>
                  <c:x val="0"/>
                  <c:y val="2.1553391352396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7-4A0F-B0AC-ED6934BAA581}"/>
                </c:ext>
              </c:extLst>
            </c:dLbl>
            <c:dLbl>
              <c:idx val="2"/>
              <c:layout>
                <c:manualLayout>
                  <c:x val="0"/>
                  <c:y val="2.08005249343832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B-478D-952A-3FD95D51077C}"/>
                </c:ext>
              </c:extLst>
            </c:dLbl>
            <c:dLbl>
              <c:idx val="3"/>
              <c:layout>
                <c:manualLayout>
                  <c:x val="0"/>
                  <c:y val="1.67898583967138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7-4A0F-B0AC-ED6934BAA581}"/>
                </c:ext>
              </c:extLst>
            </c:dLbl>
            <c:dLbl>
              <c:idx val="4"/>
              <c:layout>
                <c:manualLayout>
                  <c:x val="-8.5319953026652977E-17"/>
                  <c:y val="1.20285951098217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0-41B9-9233-3235C55109B5}"/>
                </c:ext>
              </c:extLst>
            </c:dLbl>
            <c:dLbl>
              <c:idx val="5"/>
              <c:layout>
                <c:manualLayout>
                  <c:x val="-2.7547608717320309E-3"/>
                  <c:y val="8.018372703412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F0-41B9-9233-3235C55109B5}"/>
                </c:ext>
              </c:extLst>
            </c:dLbl>
            <c:dLbl>
              <c:idx val="6"/>
              <c:layout>
                <c:manualLayout>
                  <c:x val="-1.0100893414627432E-16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B-478D-952A-3FD95D51077C}"/>
                </c:ext>
              </c:extLst>
            </c:dLbl>
            <c:dLbl>
              <c:idx val="7"/>
              <c:layout>
                <c:manualLayout>
                  <c:x val="-2.3269346904553905E-3"/>
                  <c:y val="2.11766127918219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7-4A0F-B0AC-ED6934BAA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'3.3'!$C$28:$C$35</c:f>
              <c:numCache>
                <c:formatCode>#,##0</c:formatCode>
                <c:ptCount val="8"/>
                <c:pt idx="0">
                  <c:v>2370.1831599999896</c:v>
                </c:pt>
                <c:pt idx="1">
                  <c:v>175.90296500000113</c:v>
                </c:pt>
                <c:pt idx="2">
                  <c:v>-25.893215999999484</c:v>
                </c:pt>
                <c:pt idx="3">
                  <c:v>161.9526962499981</c:v>
                </c:pt>
                <c:pt idx="4">
                  <c:v>-1063.1035029505779</c:v>
                </c:pt>
                <c:pt idx="5">
                  <c:v>133.41565799999967</c:v>
                </c:pt>
                <c:pt idx="6">
                  <c:v>-50.847913323021999</c:v>
                </c:pt>
                <c:pt idx="7">
                  <c:v>762.31528327882552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A0F-B0AC-ED6934BAA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55800320"/>
        <c:axId val="155803008"/>
      </c:barChart>
      <c:catAx>
        <c:axId val="1558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n w="3175">
                  <a:noFill/>
                </a:ln>
              </a:defRPr>
            </a:pPr>
            <a:endParaRPr lang="cs-CZ"/>
          </a:p>
        </c:txPr>
        <c:crossAx val="155803008"/>
        <c:crosses val="autoZero"/>
        <c:auto val="1"/>
        <c:lblAlgn val="ctr"/>
        <c:lblOffset val="100"/>
        <c:noMultiLvlLbl val="0"/>
      </c:catAx>
      <c:valAx>
        <c:axId val="155803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8003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6018097739989728E-4"/>
          <c:y val="3.152086954579336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B-4C25-928B-A160B4965BA6}"/>
            </c:ext>
          </c:extLst>
        </c:ser>
        <c:ser>
          <c:idx val="1"/>
          <c:order val="1"/>
          <c:tx>
            <c:strRef>
              <c:f>'4.6.3'!$A$17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'4.6.3'!$B$17:$K$17</c:f>
              <c:numCache>
                <c:formatCode>#\ ##0.0</c:formatCode>
                <c:ptCount val="10"/>
                <c:pt idx="0">
                  <c:v>483452.77699999994</c:v>
                </c:pt>
                <c:pt idx="1">
                  <c:v>544474.924</c:v>
                </c:pt>
                <c:pt idx="2">
                  <c:v>495626.28500000009</c:v>
                </c:pt>
                <c:pt idx="3">
                  <c:v>507412.78000000014</c:v>
                </c:pt>
                <c:pt idx="4">
                  <c:v>455377.76199999999</c:v>
                </c:pt>
                <c:pt idx="5">
                  <c:v>467877.06099999981</c:v>
                </c:pt>
                <c:pt idx="6">
                  <c:v>453001.67200000008</c:v>
                </c:pt>
                <c:pt idx="7">
                  <c:v>410123.16899999999</c:v>
                </c:pt>
                <c:pt idx="8">
                  <c:v>350230.451</c:v>
                </c:pt>
                <c:pt idx="9">
                  <c:v>458837.49300000002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B-4C25-928B-A160B4965BA6}"/>
            </c:ext>
          </c:extLst>
        </c:ser>
        <c:ser>
          <c:idx val="2"/>
          <c:order val="2"/>
          <c:tx>
            <c:strRef>
              <c:f>'4.6.3'!$A$18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'4.6.3'!$B$18:$K$18</c:f>
              <c:numCache>
                <c:formatCode>#\ ##0.0</c:formatCode>
                <c:ptCount val="10"/>
                <c:pt idx="0">
                  <c:v>216253.158</c:v>
                </c:pt>
                <c:pt idx="1">
                  <c:v>236256.08400000003</c:v>
                </c:pt>
                <c:pt idx="2">
                  <c:v>268997.12000000005</c:v>
                </c:pt>
                <c:pt idx="3">
                  <c:v>316764.261</c:v>
                </c:pt>
                <c:pt idx="4">
                  <c:v>314495.98</c:v>
                </c:pt>
                <c:pt idx="5">
                  <c:v>331271</c:v>
                </c:pt>
                <c:pt idx="6">
                  <c:v>320033.598</c:v>
                </c:pt>
                <c:pt idx="7">
                  <c:v>241332.88999999998</c:v>
                </c:pt>
                <c:pt idx="8">
                  <c:v>276635.69699999993</c:v>
                </c:pt>
                <c:pt idx="9">
                  <c:v>289381.25100000005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B-4C25-928B-A160B4965BA6}"/>
            </c:ext>
          </c:extLst>
        </c:ser>
        <c:ser>
          <c:idx val="3"/>
          <c:order val="3"/>
          <c:tx>
            <c:strRef>
              <c:f>'4.6.3'!$A$19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'4.6.3'!$B$19:$K$19</c:f>
              <c:numCache>
                <c:formatCode>#\ ##0.0</c:formatCode>
                <c:ptCount val="10"/>
                <c:pt idx="0">
                  <c:v>321864.4479999998</c:v>
                </c:pt>
                <c:pt idx="1">
                  <c:v>330239.70699999994</c:v>
                </c:pt>
                <c:pt idx="2">
                  <c:v>343711.70400000009</c:v>
                </c:pt>
                <c:pt idx="3">
                  <c:v>347669.79300000012</c:v>
                </c:pt>
                <c:pt idx="4">
                  <c:v>365601.24699999962</c:v>
                </c:pt>
                <c:pt idx="5">
                  <c:v>377686.27899999998</c:v>
                </c:pt>
                <c:pt idx="6">
                  <c:v>366494.30299999932</c:v>
                </c:pt>
                <c:pt idx="7">
                  <c:v>331558.65900000004</c:v>
                </c:pt>
                <c:pt idx="8">
                  <c:v>337310.66199999972</c:v>
                </c:pt>
                <c:pt idx="9">
                  <c:v>343022.62800000014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B-4C25-928B-A160B4965BA6}"/>
            </c:ext>
          </c:extLst>
        </c:ser>
        <c:ser>
          <c:idx val="4"/>
          <c:order val="4"/>
          <c:tx>
            <c:strRef>
              <c:f>'4.6.3'!$A$20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'4.6.3'!$B$20:$K$20</c:f>
              <c:numCache>
                <c:formatCode>#\ ##0.0</c:formatCode>
                <c:ptCount val="10"/>
                <c:pt idx="0">
                  <c:v>65216.144999999982</c:v>
                </c:pt>
                <c:pt idx="1">
                  <c:v>47367.136999999995</c:v>
                </c:pt>
                <c:pt idx="2">
                  <c:v>37513.612999999983</c:v>
                </c:pt>
                <c:pt idx="3">
                  <c:v>55455.220000000016</c:v>
                </c:pt>
                <c:pt idx="4">
                  <c:v>83259.564150196427</c:v>
                </c:pt>
                <c:pt idx="5">
                  <c:v>83788.540945118017</c:v>
                </c:pt>
                <c:pt idx="6">
                  <c:v>54320.699344333538</c:v>
                </c:pt>
                <c:pt idx="7">
                  <c:v>75948.917732267146</c:v>
                </c:pt>
                <c:pt idx="8">
                  <c:v>86415.449746136117</c:v>
                </c:pt>
                <c:pt idx="9">
                  <c:v>54159.736172727928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B-4C25-928B-A160B4965BA6}"/>
            </c:ext>
          </c:extLst>
        </c:ser>
        <c:ser>
          <c:idx val="5"/>
          <c:order val="5"/>
          <c:tx>
            <c:strRef>
              <c:f>'4.6.3'!$A$21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7B-4C25-928B-A160B4965BA6}"/>
            </c:ext>
          </c:extLst>
        </c:ser>
        <c:ser>
          <c:idx val="6"/>
          <c:order val="6"/>
          <c:tx>
            <c:strRef>
              <c:f>'4.6.3'!$A$22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'4.6.3'!$B$22:$K$22</c:f>
              <c:numCache>
                <c:formatCode>#\ ##0.0</c:formatCode>
                <c:ptCount val="10"/>
                <c:pt idx="0">
                  <c:v>11988.231999999998</c:v>
                </c:pt>
                <c:pt idx="1">
                  <c:v>14817.83</c:v>
                </c:pt>
                <c:pt idx="2">
                  <c:v>14207.539000000008</c:v>
                </c:pt>
                <c:pt idx="3">
                  <c:v>14963.803999999993</c:v>
                </c:pt>
                <c:pt idx="4">
                  <c:v>14185.010999999997</c:v>
                </c:pt>
                <c:pt idx="5">
                  <c:v>12977.893999999998</c:v>
                </c:pt>
                <c:pt idx="6">
                  <c:v>13710.927887911477</c:v>
                </c:pt>
                <c:pt idx="7">
                  <c:v>13960.943119964333</c:v>
                </c:pt>
                <c:pt idx="8">
                  <c:v>13935.789157818685</c:v>
                </c:pt>
                <c:pt idx="9">
                  <c:v>12004.354478475789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7B-4C25-928B-A160B4965BA6}"/>
            </c:ext>
          </c:extLst>
        </c:ser>
        <c:ser>
          <c:idx val="7"/>
          <c:order val="7"/>
          <c:tx>
            <c:strRef>
              <c:f>'4.6.3'!$A$23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'4.6.3'!$B$23:$K$23</c:f>
              <c:numCache>
                <c:formatCode>#\ ##0.0</c:formatCode>
                <c:ptCount val="10"/>
                <c:pt idx="0">
                  <c:v>499408.77500000212</c:v>
                </c:pt>
                <c:pt idx="1">
                  <c:v>518255.76700000081</c:v>
                </c:pt>
                <c:pt idx="2">
                  <c:v>534024.88899998751</c:v>
                </c:pt>
                <c:pt idx="3">
                  <c:v>527782.66500000388</c:v>
                </c:pt>
                <c:pt idx="4">
                  <c:v>530660.26995089464</c:v>
                </c:pt>
                <c:pt idx="5">
                  <c:v>521270.30229651683</c:v>
                </c:pt>
                <c:pt idx="6">
                  <c:v>555976.73639299546</c:v>
                </c:pt>
                <c:pt idx="7">
                  <c:v>590420.79529712338</c:v>
                </c:pt>
                <c:pt idx="8">
                  <c:v>695082.2386415978</c:v>
                </c:pt>
                <c:pt idx="9">
                  <c:v>768880.38802074385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7B-4C25-928B-A160B496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92948717948718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600781791816404E-3"/>
          <c:y val="3.14974299833212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8686507301238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'4.6.3'!$B$25:$K$25</c:f>
              <c:numCache>
                <c:formatCode>#\ ##0.0</c:formatCode>
                <c:ptCount val="10"/>
                <c:pt idx="0">
                  <c:v>520968.67916451505</c:v>
                </c:pt>
                <c:pt idx="1">
                  <c:v>522944.17475262843</c:v>
                </c:pt>
                <c:pt idx="2">
                  <c:v>563032.83016468387</c:v>
                </c:pt>
                <c:pt idx="3">
                  <c:v>570897.38221041637</c:v>
                </c:pt>
                <c:pt idx="4">
                  <c:v>382249.97322172119</c:v>
                </c:pt>
                <c:pt idx="5">
                  <c:v>486627.58668713598</c:v>
                </c:pt>
                <c:pt idx="6">
                  <c:v>551125.61399999994</c:v>
                </c:pt>
                <c:pt idx="7">
                  <c:v>591540.24199999997</c:v>
                </c:pt>
                <c:pt idx="8">
                  <c:v>572036.87800000003</c:v>
                </c:pt>
                <c:pt idx="9">
                  <c:v>573961.95500000007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4-4022-8705-4B52742C99F0}"/>
            </c:ext>
          </c:extLst>
        </c:ser>
        <c:ser>
          <c:idx val="1"/>
          <c:order val="1"/>
          <c:tx>
            <c:strRef>
              <c:f>'4.6.3'!$A$26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'4.6.3'!$B$26:$K$26</c:f>
              <c:numCache>
                <c:formatCode>#\ ##0.0</c:formatCode>
                <c:ptCount val="10"/>
                <c:pt idx="0">
                  <c:v>2597083.1775227669</c:v>
                </c:pt>
                <c:pt idx="1">
                  <c:v>2770040.5664457562</c:v>
                </c:pt>
                <c:pt idx="2">
                  <c:v>2835160.5163817029</c:v>
                </c:pt>
                <c:pt idx="3">
                  <c:v>2783869.4567513061</c:v>
                </c:pt>
                <c:pt idx="4">
                  <c:v>2654332.0097692143</c:v>
                </c:pt>
                <c:pt idx="5">
                  <c:v>2718597.4035543408</c:v>
                </c:pt>
                <c:pt idx="6">
                  <c:v>2619568.1109999986</c:v>
                </c:pt>
                <c:pt idx="7">
                  <c:v>2358732.8450000086</c:v>
                </c:pt>
                <c:pt idx="8">
                  <c:v>2367048.6060000001</c:v>
                </c:pt>
                <c:pt idx="9">
                  <c:v>2375412.4730000035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4-4022-8705-4B52742C99F0}"/>
            </c:ext>
          </c:extLst>
        </c:ser>
        <c:ser>
          <c:idx val="2"/>
          <c:order val="2"/>
          <c:tx>
            <c:strRef>
              <c:f>'4.6.3'!$A$27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'4.6.3'!$B$27:$K$27</c:f>
              <c:numCache>
                <c:formatCode>#\ ##0.0</c:formatCode>
                <c:ptCount val="10"/>
                <c:pt idx="0">
                  <c:v>709864.46374775795</c:v>
                </c:pt>
                <c:pt idx="1">
                  <c:v>719569.34121537092</c:v>
                </c:pt>
                <c:pt idx="2">
                  <c:v>723468.21656457346</c:v>
                </c:pt>
                <c:pt idx="3">
                  <c:v>703532.78176097048</c:v>
                </c:pt>
                <c:pt idx="4">
                  <c:v>696259.38201858848</c:v>
                </c:pt>
                <c:pt idx="5">
                  <c:v>674705.4185637763</c:v>
                </c:pt>
                <c:pt idx="6">
                  <c:v>728762.56238582649</c:v>
                </c:pt>
                <c:pt idx="7">
                  <c:v>672417.45081412466</c:v>
                </c:pt>
                <c:pt idx="8">
                  <c:v>704790.67719165143</c:v>
                </c:pt>
                <c:pt idx="9">
                  <c:v>694045.15465043671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4-4022-8705-4B52742C99F0}"/>
            </c:ext>
          </c:extLst>
        </c:ser>
        <c:ser>
          <c:idx val="3"/>
          <c:order val="3"/>
          <c:tx>
            <c:strRef>
              <c:f>'4.6.3'!$A$28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'4.6.3'!$B$28:$K$28</c:f>
              <c:numCache>
                <c:formatCode>#\ ##0.0</c:formatCode>
                <c:ptCount val="10"/>
                <c:pt idx="0">
                  <c:v>1279918.817584008</c:v>
                </c:pt>
                <c:pt idx="1">
                  <c:v>1311211.6686311127</c:v>
                </c:pt>
                <c:pt idx="2">
                  <c:v>1294758.8047393996</c:v>
                </c:pt>
                <c:pt idx="3">
                  <c:v>1306591.9322039003</c:v>
                </c:pt>
                <c:pt idx="4">
                  <c:v>1367071.6517632739</c:v>
                </c:pt>
                <c:pt idx="5">
                  <c:v>1542296.6198006533</c:v>
                </c:pt>
                <c:pt idx="6">
                  <c:v>1564742.9155193493</c:v>
                </c:pt>
                <c:pt idx="7">
                  <c:v>1541907.3726623701</c:v>
                </c:pt>
                <c:pt idx="8">
                  <c:v>1560568.9182700906</c:v>
                </c:pt>
                <c:pt idx="9">
                  <c:v>1670959.1772154737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4-4022-8705-4B52742C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91245645645645646"/>
          <c:w val="0.4469190170940171"/>
          <c:h val="8.7543543543543545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6014276624512842E-4"/>
          <c:y val="2.65900590514876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130-9D58-3BCE17538AFB}"/>
            </c:ext>
          </c:extLst>
        </c:ser>
        <c:ser>
          <c:idx val="1"/>
          <c:order val="1"/>
          <c:tx>
            <c:strRef>
              <c:f>'4.6.4'!$A$17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'4.6.4'!$B$17:$K$17</c:f>
              <c:numCache>
                <c:formatCode>#\ ##0.0</c:formatCode>
                <c:ptCount val="10"/>
                <c:pt idx="0">
                  <c:v>3049740.2420000001</c:v>
                </c:pt>
                <c:pt idx="1">
                  <c:v>2977613.6180000007</c:v>
                </c:pt>
                <c:pt idx="2">
                  <c:v>2888610.6479999996</c:v>
                </c:pt>
                <c:pt idx="3">
                  <c:v>2204148.6590000009</c:v>
                </c:pt>
                <c:pt idx="4">
                  <c:v>1592270.0090000001</c:v>
                </c:pt>
                <c:pt idx="5">
                  <c:v>1748013.2709999999</c:v>
                </c:pt>
                <c:pt idx="6">
                  <c:v>2345437.1920000012</c:v>
                </c:pt>
                <c:pt idx="7">
                  <c:v>1582135.4160000009</c:v>
                </c:pt>
                <c:pt idx="8">
                  <c:v>954189.85499999998</c:v>
                </c:pt>
                <c:pt idx="9">
                  <c:v>1078373.4859999989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130-9D58-3BCE17538AFB}"/>
            </c:ext>
          </c:extLst>
        </c:ser>
        <c:ser>
          <c:idx val="2"/>
          <c:order val="2"/>
          <c:tx>
            <c:strRef>
              <c:f>'4.6.4'!$A$18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'4.6.4'!$B$18:$K$18</c:f>
              <c:numCache>
                <c:formatCode>#\ ##0.0</c:formatCode>
                <c:ptCount val="10"/>
                <c:pt idx="0">
                  <c:v>2019644.51</c:v>
                </c:pt>
                <c:pt idx="1">
                  <c:v>1789848.8299999998</c:v>
                </c:pt>
                <c:pt idx="2">
                  <c:v>1664274.56</c:v>
                </c:pt>
                <c:pt idx="3">
                  <c:v>1503736.8199999998</c:v>
                </c:pt>
                <c:pt idx="4">
                  <c:v>2150536.12</c:v>
                </c:pt>
                <c:pt idx="5">
                  <c:v>2152733.0099999998</c:v>
                </c:pt>
                <c:pt idx="6">
                  <c:v>142858.51</c:v>
                </c:pt>
                <c:pt idx="7">
                  <c:v>183112.7</c:v>
                </c:pt>
                <c:pt idx="8">
                  <c:v>104521.48</c:v>
                </c:pt>
                <c:pt idx="9">
                  <c:v>178626.28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130-9D58-3BCE17538AFB}"/>
            </c:ext>
          </c:extLst>
        </c:ser>
        <c:ser>
          <c:idx val="3"/>
          <c:order val="3"/>
          <c:tx>
            <c:strRef>
              <c:f>'4.6.4'!$A$19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'4.6.4'!$B$19:$K$19</c:f>
              <c:numCache>
                <c:formatCode>#\ ##0.0</c:formatCode>
                <c:ptCount val="10"/>
                <c:pt idx="0">
                  <c:v>59913.601999999948</c:v>
                </c:pt>
                <c:pt idx="1">
                  <c:v>62991.562999999966</c:v>
                </c:pt>
                <c:pt idx="2">
                  <c:v>59617.825000000033</c:v>
                </c:pt>
                <c:pt idx="3">
                  <c:v>65551.73599999999</c:v>
                </c:pt>
                <c:pt idx="4">
                  <c:v>72643.014999999985</c:v>
                </c:pt>
                <c:pt idx="5">
                  <c:v>76355.431999999972</c:v>
                </c:pt>
                <c:pt idx="6">
                  <c:v>79135.217999999935</c:v>
                </c:pt>
                <c:pt idx="7">
                  <c:v>72779.570000000036</c:v>
                </c:pt>
                <c:pt idx="8">
                  <c:v>71787.657999999981</c:v>
                </c:pt>
                <c:pt idx="9">
                  <c:v>70848.045999999915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4-4130-9D58-3BCE17538AFB}"/>
            </c:ext>
          </c:extLst>
        </c:ser>
        <c:ser>
          <c:idx val="4"/>
          <c:order val="4"/>
          <c:tx>
            <c:strRef>
              <c:f>'4.6.4'!$A$20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'4.6.4'!$B$20:$K$20</c:f>
              <c:numCache>
                <c:formatCode>#\ ##0.0</c:formatCode>
                <c:ptCount val="10"/>
                <c:pt idx="0">
                  <c:v>25024.034000000018</c:v>
                </c:pt>
                <c:pt idx="1">
                  <c:v>25729.239000000009</c:v>
                </c:pt>
                <c:pt idx="2">
                  <c:v>20190.793999999973</c:v>
                </c:pt>
                <c:pt idx="3">
                  <c:v>22868.701999999987</c:v>
                </c:pt>
                <c:pt idx="4">
                  <c:v>20335.939056050567</c:v>
                </c:pt>
                <c:pt idx="5">
                  <c:v>28285.468407850101</c:v>
                </c:pt>
                <c:pt idx="6">
                  <c:v>21635.367392155957</c:v>
                </c:pt>
                <c:pt idx="7">
                  <c:v>24071.763739434526</c:v>
                </c:pt>
                <c:pt idx="8">
                  <c:v>25639.549144337663</c:v>
                </c:pt>
                <c:pt idx="9">
                  <c:v>16442.706389260013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44-4130-9D58-3BCE17538AFB}"/>
            </c:ext>
          </c:extLst>
        </c:ser>
        <c:ser>
          <c:idx val="5"/>
          <c:order val="5"/>
          <c:tx>
            <c:strRef>
              <c:f>'4.6.4'!$A$21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44-4130-9D58-3BCE17538AFB}"/>
            </c:ext>
          </c:extLst>
        </c:ser>
        <c:ser>
          <c:idx val="6"/>
          <c:order val="6"/>
          <c:tx>
            <c:strRef>
              <c:f>'4.6.4'!$A$22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'4.6.4'!$B$22:$K$22</c:f>
              <c:numCache>
                <c:formatCode>#\ ##0.0</c:formatCode>
                <c:ptCount val="10"/>
                <c:pt idx="0">
                  <c:v>89135.876999999993</c:v>
                </c:pt>
                <c:pt idx="1">
                  <c:v>102336.59099999999</c:v>
                </c:pt>
                <c:pt idx="2">
                  <c:v>96999.377000000037</c:v>
                </c:pt>
                <c:pt idx="3">
                  <c:v>114912.38600000007</c:v>
                </c:pt>
                <c:pt idx="4">
                  <c:v>131006.74300000012</c:v>
                </c:pt>
                <c:pt idx="5">
                  <c:v>107028.41199999998</c:v>
                </c:pt>
                <c:pt idx="6">
                  <c:v>122473.69400000009</c:v>
                </c:pt>
                <c:pt idx="7">
                  <c:v>148297.25900000014</c:v>
                </c:pt>
                <c:pt idx="8">
                  <c:v>135591.11125000005</c:v>
                </c:pt>
                <c:pt idx="9">
                  <c:v>120274.45237999996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44-4130-9D58-3BCE17538AFB}"/>
            </c:ext>
          </c:extLst>
        </c:ser>
        <c:ser>
          <c:idx val="7"/>
          <c:order val="7"/>
          <c:tx>
            <c:strRef>
              <c:f>'4.6.4'!$A$23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'4.6.4'!$B$23:$K$23</c:f>
              <c:numCache>
                <c:formatCode>#\ ##0.0</c:formatCode>
                <c:ptCount val="10"/>
                <c:pt idx="0">
                  <c:v>12338.057999999992</c:v>
                </c:pt>
                <c:pt idx="1">
                  <c:v>12464.294</c:v>
                </c:pt>
                <c:pt idx="2">
                  <c:v>13842.290999999979</c:v>
                </c:pt>
                <c:pt idx="3">
                  <c:v>13332.957000000008</c:v>
                </c:pt>
                <c:pt idx="4">
                  <c:v>13978.428676294796</c:v>
                </c:pt>
                <c:pt idx="5">
                  <c:v>13574.22325041259</c:v>
                </c:pt>
                <c:pt idx="6">
                  <c:v>17031.077481715536</c:v>
                </c:pt>
                <c:pt idx="7">
                  <c:v>26348.206018372788</c:v>
                </c:pt>
                <c:pt idx="8">
                  <c:v>36172.346691987666</c:v>
                </c:pt>
                <c:pt idx="9">
                  <c:v>55837.459410475087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44-4130-9D58-3BCE17538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457264957264957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599731717434878E-3"/>
          <c:y val="1.67156424177855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'4.6.4'!$B$25:$K$25</c:f>
              <c:numCache>
                <c:formatCode>#\ ##0.0</c:formatCode>
                <c:ptCount val="10"/>
                <c:pt idx="0">
                  <c:v>103619.052</c:v>
                </c:pt>
                <c:pt idx="1">
                  <c:v>103417.186</c:v>
                </c:pt>
                <c:pt idx="2">
                  <c:v>109481.632</c:v>
                </c:pt>
                <c:pt idx="3">
                  <c:v>119057.405</c:v>
                </c:pt>
                <c:pt idx="4">
                  <c:v>106156.671</c:v>
                </c:pt>
                <c:pt idx="5">
                  <c:v>111214.37699999999</c:v>
                </c:pt>
                <c:pt idx="6">
                  <c:v>118629.61199999999</c:v>
                </c:pt>
                <c:pt idx="7">
                  <c:v>114105.19900000001</c:v>
                </c:pt>
                <c:pt idx="8">
                  <c:v>166972.99100000001</c:v>
                </c:pt>
                <c:pt idx="9">
                  <c:v>163402.68199999997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0-4DB7-A970-CC24ABD1D92C}"/>
            </c:ext>
          </c:extLst>
        </c:ser>
        <c:ser>
          <c:idx val="1"/>
          <c:order val="1"/>
          <c:tx>
            <c:strRef>
              <c:f>'4.6.4'!$A$26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'4.6.4'!$B$26:$K$26</c:f>
              <c:numCache>
                <c:formatCode>#\ ##0.0</c:formatCode>
                <c:ptCount val="10"/>
                <c:pt idx="0">
                  <c:v>525218.97699999984</c:v>
                </c:pt>
                <c:pt idx="1">
                  <c:v>529467.87199999997</c:v>
                </c:pt>
                <c:pt idx="2">
                  <c:v>538517.25100000005</c:v>
                </c:pt>
                <c:pt idx="3">
                  <c:v>534686.78800000006</c:v>
                </c:pt>
                <c:pt idx="4">
                  <c:v>472116.81899999996</c:v>
                </c:pt>
                <c:pt idx="5">
                  <c:v>484909.73100000003</c:v>
                </c:pt>
                <c:pt idx="6">
                  <c:v>493684.41500000004</c:v>
                </c:pt>
                <c:pt idx="7">
                  <c:v>478688.76</c:v>
                </c:pt>
                <c:pt idx="8">
                  <c:v>480338.96400000004</c:v>
                </c:pt>
                <c:pt idx="9">
                  <c:v>485786.69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0-4DB7-A970-CC24ABD1D92C}"/>
            </c:ext>
          </c:extLst>
        </c:ser>
        <c:ser>
          <c:idx val="2"/>
          <c:order val="2"/>
          <c:tx>
            <c:strRef>
              <c:f>'4.6.4'!$A$27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'4.6.4'!$B$27:$K$27</c:f>
              <c:numCache>
                <c:formatCode>#\ ##0.0</c:formatCode>
                <c:ptCount val="10"/>
                <c:pt idx="0">
                  <c:v>267838.41899999999</c:v>
                </c:pt>
                <c:pt idx="1">
                  <c:v>257506.674</c:v>
                </c:pt>
                <c:pt idx="2">
                  <c:v>257439.986</c:v>
                </c:pt>
                <c:pt idx="3">
                  <c:v>264547.00699999998</c:v>
                </c:pt>
                <c:pt idx="4">
                  <c:v>240100.25001985079</c:v>
                </c:pt>
                <c:pt idx="5">
                  <c:v>241315.31067669656</c:v>
                </c:pt>
                <c:pt idx="6">
                  <c:v>230879.55961962874</c:v>
                </c:pt>
                <c:pt idx="7">
                  <c:v>236066.76971045489</c:v>
                </c:pt>
                <c:pt idx="8">
                  <c:v>228101.7970927158</c:v>
                </c:pt>
                <c:pt idx="9">
                  <c:v>241471.57641618274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0-4DB7-A970-CC24ABD1D92C}"/>
            </c:ext>
          </c:extLst>
        </c:ser>
        <c:ser>
          <c:idx val="3"/>
          <c:order val="3"/>
          <c:tx>
            <c:strRef>
              <c:f>'4.6.4'!$A$28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'4.6.4'!$B$28:$K$28</c:f>
              <c:numCache>
                <c:formatCode>#\ ##0.0</c:formatCode>
                <c:ptCount val="10"/>
                <c:pt idx="0">
                  <c:v>355719.02399999998</c:v>
                </c:pt>
                <c:pt idx="1">
                  <c:v>364647.70299999992</c:v>
                </c:pt>
                <c:pt idx="2">
                  <c:v>362218.38500000001</c:v>
                </c:pt>
                <c:pt idx="3">
                  <c:v>369700.36299999995</c:v>
                </c:pt>
                <c:pt idx="4">
                  <c:v>391327.51171249454</c:v>
                </c:pt>
                <c:pt idx="5">
                  <c:v>429726.66098156612</c:v>
                </c:pt>
                <c:pt idx="6">
                  <c:v>383757.73625424277</c:v>
                </c:pt>
                <c:pt idx="7">
                  <c:v>380443.61804735247</c:v>
                </c:pt>
                <c:pt idx="8">
                  <c:v>379868.82735360932</c:v>
                </c:pt>
                <c:pt idx="9">
                  <c:v>413252.49738355214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0-4DB7-A970-CC24ABD1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2199099099099102"/>
          <c:w val="0.49239145299145298"/>
          <c:h val="7.800900900900900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6015540430327551E-4"/>
          <c:y val="6.571078766504313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'4.6.5'!$B$16:$K$16</c:f>
              <c:numCache>
                <c:formatCode>#\ ##0.0</c:formatCode>
                <c:ptCount val="10"/>
                <c:pt idx="0">
                  <c:v>11954694.66</c:v>
                </c:pt>
                <c:pt idx="1">
                  <c:v>11860644.92</c:v>
                </c:pt>
                <c:pt idx="2">
                  <c:v>14258256.82</c:v>
                </c:pt>
                <c:pt idx="3">
                  <c:v>14481620.34</c:v>
                </c:pt>
                <c:pt idx="4">
                  <c:v>14297031.959999999</c:v>
                </c:pt>
                <c:pt idx="5">
                  <c:v>14868446.979999999</c:v>
                </c:pt>
                <c:pt idx="6">
                  <c:v>14727618.329999998</c:v>
                </c:pt>
                <c:pt idx="7">
                  <c:v>14327598.299999999</c:v>
                </c:pt>
                <c:pt idx="8">
                  <c:v>14691481.9</c:v>
                </c:pt>
                <c:pt idx="9">
                  <c:v>14681780.760000002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E-4559-99EB-078AD9756EA6}"/>
            </c:ext>
          </c:extLst>
        </c:ser>
        <c:ser>
          <c:idx val="1"/>
          <c:order val="1"/>
          <c:tx>
            <c:strRef>
              <c:f>'4.6.5'!$A$17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'4.6.5'!$B$17:$K$17</c:f>
              <c:numCache>
                <c:formatCode>#\ ##0.0</c:formatCode>
                <c:ptCount val="10"/>
                <c:pt idx="0">
                  <c:v>63444.764999999999</c:v>
                </c:pt>
                <c:pt idx="1">
                  <c:v>69849.982999999993</c:v>
                </c:pt>
                <c:pt idx="2">
                  <c:v>61156.762999999999</c:v>
                </c:pt>
                <c:pt idx="3">
                  <c:v>63186.385999999999</c:v>
                </c:pt>
                <c:pt idx="4">
                  <c:v>62675.760999999984</c:v>
                </c:pt>
                <c:pt idx="5">
                  <c:v>64334.415999999997</c:v>
                </c:pt>
                <c:pt idx="6">
                  <c:v>55791.873000000007</c:v>
                </c:pt>
                <c:pt idx="7">
                  <c:v>64380.883000000016</c:v>
                </c:pt>
                <c:pt idx="8">
                  <c:v>60303.045999999988</c:v>
                </c:pt>
                <c:pt idx="9">
                  <c:v>50334.16599999999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E-4559-99EB-078AD9756EA6}"/>
            </c:ext>
          </c:extLst>
        </c:ser>
        <c:ser>
          <c:idx val="2"/>
          <c:order val="2"/>
          <c:tx>
            <c:strRef>
              <c:f>'4.6.5'!$A$18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E-4559-99EB-078AD9756EA6}"/>
            </c:ext>
          </c:extLst>
        </c:ser>
        <c:ser>
          <c:idx val="3"/>
          <c:order val="3"/>
          <c:tx>
            <c:strRef>
              <c:f>'4.6.5'!$A$19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'4.6.5'!$B$19:$K$19</c:f>
              <c:numCache>
                <c:formatCode>#\ ##0.0</c:formatCode>
                <c:ptCount val="10"/>
                <c:pt idx="0">
                  <c:v>469858.57299999963</c:v>
                </c:pt>
                <c:pt idx="1">
                  <c:v>486830.97599999944</c:v>
                </c:pt>
                <c:pt idx="2">
                  <c:v>483682.42700000032</c:v>
                </c:pt>
                <c:pt idx="3">
                  <c:v>468281.00899999996</c:v>
                </c:pt>
                <c:pt idx="4">
                  <c:v>494100.97299999942</c:v>
                </c:pt>
                <c:pt idx="5">
                  <c:v>509076.02800000005</c:v>
                </c:pt>
                <c:pt idx="6">
                  <c:v>505396.5340000001</c:v>
                </c:pt>
                <c:pt idx="7">
                  <c:v>490262.50900000072</c:v>
                </c:pt>
                <c:pt idx="8">
                  <c:v>490718.51099999942</c:v>
                </c:pt>
                <c:pt idx="9">
                  <c:v>507446.11199999886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E-4559-99EB-078AD9756EA6}"/>
            </c:ext>
          </c:extLst>
        </c:ser>
        <c:ser>
          <c:idx val="4"/>
          <c:order val="4"/>
          <c:tx>
            <c:strRef>
              <c:f>'4.6.5'!$A$20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'4.6.5'!$B$20:$K$20</c:f>
              <c:numCache>
                <c:formatCode>#\ ##0.0</c:formatCode>
                <c:ptCount val="10"/>
                <c:pt idx="0">
                  <c:v>51632.425999999963</c:v>
                </c:pt>
                <c:pt idx="1">
                  <c:v>37703.333999999966</c:v>
                </c:pt>
                <c:pt idx="2">
                  <c:v>33035.030000000028</c:v>
                </c:pt>
                <c:pt idx="3">
                  <c:v>49935.098999999987</c:v>
                </c:pt>
                <c:pt idx="4">
                  <c:v>90083.934521630887</c:v>
                </c:pt>
                <c:pt idx="5">
                  <c:v>85025.014520299781</c:v>
                </c:pt>
                <c:pt idx="6">
                  <c:v>43958.008930137759</c:v>
                </c:pt>
                <c:pt idx="7">
                  <c:v>69962.90130291754</c:v>
                </c:pt>
                <c:pt idx="8">
                  <c:v>86427.353396178762</c:v>
                </c:pt>
                <c:pt idx="9">
                  <c:v>42945.834383240479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E-4559-99EB-078AD9756EA6}"/>
            </c:ext>
          </c:extLst>
        </c:ser>
        <c:ser>
          <c:idx val="5"/>
          <c:order val="5"/>
          <c:tx>
            <c:strRef>
              <c:f>'4.6.5'!$A$21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'4.6.5'!$B$21:$K$21</c:f>
              <c:numCache>
                <c:formatCode>#\ ##0.0</c:formatCode>
                <c:ptCount val="10"/>
                <c:pt idx="0">
                  <c:v>435506.98</c:v>
                </c:pt>
                <c:pt idx="1">
                  <c:v>495476.2</c:v>
                </c:pt>
                <c:pt idx="2">
                  <c:v>451490.08000000013</c:v>
                </c:pt>
                <c:pt idx="3">
                  <c:v>476891.64000000007</c:v>
                </c:pt>
                <c:pt idx="4">
                  <c:v>524751.42000000004</c:v>
                </c:pt>
                <c:pt idx="5">
                  <c:v>485183.26000000013</c:v>
                </c:pt>
                <c:pt idx="6">
                  <c:v>395419.7</c:v>
                </c:pt>
                <c:pt idx="7">
                  <c:v>412579.61</c:v>
                </c:pt>
                <c:pt idx="8">
                  <c:v>429993.91000000003</c:v>
                </c:pt>
                <c:pt idx="9">
                  <c:v>494071.54999999993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E-4559-99EB-078AD9756EA6}"/>
            </c:ext>
          </c:extLst>
        </c:ser>
        <c:ser>
          <c:idx val="6"/>
          <c:order val="6"/>
          <c:tx>
            <c:strRef>
              <c:f>'4.6.5'!$A$22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'4.6.5'!$B$22:$K$22</c:f>
              <c:numCache>
                <c:formatCode>#\ ##0.0</c:formatCode>
                <c:ptCount val="10"/>
                <c:pt idx="0">
                  <c:v>18929.378000000004</c:v>
                </c:pt>
                <c:pt idx="1">
                  <c:v>23204.51</c:v>
                </c:pt>
                <c:pt idx="2">
                  <c:v>22253.072</c:v>
                </c:pt>
                <c:pt idx="3">
                  <c:v>23285.980000000007</c:v>
                </c:pt>
                <c:pt idx="4">
                  <c:v>19881.307382006409</c:v>
                </c:pt>
                <c:pt idx="5">
                  <c:v>19293.852974807174</c:v>
                </c:pt>
                <c:pt idx="6">
                  <c:v>21660.138217559306</c:v>
                </c:pt>
                <c:pt idx="7">
                  <c:v>23474.985426846069</c:v>
                </c:pt>
                <c:pt idx="8">
                  <c:v>24917.747849404761</c:v>
                </c:pt>
                <c:pt idx="9">
                  <c:v>19770.237199711402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E-4559-99EB-078AD9756EA6}"/>
            </c:ext>
          </c:extLst>
        </c:ser>
        <c:ser>
          <c:idx val="7"/>
          <c:order val="7"/>
          <c:tx>
            <c:strRef>
              <c:f>'4.6.5'!$A$23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'4.6.5'!$B$23:$K$23</c:f>
              <c:numCache>
                <c:formatCode>#\ ##0.0</c:formatCode>
                <c:ptCount val="10"/>
                <c:pt idx="0">
                  <c:v>92168.157000000225</c:v>
                </c:pt>
                <c:pt idx="1">
                  <c:v>96231.495000000054</c:v>
                </c:pt>
                <c:pt idx="2">
                  <c:v>101528.68200000026</c:v>
                </c:pt>
                <c:pt idx="3">
                  <c:v>99333.140999999756</c:v>
                </c:pt>
                <c:pt idx="4">
                  <c:v>100428.00032059663</c:v>
                </c:pt>
                <c:pt idx="5">
                  <c:v>98410.765844177993</c:v>
                </c:pt>
                <c:pt idx="6">
                  <c:v>111632.71484983493</c:v>
                </c:pt>
                <c:pt idx="7">
                  <c:v>139268.89845332201</c:v>
                </c:pt>
                <c:pt idx="8">
                  <c:v>187633.05271163647</c:v>
                </c:pt>
                <c:pt idx="9">
                  <c:v>231853.1045259104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5E-4559-99EB-078AD975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457264957264957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601277990902995E-3"/>
          <c:y val="6.56619235441419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'4.6.5'!$B$25:$K$25</c:f>
              <c:numCache>
                <c:formatCode>#\ ##0.0</c:formatCode>
                <c:ptCount val="10"/>
                <c:pt idx="0">
                  <c:v>101132.22450580802</c:v>
                </c:pt>
                <c:pt idx="1">
                  <c:v>106241.73525926552</c:v>
                </c:pt>
                <c:pt idx="2">
                  <c:v>133563.05370408457</c:v>
                </c:pt>
                <c:pt idx="3">
                  <c:v>244651.39995367307</c:v>
                </c:pt>
                <c:pt idx="4">
                  <c:v>432581.95282786601</c:v>
                </c:pt>
                <c:pt idx="5">
                  <c:v>382981.6200286806</c:v>
                </c:pt>
                <c:pt idx="6">
                  <c:v>253728.83199999997</c:v>
                </c:pt>
                <c:pt idx="7">
                  <c:v>243625.337</c:v>
                </c:pt>
                <c:pt idx="8">
                  <c:v>278174.14299999998</c:v>
                </c:pt>
                <c:pt idx="9">
                  <c:v>272590.82300000003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A-4544-A48E-674467B70BCF}"/>
            </c:ext>
          </c:extLst>
        </c:ser>
        <c:ser>
          <c:idx val="1"/>
          <c:order val="1"/>
          <c:tx>
            <c:strRef>
              <c:f>'4.6.5'!$A$26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'4.6.5'!$B$26:$K$26</c:f>
              <c:numCache>
                <c:formatCode>#\ ##0.0</c:formatCode>
                <c:ptCount val="10"/>
                <c:pt idx="0">
                  <c:v>1450227.353649186</c:v>
                </c:pt>
                <c:pt idx="1">
                  <c:v>1522179.6575180911</c:v>
                </c:pt>
                <c:pt idx="2">
                  <c:v>1493327.0567613821</c:v>
                </c:pt>
                <c:pt idx="3">
                  <c:v>1307194.1020552986</c:v>
                </c:pt>
                <c:pt idx="4">
                  <c:v>1175603.6454058816</c:v>
                </c:pt>
                <c:pt idx="5">
                  <c:v>1259421.4204607655</c:v>
                </c:pt>
                <c:pt idx="6">
                  <c:v>1213968.6470000001</c:v>
                </c:pt>
                <c:pt idx="7">
                  <c:v>1176381.4969999997</c:v>
                </c:pt>
                <c:pt idx="8">
                  <c:v>1156789.32</c:v>
                </c:pt>
                <c:pt idx="9">
                  <c:v>1145492.1800000002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A-4544-A48E-674467B70BCF}"/>
            </c:ext>
          </c:extLst>
        </c:ser>
        <c:ser>
          <c:idx val="2"/>
          <c:order val="2"/>
          <c:tx>
            <c:strRef>
              <c:f>'4.6.5'!$A$27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'4.6.5'!$B$27:$K$27</c:f>
              <c:numCache>
                <c:formatCode>#\ ##0.0</c:formatCode>
                <c:ptCount val="10"/>
                <c:pt idx="0">
                  <c:v>366596.75543329696</c:v>
                </c:pt>
                <c:pt idx="1">
                  <c:v>380530.01472824509</c:v>
                </c:pt>
                <c:pt idx="2">
                  <c:v>374832.39796132478</c:v>
                </c:pt>
                <c:pt idx="3">
                  <c:v>369698.46537757793</c:v>
                </c:pt>
                <c:pt idx="4">
                  <c:v>360357.36283895979</c:v>
                </c:pt>
                <c:pt idx="5">
                  <c:v>379898.57582414366</c:v>
                </c:pt>
                <c:pt idx="6">
                  <c:v>479841.13470315502</c:v>
                </c:pt>
                <c:pt idx="7">
                  <c:v>440973.65956441872</c:v>
                </c:pt>
                <c:pt idx="8">
                  <c:v>449059.01943931886</c:v>
                </c:pt>
                <c:pt idx="9">
                  <c:v>469409.83281402831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A-4544-A48E-674467B70BCF}"/>
            </c:ext>
          </c:extLst>
        </c:ser>
        <c:ser>
          <c:idx val="3"/>
          <c:order val="3"/>
          <c:tx>
            <c:strRef>
              <c:f>'4.6.5'!$A$28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'4.6.5'!$B$28:$K$28</c:f>
              <c:numCache>
                <c:formatCode>#\ ##0.0</c:formatCode>
                <c:ptCount val="10"/>
                <c:pt idx="0">
                  <c:v>723961.48477299698</c:v>
                </c:pt>
                <c:pt idx="1">
                  <c:v>740405.26293583913</c:v>
                </c:pt>
                <c:pt idx="2">
                  <c:v>731970.29793984909</c:v>
                </c:pt>
                <c:pt idx="3">
                  <c:v>736924.38729634578</c:v>
                </c:pt>
                <c:pt idx="4">
                  <c:v>772271.9585406296</c:v>
                </c:pt>
                <c:pt idx="5">
                  <c:v>818017.38670835469</c:v>
                </c:pt>
                <c:pt idx="6">
                  <c:v>743219.93936597486</c:v>
                </c:pt>
                <c:pt idx="7">
                  <c:v>725883.89747575775</c:v>
                </c:pt>
                <c:pt idx="8">
                  <c:v>735125.08284246596</c:v>
                </c:pt>
                <c:pt idx="9">
                  <c:v>788325.52690339473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A-4544-A48E-674467B70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93629279279279265"/>
          <c:w val="0.45083034188034188"/>
          <c:h val="6.370720720720721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5.8893867000084333E-4"/>
          <c:y val="1.16797854644007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0-4416-89F8-16558A2D9BFD}"/>
            </c:ext>
          </c:extLst>
        </c:ser>
        <c:ser>
          <c:idx val="1"/>
          <c:order val="1"/>
          <c:tx>
            <c:strRef>
              <c:f>'4.6.6'!$A$17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'4.6.6'!$B$17:$K$17</c:f>
              <c:numCache>
                <c:formatCode>#\ ##0.0</c:formatCode>
                <c:ptCount val="10"/>
                <c:pt idx="0">
                  <c:v>679198.3879999998</c:v>
                </c:pt>
                <c:pt idx="1">
                  <c:v>747234.48300000001</c:v>
                </c:pt>
                <c:pt idx="2">
                  <c:v>653892.43999999971</c:v>
                </c:pt>
                <c:pt idx="3">
                  <c:v>610185.96700000006</c:v>
                </c:pt>
                <c:pt idx="4">
                  <c:v>531549.67099999997</c:v>
                </c:pt>
                <c:pt idx="5">
                  <c:v>526040.09100000001</c:v>
                </c:pt>
                <c:pt idx="6">
                  <c:v>543061.59299999999</c:v>
                </c:pt>
                <c:pt idx="7">
                  <c:v>550419.61</c:v>
                </c:pt>
                <c:pt idx="8">
                  <c:v>404939.7919999999</c:v>
                </c:pt>
                <c:pt idx="9">
                  <c:v>507061.78900000005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0-4416-89F8-16558A2D9BFD}"/>
            </c:ext>
          </c:extLst>
        </c:ser>
        <c:ser>
          <c:idx val="2"/>
          <c:order val="2"/>
          <c:tx>
            <c:strRef>
              <c:f>'4.6.6'!$A$18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0-4416-89F8-16558A2D9BFD}"/>
            </c:ext>
          </c:extLst>
        </c:ser>
        <c:ser>
          <c:idx val="3"/>
          <c:order val="3"/>
          <c:tx>
            <c:strRef>
              <c:f>'4.6.6'!$A$19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'4.6.6'!$B$19:$K$19</c:f>
              <c:numCache>
                <c:formatCode>#\ ##0.0</c:formatCode>
                <c:ptCount val="10"/>
                <c:pt idx="0">
                  <c:v>319466.27099999995</c:v>
                </c:pt>
                <c:pt idx="1">
                  <c:v>323201.07600000064</c:v>
                </c:pt>
                <c:pt idx="2">
                  <c:v>329368.46900000074</c:v>
                </c:pt>
                <c:pt idx="3">
                  <c:v>326400.54099999985</c:v>
                </c:pt>
                <c:pt idx="4">
                  <c:v>331718.272</c:v>
                </c:pt>
                <c:pt idx="5">
                  <c:v>332952.72499999986</c:v>
                </c:pt>
                <c:pt idx="6">
                  <c:v>321768.94500000024</c:v>
                </c:pt>
                <c:pt idx="7">
                  <c:v>344296.06499999942</c:v>
                </c:pt>
                <c:pt idx="8">
                  <c:v>335377.54099999974</c:v>
                </c:pt>
                <c:pt idx="9">
                  <c:v>341947.1449999992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0-4416-89F8-16558A2D9BFD}"/>
            </c:ext>
          </c:extLst>
        </c:ser>
        <c:ser>
          <c:idx val="4"/>
          <c:order val="4"/>
          <c:tx>
            <c:strRef>
              <c:f>'4.6.6'!$A$20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'4.6.6'!$B$20:$K$20</c:f>
              <c:numCache>
                <c:formatCode>#\ ##0.0</c:formatCode>
                <c:ptCount val="10"/>
                <c:pt idx="0">
                  <c:v>79182.780999999726</c:v>
                </c:pt>
                <c:pt idx="1">
                  <c:v>101359.35900000011</c:v>
                </c:pt>
                <c:pt idx="2">
                  <c:v>71314.576000000059</c:v>
                </c:pt>
                <c:pt idx="3">
                  <c:v>87999.785000000091</c:v>
                </c:pt>
                <c:pt idx="4">
                  <c:v>101581.38610253258</c:v>
                </c:pt>
                <c:pt idx="5">
                  <c:v>101543.43411980108</c:v>
                </c:pt>
                <c:pt idx="6">
                  <c:v>88282.975321682999</c:v>
                </c:pt>
                <c:pt idx="7">
                  <c:v>105872.98708075976</c:v>
                </c:pt>
                <c:pt idx="8">
                  <c:v>103832.72240072449</c:v>
                </c:pt>
                <c:pt idx="9">
                  <c:v>82757.247588334678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50-4416-89F8-16558A2D9BFD}"/>
            </c:ext>
          </c:extLst>
        </c:ser>
        <c:ser>
          <c:idx val="5"/>
          <c:order val="5"/>
          <c:tx>
            <c:strRef>
              <c:f>'4.6.6'!$A$21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50-4416-89F8-16558A2D9BFD}"/>
            </c:ext>
          </c:extLst>
        </c:ser>
        <c:ser>
          <c:idx val="6"/>
          <c:order val="6"/>
          <c:tx>
            <c:strRef>
              <c:f>'4.6.6'!$A$22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'4.6.6'!$B$22:$K$22</c:f>
              <c:numCache>
                <c:formatCode>#\ ##0.0</c:formatCode>
                <c:ptCount val="10"/>
                <c:pt idx="0">
                  <c:v>14091.059000000003</c:v>
                </c:pt>
                <c:pt idx="1">
                  <c:v>15735.532999999999</c:v>
                </c:pt>
                <c:pt idx="2">
                  <c:v>18532.075999999997</c:v>
                </c:pt>
                <c:pt idx="3">
                  <c:v>21876.887000000002</c:v>
                </c:pt>
                <c:pt idx="4">
                  <c:v>21524.221836975063</c:v>
                </c:pt>
                <c:pt idx="5">
                  <c:v>18368.318594961434</c:v>
                </c:pt>
                <c:pt idx="6">
                  <c:v>17550.254113043447</c:v>
                </c:pt>
                <c:pt idx="7">
                  <c:v>20589.838564805053</c:v>
                </c:pt>
                <c:pt idx="8">
                  <c:v>20414.143427239902</c:v>
                </c:pt>
                <c:pt idx="9">
                  <c:v>17962.641618472568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50-4416-89F8-16558A2D9BFD}"/>
            </c:ext>
          </c:extLst>
        </c:ser>
        <c:ser>
          <c:idx val="7"/>
          <c:order val="7"/>
          <c:tx>
            <c:strRef>
              <c:f>'4.6.6'!$A$23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'4.6.6'!$B$23:$K$23</c:f>
              <c:numCache>
                <c:formatCode>#\ ##0.0</c:formatCode>
                <c:ptCount val="10"/>
                <c:pt idx="0">
                  <c:v>91426.743000000628</c:v>
                </c:pt>
                <c:pt idx="1">
                  <c:v>90474.216000000742</c:v>
                </c:pt>
                <c:pt idx="2">
                  <c:v>103457.86799999974</c:v>
                </c:pt>
                <c:pt idx="3">
                  <c:v>99635.309999999576</c:v>
                </c:pt>
                <c:pt idx="4">
                  <c:v>98059.472103397668</c:v>
                </c:pt>
                <c:pt idx="5">
                  <c:v>98020.23471546745</c:v>
                </c:pt>
                <c:pt idx="6">
                  <c:v>112012.77379126672</c:v>
                </c:pt>
                <c:pt idx="7">
                  <c:v>136450.84169292497</c:v>
                </c:pt>
                <c:pt idx="8">
                  <c:v>183515.47310933372</c:v>
                </c:pt>
                <c:pt idx="9">
                  <c:v>237777.05472143544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50-4416-89F8-16558A2D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6923561360452822E-3"/>
          <c:y val="1.757846497537687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63317304879691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'4.6.6'!$B$25:$K$25</c:f>
              <c:numCache>
                <c:formatCode>#\ ##0.0</c:formatCode>
                <c:ptCount val="10"/>
                <c:pt idx="0">
                  <c:v>453695.38100000005</c:v>
                </c:pt>
                <c:pt idx="1">
                  <c:v>501210.28599999996</c:v>
                </c:pt>
                <c:pt idx="2">
                  <c:v>508599.20600000001</c:v>
                </c:pt>
                <c:pt idx="3">
                  <c:v>500218.446</c:v>
                </c:pt>
                <c:pt idx="4">
                  <c:v>456252.30099999998</c:v>
                </c:pt>
                <c:pt idx="5">
                  <c:v>489501.924</c:v>
                </c:pt>
                <c:pt idx="6">
                  <c:v>500265.538</c:v>
                </c:pt>
                <c:pt idx="7">
                  <c:v>508580.69400000002</c:v>
                </c:pt>
                <c:pt idx="8">
                  <c:v>550713.74500000011</c:v>
                </c:pt>
                <c:pt idx="9">
                  <c:v>559589.57900000003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B-45CB-9DC4-61F45FD1DF32}"/>
            </c:ext>
          </c:extLst>
        </c:ser>
        <c:ser>
          <c:idx val="1"/>
          <c:order val="1"/>
          <c:tx>
            <c:strRef>
              <c:f>'4.6.6'!$A$26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'4.6.6'!$B$26:$K$26</c:f>
              <c:numCache>
                <c:formatCode>#\ ##0.0</c:formatCode>
                <c:ptCount val="10"/>
                <c:pt idx="0">
                  <c:v>1367260.5919999999</c:v>
                </c:pt>
                <c:pt idx="1">
                  <c:v>1422137.514</c:v>
                </c:pt>
                <c:pt idx="2">
                  <c:v>1463276.0269999998</c:v>
                </c:pt>
                <c:pt idx="3">
                  <c:v>1445266.0170000002</c:v>
                </c:pt>
                <c:pt idx="4">
                  <c:v>1340045.7870000002</c:v>
                </c:pt>
                <c:pt idx="5">
                  <c:v>1387911.8860000002</c:v>
                </c:pt>
                <c:pt idx="6">
                  <c:v>1340593.3939999999</c:v>
                </c:pt>
                <c:pt idx="7">
                  <c:v>1280297.3789999997</c:v>
                </c:pt>
                <c:pt idx="8">
                  <c:v>1224921.085</c:v>
                </c:pt>
                <c:pt idx="9">
                  <c:v>1212296.4179999998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B-45CB-9DC4-61F45FD1DF32}"/>
            </c:ext>
          </c:extLst>
        </c:ser>
        <c:ser>
          <c:idx val="2"/>
          <c:order val="2"/>
          <c:tx>
            <c:strRef>
              <c:f>'4.6.6'!$A$27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'4.6.6'!$B$27:$K$27</c:f>
              <c:numCache>
                <c:formatCode>#\ ##0.0</c:formatCode>
                <c:ptCount val="10"/>
                <c:pt idx="0">
                  <c:v>503422.76699999993</c:v>
                </c:pt>
                <c:pt idx="1">
                  <c:v>506585.21300000005</c:v>
                </c:pt>
                <c:pt idx="2">
                  <c:v>507141.23299999995</c:v>
                </c:pt>
                <c:pt idx="3">
                  <c:v>497483.11199999996</c:v>
                </c:pt>
                <c:pt idx="4">
                  <c:v>497174.75899728405</c:v>
                </c:pt>
                <c:pt idx="5">
                  <c:v>486864.40431748983</c:v>
                </c:pt>
                <c:pt idx="6">
                  <c:v>479863.99468180398</c:v>
                </c:pt>
                <c:pt idx="7">
                  <c:v>464073.42857884505</c:v>
                </c:pt>
                <c:pt idx="8">
                  <c:v>461404.1612728294</c:v>
                </c:pt>
                <c:pt idx="9">
                  <c:v>478623.3007531109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B-45CB-9DC4-61F45FD1DF32}"/>
            </c:ext>
          </c:extLst>
        </c:ser>
        <c:ser>
          <c:idx val="3"/>
          <c:order val="3"/>
          <c:tx>
            <c:strRef>
              <c:f>'4.6.6'!$A$28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'4.6.6'!$B$28:$K$28</c:f>
              <c:numCache>
                <c:formatCode>#\ ##0.0</c:formatCode>
                <c:ptCount val="10"/>
                <c:pt idx="0">
                  <c:v>923205.85699999996</c:v>
                </c:pt>
                <c:pt idx="1">
                  <c:v>946015.57000000007</c:v>
                </c:pt>
                <c:pt idx="2">
                  <c:v>939713.11699999997</c:v>
                </c:pt>
                <c:pt idx="3">
                  <c:v>961724.16500000004</c:v>
                </c:pt>
                <c:pt idx="4">
                  <c:v>999697.43404562143</c:v>
                </c:pt>
                <c:pt idx="5">
                  <c:v>1087317.0611127394</c:v>
                </c:pt>
                <c:pt idx="6">
                  <c:v>985652.66454418888</c:v>
                </c:pt>
                <c:pt idx="7">
                  <c:v>949265.56375964312</c:v>
                </c:pt>
                <c:pt idx="8">
                  <c:v>943087.05582446617</c:v>
                </c:pt>
                <c:pt idx="9">
                  <c:v>998893.59706512955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B-45CB-9DC4-61F45FD1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3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2675825825825831"/>
          <c:w val="0.45509123931623929"/>
          <c:h val="7.324174174174173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5161258251809425E-4"/>
          <c:y val="1.486558899003566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7-4DF9-86A4-C9AE3C2058FB}"/>
            </c:ext>
          </c:extLst>
        </c:ser>
        <c:ser>
          <c:idx val="1"/>
          <c:order val="1"/>
          <c:tx>
            <c:strRef>
              <c:f>'4.6.7'!$A$17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'4.6.7'!$B$17:$K$17</c:f>
              <c:numCache>
                <c:formatCode>#\ ##0.0</c:formatCode>
                <c:ptCount val="10"/>
                <c:pt idx="0">
                  <c:v>31937.445000000003</c:v>
                </c:pt>
                <c:pt idx="1">
                  <c:v>27680.652999999998</c:v>
                </c:pt>
                <c:pt idx="2">
                  <c:v>19153.565000000006</c:v>
                </c:pt>
                <c:pt idx="3">
                  <c:v>9978.9930000000004</c:v>
                </c:pt>
                <c:pt idx="4">
                  <c:v>27487.577999999998</c:v>
                </c:pt>
                <c:pt idx="5">
                  <c:v>27359.093000000001</c:v>
                </c:pt>
                <c:pt idx="6">
                  <c:v>26163.893999999997</c:v>
                </c:pt>
                <c:pt idx="7">
                  <c:v>26285.975000000002</c:v>
                </c:pt>
                <c:pt idx="8">
                  <c:v>25986.438999999998</c:v>
                </c:pt>
                <c:pt idx="9">
                  <c:v>29168.347999999998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7-4DF9-86A4-C9AE3C2058FB}"/>
            </c:ext>
          </c:extLst>
        </c:ser>
        <c:ser>
          <c:idx val="2"/>
          <c:order val="2"/>
          <c:tx>
            <c:strRef>
              <c:f>'4.6.7'!$A$18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7-4DF9-86A4-C9AE3C2058FB}"/>
            </c:ext>
          </c:extLst>
        </c:ser>
        <c:ser>
          <c:idx val="3"/>
          <c:order val="3"/>
          <c:tx>
            <c:strRef>
              <c:f>'4.6.7'!$A$19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'4.6.7'!$B$19:$K$19</c:f>
              <c:numCache>
                <c:formatCode>#\ ##0.0</c:formatCode>
                <c:ptCount val="10"/>
                <c:pt idx="0">
                  <c:v>119581.12099999998</c:v>
                </c:pt>
                <c:pt idx="1">
                  <c:v>126191.85400000008</c:v>
                </c:pt>
                <c:pt idx="2">
                  <c:v>114793.91000000005</c:v>
                </c:pt>
                <c:pt idx="3">
                  <c:v>122262.88499999999</c:v>
                </c:pt>
                <c:pt idx="4">
                  <c:v>127498.13800000006</c:v>
                </c:pt>
                <c:pt idx="5">
                  <c:v>142245.39499999987</c:v>
                </c:pt>
                <c:pt idx="6">
                  <c:v>142842.94100000011</c:v>
                </c:pt>
                <c:pt idx="7">
                  <c:v>96934.706999999966</c:v>
                </c:pt>
                <c:pt idx="8">
                  <c:v>112430.79800000002</c:v>
                </c:pt>
                <c:pt idx="9">
                  <c:v>123030.60300000009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7-4DF9-86A4-C9AE3C2058FB}"/>
            </c:ext>
          </c:extLst>
        </c:ser>
        <c:ser>
          <c:idx val="4"/>
          <c:order val="4"/>
          <c:tx>
            <c:strRef>
              <c:f>'4.6.7'!$A$20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'4.6.7'!$B$20:$K$20</c:f>
              <c:numCache>
                <c:formatCode>#\ ##0.0</c:formatCode>
                <c:ptCount val="10"/>
                <c:pt idx="0">
                  <c:v>64224.508999999962</c:v>
                </c:pt>
                <c:pt idx="1">
                  <c:v>83803.846000000107</c:v>
                </c:pt>
                <c:pt idx="2">
                  <c:v>51518.903999999973</c:v>
                </c:pt>
                <c:pt idx="3">
                  <c:v>68464.148999999932</c:v>
                </c:pt>
                <c:pt idx="4">
                  <c:v>65882.956473716127</c:v>
                </c:pt>
                <c:pt idx="5">
                  <c:v>79218.585073342663</c:v>
                </c:pt>
                <c:pt idx="6">
                  <c:v>65953.314943089412</c:v>
                </c:pt>
                <c:pt idx="7">
                  <c:v>75835.610392830276</c:v>
                </c:pt>
                <c:pt idx="8">
                  <c:v>62266.560199555061</c:v>
                </c:pt>
                <c:pt idx="9">
                  <c:v>69626.763764480987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7-4DF9-86A4-C9AE3C2058FB}"/>
            </c:ext>
          </c:extLst>
        </c:ser>
        <c:ser>
          <c:idx val="5"/>
          <c:order val="5"/>
          <c:tx>
            <c:strRef>
              <c:f>'4.6.7'!$A$21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7-4DF9-86A4-C9AE3C2058FB}"/>
            </c:ext>
          </c:extLst>
        </c:ser>
        <c:ser>
          <c:idx val="6"/>
          <c:order val="6"/>
          <c:tx>
            <c:strRef>
              <c:f>'4.6.7'!$A$22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'4.6.7'!$B$22:$K$22</c:f>
              <c:numCache>
                <c:formatCode>#\ ##0.0</c:formatCode>
                <c:ptCount val="10"/>
                <c:pt idx="0">
                  <c:v>44382.080000000045</c:v>
                </c:pt>
                <c:pt idx="1">
                  <c:v>61223.445999999967</c:v>
                </c:pt>
                <c:pt idx="2">
                  <c:v>107882.79300000009</c:v>
                </c:pt>
                <c:pt idx="3">
                  <c:v>118230.38699999999</c:v>
                </c:pt>
                <c:pt idx="4">
                  <c:v>125887.97761491383</c:v>
                </c:pt>
                <c:pt idx="5">
                  <c:v>98483.82229591455</c:v>
                </c:pt>
                <c:pt idx="6">
                  <c:v>104305.32012434736</c:v>
                </c:pt>
                <c:pt idx="7">
                  <c:v>110889.27496891469</c:v>
                </c:pt>
                <c:pt idx="8">
                  <c:v>115888.00958900983</c:v>
                </c:pt>
                <c:pt idx="9">
                  <c:v>109387.95629091321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7-4DF9-86A4-C9AE3C2058FB}"/>
            </c:ext>
          </c:extLst>
        </c:ser>
        <c:ser>
          <c:idx val="7"/>
          <c:order val="7"/>
          <c:tx>
            <c:strRef>
              <c:f>'4.6.7'!$A$23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'4.6.7'!$B$23:$K$23</c:f>
              <c:numCache>
                <c:formatCode>#\ ##0.0</c:formatCode>
                <c:ptCount val="10"/>
                <c:pt idx="0">
                  <c:v>102955.98300000023</c:v>
                </c:pt>
                <c:pt idx="1">
                  <c:v>105551.60500000014</c:v>
                </c:pt>
                <c:pt idx="2">
                  <c:v>123621.12899999991</c:v>
                </c:pt>
                <c:pt idx="3">
                  <c:v>119321.3780000004</c:v>
                </c:pt>
                <c:pt idx="4">
                  <c:v>115676.50723514034</c:v>
                </c:pt>
                <c:pt idx="5">
                  <c:v>105887.05707732694</c:v>
                </c:pt>
                <c:pt idx="6">
                  <c:v>122464.58806827727</c:v>
                </c:pt>
                <c:pt idx="7">
                  <c:v>131251.66322648365</c:v>
                </c:pt>
                <c:pt idx="8">
                  <c:v>158845.32086762221</c:v>
                </c:pt>
                <c:pt idx="9">
                  <c:v>184193.33506038217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7-4DF9-86A4-C9AE3C20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9916403115953388E-3"/>
          <c:y val="1.490135726791648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'4.6.7'!$B$25:$K$25</c:f>
              <c:numCache>
                <c:formatCode>#\ ##0.0</c:formatCode>
                <c:ptCount val="10"/>
                <c:pt idx="0">
                  <c:v>75976.388000000006</c:v>
                </c:pt>
                <c:pt idx="1">
                  <c:v>67011.241999999998</c:v>
                </c:pt>
                <c:pt idx="2">
                  <c:v>66746.728000000003</c:v>
                </c:pt>
                <c:pt idx="3">
                  <c:v>77075.402000000002</c:v>
                </c:pt>
                <c:pt idx="4">
                  <c:v>68510.560999999987</c:v>
                </c:pt>
                <c:pt idx="5">
                  <c:v>72401.255000000005</c:v>
                </c:pt>
                <c:pt idx="6">
                  <c:v>60226.94</c:v>
                </c:pt>
                <c:pt idx="7">
                  <c:v>47193.091</c:v>
                </c:pt>
                <c:pt idx="8">
                  <c:v>49362.33600000001</c:v>
                </c:pt>
                <c:pt idx="9">
                  <c:v>49687.695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0-4F30-962A-353F21DE2AF4}"/>
            </c:ext>
          </c:extLst>
        </c:ser>
        <c:ser>
          <c:idx val="1"/>
          <c:order val="1"/>
          <c:tx>
            <c:strRef>
              <c:f>'4.6.7'!$A$26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'4.6.7'!$B$26:$K$26</c:f>
              <c:numCache>
                <c:formatCode>#\ ##0.0</c:formatCode>
                <c:ptCount val="10"/>
                <c:pt idx="0">
                  <c:v>1309155.6570000004</c:v>
                </c:pt>
                <c:pt idx="1">
                  <c:v>1340622.5529999998</c:v>
                </c:pt>
                <c:pt idx="2">
                  <c:v>1368622.9480000003</c:v>
                </c:pt>
                <c:pt idx="3">
                  <c:v>1356635.9010000003</c:v>
                </c:pt>
                <c:pt idx="4">
                  <c:v>1217916.9309999999</c:v>
                </c:pt>
                <c:pt idx="5">
                  <c:v>1274012.3259999999</c:v>
                </c:pt>
                <c:pt idx="6">
                  <c:v>1268096.4679999999</c:v>
                </c:pt>
                <c:pt idx="7">
                  <c:v>1266728.77</c:v>
                </c:pt>
                <c:pt idx="8">
                  <c:v>1243044.7080000001</c:v>
                </c:pt>
                <c:pt idx="9">
                  <c:v>1225544.3489999999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0-4F30-962A-353F21DE2AF4}"/>
            </c:ext>
          </c:extLst>
        </c:ser>
        <c:ser>
          <c:idx val="2"/>
          <c:order val="2"/>
          <c:tx>
            <c:strRef>
              <c:f>'4.6.7'!$A$27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'4.6.7'!$B$27:$K$27</c:f>
              <c:numCache>
                <c:formatCode>#\ ##0.0</c:formatCode>
                <c:ptCount val="10"/>
                <c:pt idx="0">
                  <c:v>363313.29</c:v>
                </c:pt>
                <c:pt idx="1">
                  <c:v>371324.66100000002</c:v>
                </c:pt>
                <c:pt idx="2">
                  <c:v>361374.20799999998</c:v>
                </c:pt>
                <c:pt idx="3">
                  <c:v>363566.658</c:v>
                </c:pt>
                <c:pt idx="4">
                  <c:v>345584.45882581163</c:v>
                </c:pt>
                <c:pt idx="5">
                  <c:v>351909.21063377522</c:v>
                </c:pt>
                <c:pt idx="6">
                  <c:v>342087.53259325208</c:v>
                </c:pt>
                <c:pt idx="7">
                  <c:v>330909.05465926626</c:v>
                </c:pt>
                <c:pt idx="8">
                  <c:v>322677.33271035663</c:v>
                </c:pt>
                <c:pt idx="9">
                  <c:v>333295.56940306694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0-4F30-962A-353F21DE2AF4}"/>
            </c:ext>
          </c:extLst>
        </c:ser>
        <c:ser>
          <c:idx val="3"/>
          <c:order val="3"/>
          <c:tx>
            <c:strRef>
              <c:f>'4.6.7'!$A$28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'4.6.7'!$B$28:$K$28</c:f>
              <c:numCache>
                <c:formatCode>#\ ##0.0</c:formatCode>
                <c:ptCount val="10"/>
                <c:pt idx="0">
                  <c:v>715351.00400000007</c:v>
                </c:pt>
                <c:pt idx="1">
                  <c:v>732283.40799999994</c:v>
                </c:pt>
                <c:pt idx="2">
                  <c:v>727404.86199999996</c:v>
                </c:pt>
                <c:pt idx="3">
                  <c:v>739647.92099999997</c:v>
                </c:pt>
                <c:pt idx="4">
                  <c:v>774250.87949795858</c:v>
                </c:pt>
                <c:pt idx="5">
                  <c:v>848483.19481280877</c:v>
                </c:pt>
                <c:pt idx="6">
                  <c:v>764508.86754246219</c:v>
                </c:pt>
                <c:pt idx="7">
                  <c:v>733626.7469289623</c:v>
                </c:pt>
                <c:pt idx="8">
                  <c:v>731146.59383582929</c:v>
                </c:pt>
                <c:pt idx="9">
                  <c:v>775304.42082270898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0-4F30-962A-353F21DE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3629279279279265"/>
          <c:w val="0.46587863247863248"/>
          <c:h val="6.370720720720721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elektřiny </a:t>
            </a:r>
            <a:r>
              <a:rPr lang="en-US" sz="1000" b="1" i="0" u="none" strike="noStrike" kern="1200" baseline="0">
                <a:solidFill>
                  <a:schemeClr val="tx2"/>
                </a:solidFill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8477023632245003E-4"/>
          <c:y val="1.7850211426618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221011886807702E-2"/>
          <c:y val="0.11032212795351409"/>
          <c:w val="0.87889770671875356"/>
          <c:h val="0.64299780965109843"/>
        </c:manualLayout>
      </c:layout>
      <c:lineChart>
        <c:grouping val="standard"/>
        <c:varyColors val="0"/>
        <c:ser>
          <c:idx val="0"/>
          <c:order val="0"/>
          <c:tx>
            <c:strRef>
              <c:f>'3.4'!$A$20</c:f>
              <c:strCache>
                <c:ptCount val="1"/>
                <c:pt idx="0">
                  <c:v>Výroba elektřiny brutto 2024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'3.4'!$B$20:$M$20</c:f>
              <c:numCache>
                <c:formatCode>#\ ##0.0</c:formatCode>
                <c:ptCount val="12"/>
                <c:pt idx="0">
                  <c:v>7438.4087195475768</c:v>
                </c:pt>
                <c:pt idx="1">
                  <c:v>6251.8357196778989</c:v>
                </c:pt>
                <c:pt idx="2">
                  <c:v>6511.384572822989</c:v>
                </c:pt>
                <c:pt idx="3">
                  <c:v>5421.2965239997347</c:v>
                </c:pt>
                <c:pt idx="4">
                  <c:v>5245.9067975387725</c:v>
                </c:pt>
                <c:pt idx="5">
                  <c:v>5259.7118146432667</c:v>
                </c:pt>
                <c:pt idx="6">
                  <c:v>5683.6699139650191</c:v>
                </c:pt>
                <c:pt idx="7">
                  <c:v>5794.7534899662924</c:v>
                </c:pt>
                <c:pt idx="8">
                  <c:v>6029.8682110844957</c:v>
                </c:pt>
                <c:pt idx="9">
                  <c:v>6215.0643175313071</c:v>
                </c:pt>
                <c:pt idx="10">
                  <c:v>6866.2610266197789</c:v>
                </c:pt>
                <c:pt idx="11">
                  <c:v>7185.6183697652623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213-888A-D24318B2D511}"/>
            </c:ext>
          </c:extLst>
        </c:ser>
        <c:ser>
          <c:idx val="1"/>
          <c:order val="1"/>
          <c:tx>
            <c:strRef>
              <c:f>'3.4'!$A$21</c:f>
              <c:strCache>
                <c:ptCount val="1"/>
                <c:pt idx="0">
                  <c:v>Výroba elektřiny brutto 2025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'3.4'!$B$21:$M$21</c:f>
              <c:numCache>
                <c:formatCode>#\ ##0.0</c:formatCode>
                <c:ptCount val="12"/>
                <c:pt idx="0">
                  <c:v>7658.9665385911494</c:v>
                </c:pt>
                <c:pt idx="1">
                  <c:v>7229.6378801286901</c:v>
                </c:pt>
                <c:pt idx="2">
                  <c:v>7306.537329679335</c:v>
                </c:pt>
                <c:pt idx="3">
                  <c:v>6220.8575574370097</c:v>
                </c:pt>
                <c:pt idx="4">
                  <c:v>5777.5128254158226</c:v>
                </c:pt>
                <c:pt idx="5">
                  <c:v>4705.2256841524741</c:v>
                </c:pt>
                <c:pt idx="6">
                  <c:v>5570.2262449084537</c:v>
                </c:pt>
                <c:pt idx="7">
                  <c:v>6010.3523607740735</c:v>
                </c:pt>
                <c:pt idx="8">
                  <c:v>5479.7650289503799</c:v>
                </c:pt>
                <c:pt idx="9">
                  <c:v>6354.441480080598</c:v>
                </c:pt>
                <c:pt idx="10">
                  <c:v>7080.5168669388713</c:v>
                </c:pt>
                <c:pt idx="11">
                  <c:v>6973.6648103607622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213-888A-D24318B2D511}"/>
            </c:ext>
          </c:extLst>
        </c:ser>
        <c:ser>
          <c:idx val="2"/>
          <c:order val="2"/>
          <c:tx>
            <c:strRef>
              <c:f>'3.4'!$A$22</c:f>
              <c:strCache>
                <c:ptCount val="1"/>
                <c:pt idx="0">
                  <c:v>Výroba elektřiny netto 2024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'3.4'!$B$22:$M$22</c:f>
              <c:numCache>
                <c:formatCode>#\ ##0.0</c:formatCode>
                <c:ptCount val="12"/>
                <c:pt idx="0">
                  <c:v>6965.6626405475772</c:v>
                </c:pt>
                <c:pt idx="1">
                  <c:v>5842.6030766778986</c:v>
                </c:pt>
                <c:pt idx="2">
                  <c:v>6091.5761258229895</c:v>
                </c:pt>
                <c:pt idx="3">
                  <c:v>5067.5158939997355</c:v>
                </c:pt>
                <c:pt idx="4">
                  <c:v>4892.6737025387738</c:v>
                </c:pt>
                <c:pt idx="5">
                  <c:v>4905.6994936432675</c:v>
                </c:pt>
                <c:pt idx="6">
                  <c:v>5297.2425989450185</c:v>
                </c:pt>
                <c:pt idx="7">
                  <c:v>5396.2146367462929</c:v>
                </c:pt>
                <c:pt idx="8">
                  <c:v>5631.1095373144972</c:v>
                </c:pt>
                <c:pt idx="9">
                  <c:v>5789.4537819213065</c:v>
                </c:pt>
                <c:pt idx="10">
                  <c:v>6410.088688649781</c:v>
                </c:pt>
                <c:pt idx="11">
                  <c:v>6713.7676902152634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13-888A-D24318B2D511}"/>
            </c:ext>
          </c:extLst>
        </c:ser>
        <c:ser>
          <c:idx val="3"/>
          <c:order val="3"/>
          <c:tx>
            <c:strRef>
              <c:f>'3.4'!$A$23</c:f>
              <c:strCache>
                <c:ptCount val="1"/>
                <c:pt idx="0">
                  <c:v>Výroba elektřiny netto 2025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'3.4'!$B$23:$M$23</c:f>
              <c:numCache>
                <c:formatCode>#\ ##0.0</c:formatCode>
                <c:ptCount val="12"/>
                <c:pt idx="0">
                  <c:v>7151.3998522511465</c:v>
                </c:pt>
                <c:pt idx="1">
                  <c:v>6756.1372521786898</c:v>
                </c:pt>
                <c:pt idx="2">
                  <c:v>6828.8456290493368</c:v>
                </c:pt>
                <c:pt idx="3">
                  <c:v>5819.2253920070107</c:v>
                </c:pt>
                <c:pt idx="4">
                  <c:v>5415.6732849358232</c:v>
                </c:pt>
                <c:pt idx="5">
                  <c:v>4405.0266718224739</c:v>
                </c:pt>
                <c:pt idx="6">
                  <c:v>5186.4929275784516</c:v>
                </c:pt>
                <c:pt idx="7">
                  <c:v>5619.3948710740751</c:v>
                </c:pt>
                <c:pt idx="8">
                  <c:v>5110.106505770379</c:v>
                </c:pt>
                <c:pt idx="9">
                  <c:v>5917.318399110598</c:v>
                </c:pt>
                <c:pt idx="10">
                  <c:v>6600.6740753488721</c:v>
                </c:pt>
                <c:pt idx="11">
                  <c:v>6510.497317730762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213-888A-D24318B2D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08352"/>
        <c:axId val="155983872"/>
      </c:lineChart>
      <c:catAx>
        <c:axId val="155908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983872"/>
        <c:crosses val="autoZero"/>
        <c:auto val="1"/>
        <c:lblAlgn val="ctr"/>
        <c:lblOffset val="100"/>
        <c:noMultiLvlLbl val="0"/>
      </c:catAx>
      <c:valAx>
        <c:axId val="155983872"/>
        <c:scaling>
          <c:orientation val="minMax"/>
          <c:max val="8000"/>
          <c:min val="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90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171152840209922"/>
          <c:w val="0.77693117356110919"/>
          <c:h val="9.043826017128238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6.3251106894370653E-4"/>
          <c:y val="1.0473941740142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2-45C9-B81A-3331F4ECB28D}"/>
            </c:ext>
          </c:extLst>
        </c:ser>
        <c:ser>
          <c:idx val="1"/>
          <c:order val="1"/>
          <c:tx>
            <c:strRef>
              <c:f>'4.6.8'!$A$17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'4.6.8'!$B$17:$K$17</c:f>
              <c:numCache>
                <c:formatCode>#\ ##0.0</c:formatCode>
                <c:ptCount val="10"/>
                <c:pt idx="0">
                  <c:v>6139308.5650000004</c:v>
                </c:pt>
                <c:pt idx="1">
                  <c:v>5079772.2489999989</c:v>
                </c:pt>
                <c:pt idx="2">
                  <c:v>4488401.9700000016</c:v>
                </c:pt>
                <c:pt idx="3">
                  <c:v>3230374.7079999992</c:v>
                </c:pt>
                <c:pt idx="4">
                  <c:v>2913255.5260000005</c:v>
                </c:pt>
                <c:pt idx="5">
                  <c:v>3857034.6119999993</c:v>
                </c:pt>
                <c:pt idx="6">
                  <c:v>3707051.5470000012</c:v>
                </c:pt>
                <c:pt idx="7">
                  <c:v>2975032.1919999993</c:v>
                </c:pt>
                <c:pt idx="8">
                  <c:v>2171753.3629999985</c:v>
                </c:pt>
                <c:pt idx="9">
                  <c:v>1904446.8429999989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2-45C9-B81A-3331F4ECB28D}"/>
            </c:ext>
          </c:extLst>
        </c:ser>
        <c:ser>
          <c:idx val="2"/>
          <c:order val="2"/>
          <c:tx>
            <c:strRef>
              <c:f>'4.6.8'!$A$18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2-45C9-B81A-3331F4ECB28D}"/>
            </c:ext>
          </c:extLst>
        </c:ser>
        <c:ser>
          <c:idx val="3"/>
          <c:order val="3"/>
          <c:tx>
            <c:strRef>
              <c:f>'4.6.8'!$A$19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'4.6.8'!$B$19:$K$19</c:f>
              <c:numCache>
                <c:formatCode>#\ ##0.0</c:formatCode>
                <c:ptCount val="10"/>
                <c:pt idx="0">
                  <c:v>467600.32499999937</c:v>
                </c:pt>
                <c:pt idx="1">
                  <c:v>479226.27799999947</c:v>
                </c:pt>
                <c:pt idx="2">
                  <c:v>447867.30299999949</c:v>
                </c:pt>
                <c:pt idx="3">
                  <c:v>466813.8569999988</c:v>
                </c:pt>
                <c:pt idx="4">
                  <c:v>462938.33299999946</c:v>
                </c:pt>
                <c:pt idx="5">
                  <c:v>488206.37999999989</c:v>
                </c:pt>
                <c:pt idx="6">
                  <c:v>483699.41500000068</c:v>
                </c:pt>
                <c:pt idx="7">
                  <c:v>456777.40700000071</c:v>
                </c:pt>
                <c:pt idx="8">
                  <c:v>477221.6940000006</c:v>
                </c:pt>
                <c:pt idx="9">
                  <c:v>513494.77999999991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2-45C9-B81A-3331F4ECB28D}"/>
            </c:ext>
          </c:extLst>
        </c:ser>
        <c:ser>
          <c:idx val="4"/>
          <c:order val="4"/>
          <c:tx>
            <c:strRef>
              <c:f>'4.6.8'!$A$20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'4.6.8'!$B$20:$K$20</c:f>
              <c:numCache>
                <c:formatCode>#\ ##0.0</c:formatCode>
                <c:ptCount val="10"/>
                <c:pt idx="0">
                  <c:v>46244.349999999955</c:v>
                </c:pt>
                <c:pt idx="1">
                  <c:v>45401.311000000031</c:v>
                </c:pt>
                <c:pt idx="2">
                  <c:v>49330.162999999957</c:v>
                </c:pt>
                <c:pt idx="3">
                  <c:v>52203.036999999917</c:v>
                </c:pt>
                <c:pt idx="4">
                  <c:v>64756.507804675377</c:v>
                </c:pt>
                <c:pt idx="5">
                  <c:v>60209.891603501565</c:v>
                </c:pt>
                <c:pt idx="6">
                  <c:v>42782.435247167894</c:v>
                </c:pt>
                <c:pt idx="7">
                  <c:v>58965.960197943255</c:v>
                </c:pt>
                <c:pt idx="8">
                  <c:v>70678.989893605321</c:v>
                </c:pt>
                <c:pt idx="9">
                  <c:v>45506.499983148977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32-45C9-B81A-3331F4ECB28D}"/>
            </c:ext>
          </c:extLst>
        </c:ser>
        <c:ser>
          <c:idx val="5"/>
          <c:order val="5"/>
          <c:tx>
            <c:strRef>
              <c:f>'4.6.8'!$A$21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32-45C9-B81A-3331F4ECB28D}"/>
            </c:ext>
          </c:extLst>
        </c:ser>
        <c:ser>
          <c:idx val="6"/>
          <c:order val="6"/>
          <c:tx>
            <c:strRef>
              <c:f>'4.6.8'!$A$22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'4.6.8'!$B$22:$K$22</c:f>
              <c:numCache>
                <c:formatCode>#\ ##0.0</c:formatCode>
                <c:ptCount val="10"/>
                <c:pt idx="0">
                  <c:v>47343.905999999988</c:v>
                </c:pt>
                <c:pt idx="1">
                  <c:v>56794.321000000011</c:v>
                </c:pt>
                <c:pt idx="2">
                  <c:v>54839.130999999965</c:v>
                </c:pt>
                <c:pt idx="3">
                  <c:v>78690.766000000018</c:v>
                </c:pt>
                <c:pt idx="4">
                  <c:v>80271.983281060209</c:v>
                </c:pt>
                <c:pt idx="5">
                  <c:v>66059.011949277556</c:v>
                </c:pt>
                <c:pt idx="6">
                  <c:v>67517.405833884244</c:v>
                </c:pt>
                <c:pt idx="7">
                  <c:v>77980.82935624542</c:v>
                </c:pt>
                <c:pt idx="8">
                  <c:v>87456.147249520378</c:v>
                </c:pt>
                <c:pt idx="9">
                  <c:v>91858.622067712116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32-45C9-B81A-3331F4ECB28D}"/>
            </c:ext>
          </c:extLst>
        </c:ser>
        <c:ser>
          <c:idx val="7"/>
          <c:order val="7"/>
          <c:tx>
            <c:strRef>
              <c:f>'4.6.8'!$A$23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'4.6.8'!$B$23:$K$23</c:f>
              <c:numCache>
                <c:formatCode>#\ ##0.0</c:formatCode>
                <c:ptCount val="10"/>
                <c:pt idx="0">
                  <c:v>59043.16599999935</c:v>
                </c:pt>
                <c:pt idx="1">
                  <c:v>59616.668999999441</c:v>
                </c:pt>
                <c:pt idx="2">
                  <c:v>62258.455000000475</c:v>
                </c:pt>
                <c:pt idx="3">
                  <c:v>64315.605000000221</c:v>
                </c:pt>
                <c:pt idx="4">
                  <c:v>68629.34228924723</c:v>
                </c:pt>
                <c:pt idx="5">
                  <c:v>70082.421178482778</c:v>
                </c:pt>
                <c:pt idx="6">
                  <c:v>85116.00509209052</c:v>
                </c:pt>
                <c:pt idx="7">
                  <c:v>134464.39473831587</c:v>
                </c:pt>
                <c:pt idx="8">
                  <c:v>202810.00954451383</c:v>
                </c:pt>
                <c:pt idx="9">
                  <c:v>259506.3899800326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32-45C9-B81A-3331F4EC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4.9141172302663908E-4"/>
          <c:y val="5.24957166388687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'4.6.8'!$B$25:$K$25</c:f>
              <c:numCache>
                <c:formatCode>#\ ##0.0</c:formatCode>
                <c:ptCount val="10"/>
                <c:pt idx="0">
                  <c:v>1567157.4379999998</c:v>
                </c:pt>
                <c:pt idx="1">
                  <c:v>1469470.3660000002</c:v>
                </c:pt>
                <c:pt idx="2">
                  <c:v>1603238.8530000001</c:v>
                </c:pt>
                <c:pt idx="3">
                  <c:v>1762340.77</c:v>
                </c:pt>
                <c:pt idx="4">
                  <c:v>1777279.0120000001</c:v>
                </c:pt>
                <c:pt idx="5">
                  <c:v>1710688.2969999996</c:v>
                </c:pt>
                <c:pt idx="6">
                  <c:v>1367430.023</c:v>
                </c:pt>
                <c:pt idx="7">
                  <c:v>1415414.1840000001</c:v>
                </c:pt>
                <c:pt idx="8">
                  <c:v>1523215.2779999999</c:v>
                </c:pt>
                <c:pt idx="9">
                  <c:v>1464231.3680000002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5-425A-B38A-BCA289311655}"/>
            </c:ext>
          </c:extLst>
        </c:ser>
        <c:ser>
          <c:idx val="1"/>
          <c:order val="1"/>
          <c:tx>
            <c:strRef>
              <c:f>'4.6.8'!$A$26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'4.6.8'!$B$26:$K$26</c:f>
              <c:numCache>
                <c:formatCode>#\ ##0.0</c:formatCode>
                <c:ptCount val="10"/>
                <c:pt idx="0">
                  <c:v>2582812.8289999999</c:v>
                </c:pt>
                <c:pt idx="1">
                  <c:v>2644028.8090000004</c:v>
                </c:pt>
                <c:pt idx="2">
                  <c:v>2694144.0740000005</c:v>
                </c:pt>
                <c:pt idx="3">
                  <c:v>2641885.6339999996</c:v>
                </c:pt>
                <c:pt idx="4">
                  <c:v>2423977.5410000002</c:v>
                </c:pt>
                <c:pt idx="5">
                  <c:v>2521805.5749999997</c:v>
                </c:pt>
                <c:pt idx="6">
                  <c:v>2478640.0249999994</c:v>
                </c:pt>
                <c:pt idx="7">
                  <c:v>2383406.9580000001</c:v>
                </c:pt>
                <c:pt idx="8">
                  <c:v>2374686.7370000002</c:v>
                </c:pt>
                <c:pt idx="9">
                  <c:v>2356165.3420000002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5-425A-B38A-BCA289311655}"/>
            </c:ext>
          </c:extLst>
        </c:ser>
        <c:ser>
          <c:idx val="2"/>
          <c:order val="2"/>
          <c:tx>
            <c:strRef>
              <c:f>'4.6.8'!$A$27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'4.6.8'!$B$27:$K$27</c:f>
              <c:numCache>
                <c:formatCode>#\ ##0.0</c:formatCode>
                <c:ptCount val="10"/>
                <c:pt idx="0">
                  <c:v>707463.00399999996</c:v>
                </c:pt>
                <c:pt idx="1">
                  <c:v>712150.55400000024</c:v>
                </c:pt>
                <c:pt idx="2">
                  <c:v>699509.39100000018</c:v>
                </c:pt>
                <c:pt idx="3">
                  <c:v>698512.99199999997</c:v>
                </c:pt>
                <c:pt idx="4">
                  <c:v>673142.90763957484</c:v>
                </c:pt>
                <c:pt idx="5">
                  <c:v>657977.332233725</c:v>
                </c:pt>
                <c:pt idx="6">
                  <c:v>663432.94806179625</c:v>
                </c:pt>
                <c:pt idx="7">
                  <c:v>631611.85970826715</c:v>
                </c:pt>
                <c:pt idx="8">
                  <c:v>643036.34082795552</c:v>
                </c:pt>
                <c:pt idx="9">
                  <c:v>661298.42712301749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5-425A-B38A-BCA289311655}"/>
            </c:ext>
          </c:extLst>
        </c:ser>
        <c:ser>
          <c:idx val="3"/>
          <c:order val="3"/>
          <c:tx>
            <c:strRef>
              <c:f>'4.6.8'!$A$28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'4.6.8'!$B$28:$K$28</c:f>
              <c:numCache>
                <c:formatCode>#\ ##0.0</c:formatCode>
                <c:ptCount val="10"/>
                <c:pt idx="0">
                  <c:v>1321291.743</c:v>
                </c:pt>
                <c:pt idx="1">
                  <c:v>1342856.9130000002</c:v>
                </c:pt>
                <c:pt idx="2">
                  <c:v>1333910.6609999998</c:v>
                </c:pt>
                <c:pt idx="3">
                  <c:v>1338068.662</c:v>
                </c:pt>
                <c:pt idx="4">
                  <c:v>1402150.3387354086</c:v>
                </c:pt>
                <c:pt idx="5">
                  <c:v>1533829.7154975368</c:v>
                </c:pt>
                <c:pt idx="6">
                  <c:v>1390868.4361113468</c:v>
                </c:pt>
                <c:pt idx="7">
                  <c:v>1374882.1815842353</c:v>
                </c:pt>
                <c:pt idx="8">
                  <c:v>1388921.2511196784</c:v>
                </c:pt>
                <c:pt idx="9">
                  <c:v>1486316.3341278648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35-425A-B38A-BCA28931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9922440754412182E-4"/>
          <c:y val="0.94106006006006004"/>
          <c:w val="0.44313952991452998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657231766483734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A-44FF-9E8B-2C85B4B0314C}"/>
            </c:ext>
          </c:extLst>
        </c:ser>
        <c:ser>
          <c:idx val="1"/>
          <c:order val="1"/>
          <c:tx>
            <c:strRef>
              <c:f>'4.6.9'!$A$17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'4.6.9'!$B$17:$K$17</c:f>
              <c:numCache>
                <c:formatCode>#\ ##0.0</c:formatCode>
                <c:ptCount val="10"/>
                <c:pt idx="0">
                  <c:v>371482.01600000012</c:v>
                </c:pt>
                <c:pt idx="1">
                  <c:v>344290.60499999998</c:v>
                </c:pt>
                <c:pt idx="2">
                  <c:v>299810.16899999999</c:v>
                </c:pt>
                <c:pt idx="3">
                  <c:v>280118.77500000014</c:v>
                </c:pt>
                <c:pt idx="4">
                  <c:v>264126.45800000004</c:v>
                </c:pt>
                <c:pt idx="5">
                  <c:v>258312.21799999991</c:v>
                </c:pt>
                <c:pt idx="6">
                  <c:v>217935.815</c:v>
                </c:pt>
                <c:pt idx="7">
                  <c:v>180434.40100000001</c:v>
                </c:pt>
                <c:pt idx="8">
                  <c:v>176708.58899999992</c:v>
                </c:pt>
                <c:pt idx="9">
                  <c:v>190368.81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A-44FF-9E8B-2C85B4B0314C}"/>
            </c:ext>
          </c:extLst>
        </c:ser>
        <c:ser>
          <c:idx val="2"/>
          <c:order val="2"/>
          <c:tx>
            <c:strRef>
              <c:f>'4.6.9'!$A$18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A-44FF-9E8B-2C85B4B0314C}"/>
            </c:ext>
          </c:extLst>
        </c:ser>
        <c:ser>
          <c:idx val="3"/>
          <c:order val="3"/>
          <c:tx>
            <c:strRef>
              <c:f>'4.6.9'!$A$19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'4.6.9'!$B$19:$K$19</c:f>
              <c:numCache>
                <c:formatCode>#\ ##0.0</c:formatCode>
                <c:ptCount val="10"/>
                <c:pt idx="0">
                  <c:v>252860.04699999987</c:v>
                </c:pt>
                <c:pt idx="1">
                  <c:v>272170.92299999989</c:v>
                </c:pt>
                <c:pt idx="2">
                  <c:v>282248.88199999946</c:v>
                </c:pt>
                <c:pt idx="3">
                  <c:v>278902.89299999998</c:v>
                </c:pt>
                <c:pt idx="4">
                  <c:v>293160.61900000036</c:v>
                </c:pt>
                <c:pt idx="5">
                  <c:v>317022.4829999996</c:v>
                </c:pt>
                <c:pt idx="6">
                  <c:v>313354.20800000062</c:v>
                </c:pt>
                <c:pt idx="7">
                  <c:v>296328.8259999993</c:v>
                </c:pt>
                <c:pt idx="8">
                  <c:v>296735.83500000031</c:v>
                </c:pt>
                <c:pt idx="9">
                  <c:v>318732.57724999968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A-44FF-9E8B-2C85B4B0314C}"/>
            </c:ext>
          </c:extLst>
        </c:ser>
        <c:ser>
          <c:idx val="4"/>
          <c:order val="4"/>
          <c:tx>
            <c:strRef>
              <c:f>'4.6.9'!$A$20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'4.6.9'!$B$20:$K$20</c:f>
              <c:numCache>
                <c:formatCode>#\ ##0.0</c:formatCode>
                <c:ptCount val="10"/>
                <c:pt idx="0">
                  <c:v>32107.245999999996</c:v>
                </c:pt>
                <c:pt idx="1">
                  <c:v>37673.914999999935</c:v>
                </c:pt>
                <c:pt idx="2">
                  <c:v>26863.423999999988</c:v>
                </c:pt>
                <c:pt idx="3">
                  <c:v>34828.931999999986</c:v>
                </c:pt>
                <c:pt idx="4">
                  <c:v>45270.416453766258</c:v>
                </c:pt>
                <c:pt idx="5">
                  <c:v>40094.773497326736</c:v>
                </c:pt>
                <c:pt idx="6">
                  <c:v>30808.673887309829</c:v>
                </c:pt>
                <c:pt idx="7">
                  <c:v>40259.006004313698</c:v>
                </c:pt>
                <c:pt idx="8">
                  <c:v>39119.117418189358</c:v>
                </c:pt>
                <c:pt idx="9">
                  <c:v>30849.347455873816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A-44FF-9E8B-2C85B4B0314C}"/>
            </c:ext>
          </c:extLst>
        </c:ser>
        <c:ser>
          <c:idx val="5"/>
          <c:order val="5"/>
          <c:tx>
            <c:strRef>
              <c:f>'4.6.9'!$A$21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'4.6.9'!$B$21:$K$21</c:f>
              <c:numCache>
                <c:formatCode>#\ ##0.0</c:formatCode>
                <c:ptCount val="10"/>
                <c:pt idx="0">
                  <c:v>716313.49</c:v>
                </c:pt>
                <c:pt idx="1">
                  <c:v>624513.05000000005</c:v>
                </c:pt>
                <c:pt idx="2">
                  <c:v>543808.05000000005</c:v>
                </c:pt>
                <c:pt idx="3">
                  <c:v>636942.28</c:v>
                </c:pt>
                <c:pt idx="4">
                  <c:v>746144.90999999992</c:v>
                </c:pt>
                <c:pt idx="5">
                  <c:v>716630.72999999986</c:v>
                </c:pt>
                <c:pt idx="6">
                  <c:v>542058.12</c:v>
                </c:pt>
                <c:pt idx="7">
                  <c:v>601175.56000000006</c:v>
                </c:pt>
                <c:pt idx="8">
                  <c:v>444585.27</c:v>
                </c:pt>
                <c:pt idx="9">
                  <c:v>498023.01999999996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9A-44FF-9E8B-2C85B4B0314C}"/>
            </c:ext>
          </c:extLst>
        </c:ser>
        <c:ser>
          <c:idx val="6"/>
          <c:order val="6"/>
          <c:tx>
            <c:strRef>
              <c:f>'4.6.9'!$A$22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'4.6.9'!$B$22:$K$22</c:f>
              <c:numCache>
                <c:formatCode>#\ ##0.0</c:formatCode>
                <c:ptCount val="10"/>
                <c:pt idx="0">
                  <c:v>73898.31499999993</c:v>
                </c:pt>
                <c:pt idx="1">
                  <c:v>85586.692999999999</c:v>
                </c:pt>
                <c:pt idx="2">
                  <c:v>95158.095999999976</c:v>
                </c:pt>
                <c:pt idx="3">
                  <c:v>99312.836999999985</c:v>
                </c:pt>
                <c:pt idx="4">
                  <c:v>91746.313000000024</c:v>
                </c:pt>
                <c:pt idx="5">
                  <c:v>79102.724000000031</c:v>
                </c:pt>
                <c:pt idx="6">
                  <c:v>84759.705000000002</c:v>
                </c:pt>
                <c:pt idx="7">
                  <c:v>96249.655000000028</c:v>
                </c:pt>
                <c:pt idx="8">
                  <c:v>103877.46957999998</c:v>
                </c:pt>
                <c:pt idx="9">
                  <c:v>100115.31733000008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9A-44FF-9E8B-2C85B4B0314C}"/>
            </c:ext>
          </c:extLst>
        </c:ser>
        <c:ser>
          <c:idx val="7"/>
          <c:order val="7"/>
          <c:tx>
            <c:strRef>
              <c:f>'4.6.9'!$A$23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'4.6.9'!$B$23:$K$23</c:f>
              <c:numCache>
                <c:formatCode>#\ ##0.0</c:formatCode>
                <c:ptCount val="10"/>
                <c:pt idx="0">
                  <c:v>115704.98499999952</c:v>
                </c:pt>
                <c:pt idx="1">
                  <c:v>117255.12600000038</c:v>
                </c:pt>
                <c:pt idx="2">
                  <c:v>125515.64900000108</c:v>
                </c:pt>
                <c:pt idx="3">
                  <c:v>125373.48799999934</c:v>
                </c:pt>
                <c:pt idx="4">
                  <c:v>120006.12927510067</c:v>
                </c:pt>
                <c:pt idx="5">
                  <c:v>122154.47322604194</c:v>
                </c:pt>
                <c:pt idx="6">
                  <c:v>134090.86597836824</c:v>
                </c:pt>
                <c:pt idx="7">
                  <c:v>159166.2725494694</c:v>
                </c:pt>
                <c:pt idx="8">
                  <c:v>207072.18100927712</c:v>
                </c:pt>
                <c:pt idx="9">
                  <c:v>251934.33661729039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9A-44FF-9E8B-2C85B4B0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38675213675214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040040422215585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'4.6.9'!$B$25:$K$25</c:f>
              <c:numCache>
                <c:formatCode>#\ ##0.0</c:formatCode>
                <c:ptCount val="10"/>
                <c:pt idx="0">
                  <c:v>350569.43147540494</c:v>
                </c:pt>
                <c:pt idx="1">
                  <c:v>360769.07655978872</c:v>
                </c:pt>
                <c:pt idx="2">
                  <c:v>376824.81764568924</c:v>
                </c:pt>
                <c:pt idx="3">
                  <c:v>367395.30940319574</c:v>
                </c:pt>
                <c:pt idx="4">
                  <c:v>365148.68599999999</c:v>
                </c:pt>
                <c:pt idx="5">
                  <c:v>416219.47400000005</c:v>
                </c:pt>
                <c:pt idx="6">
                  <c:v>406070.66100000002</c:v>
                </c:pt>
                <c:pt idx="7">
                  <c:v>335347.50400000007</c:v>
                </c:pt>
                <c:pt idx="8">
                  <c:v>345757.80499999999</c:v>
                </c:pt>
                <c:pt idx="9">
                  <c:v>355949.28499999997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E70-8AF3-F2AD0AC4E045}"/>
            </c:ext>
          </c:extLst>
        </c:ser>
        <c:ser>
          <c:idx val="1"/>
          <c:order val="1"/>
          <c:tx>
            <c:strRef>
              <c:f>'4.6.9'!$A$26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'4.6.9'!$B$26:$K$26</c:f>
              <c:numCache>
                <c:formatCode>#\ ##0.0</c:formatCode>
                <c:ptCount val="10"/>
                <c:pt idx="0">
                  <c:v>1537411.8895948092</c:v>
                </c:pt>
                <c:pt idx="1">
                  <c:v>1590543.339380037</c:v>
                </c:pt>
                <c:pt idx="2">
                  <c:v>1640471.0568991126</c:v>
                </c:pt>
                <c:pt idx="3">
                  <c:v>1634046.9793906871</c:v>
                </c:pt>
                <c:pt idx="4">
                  <c:v>1540560.783056716</c:v>
                </c:pt>
                <c:pt idx="5">
                  <c:v>1606964.3445321284</c:v>
                </c:pt>
                <c:pt idx="6">
                  <c:v>1542912.416</c:v>
                </c:pt>
                <c:pt idx="7">
                  <c:v>1480188.3589999999</c:v>
                </c:pt>
                <c:pt idx="8">
                  <c:v>1460340.4109999998</c:v>
                </c:pt>
                <c:pt idx="9">
                  <c:v>1468324.2140000002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C-4E70-8AF3-F2AD0AC4E045}"/>
            </c:ext>
          </c:extLst>
        </c:ser>
        <c:ser>
          <c:idx val="2"/>
          <c:order val="2"/>
          <c:tx>
            <c:strRef>
              <c:f>'4.6.9'!$A$27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'4.6.9'!$B$27:$K$27</c:f>
              <c:numCache>
                <c:formatCode>#\ ##0.0</c:formatCode>
                <c:ptCount val="10"/>
                <c:pt idx="0">
                  <c:v>385757.77122275799</c:v>
                </c:pt>
                <c:pt idx="1">
                  <c:v>385213.79450500041</c:v>
                </c:pt>
                <c:pt idx="2">
                  <c:v>390773.05707074748</c:v>
                </c:pt>
                <c:pt idx="3">
                  <c:v>385097.89274192136</c:v>
                </c:pt>
                <c:pt idx="4">
                  <c:v>374829.6826924074</c:v>
                </c:pt>
                <c:pt idx="5">
                  <c:v>382037.98626790656</c:v>
                </c:pt>
                <c:pt idx="6">
                  <c:v>408843.27739049634</c:v>
                </c:pt>
                <c:pt idx="7">
                  <c:v>379789.68385993445</c:v>
                </c:pt>
                <c:pt idx="8">
                  <c:v>393012.23037144076</c:v>
                </c:pt>
                <c:pt idx="9">
                  <c:v>406907.35507634177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C-4E70-8AF3-F2AD0AC4E045}"/>
            </c:ext>
          </c:extLst>
        </c:ser>
        <c:ser>
          <c:idx val="3"/>
          <c:order val="3"/>
          <c:tx>
            <c:strRef>
              <c:f>'4.6.9'!$A$28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'4.6.9'!$B$28:$K$28</c:f>
              <c:numCache>
                <c:formatCode>#\ ##0.0</c:formatCode>
                <c:ptCount val="10"/>
                <c:pt idx="0">
                  <c:v>790964.58602196409</c:v>
                </c:pt>
                <c:pt idx="1">
                  <c:v>808272.89523707924</c:v>
                </c:pt>
                <c:pt idx="2">
                  <c:v>802073.2540009669</c:v>
                </c:pt>
                <c:pt idx="3">
                  <c:v>803330.00132049352</c:v>
                </c:pt>
                <c:pt idx="4">
                  <c:v>846564.40416567051</c:v>
                </c:pt>
                <c:pt idx="5">
                  <c:v>914136.77702879475</c:v>
                </c:pt>
                <c:pt idx="6">
                  <c:v>824023.17015711882</c:v>
                </c:pt>
                <c:pt idx="7">
                  <c:v>806435.64725473267</c:v>
                </c:pt>
                <c:pt idx="8">
                  <c:v>812777.81502368371</c:v>
                </c:pt>
                <c:pt idx="9">
                  <c:v>871618.60206288996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C-4E70-8AF3-F2AD0AC4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4106006006005993"/>
          <c:w val="0.45079658119658111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7514984134445887E-3"/>
          <c:y val="1.670384290239456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7-4583-9545-A50A86CAC96E}"/>
            </c:ext>
          </c:extLst>
        </c:ser>
        <c:ser>
          <c:idx val="1"/>
          <c:order val="1"/>
          <c:tx>
            <c:strRef>
              <c:f>'4.6.10'!$A$17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'4.6.10'!$B$17:$K$17</c:f>
              <c:numCache>
                <c:formatCode>#\ ##0.0</c:formatCode>
                <c:ptCount val="10"/>
                <c:pt idx="0">
                  <c:v>3966995.5669999998</c:v>
                </c:pt>
                <c:pt idx="1">
                  <c:v>5007226.915000001</c:v>
                </c:pt>
                <c:pt idx="2">
                  <c:v>6415419.5289999992</c:v>
                </c:pt>
                <c:pt idx="3">
                  <c:v>5195982.9099999974</c:v>
                </c:pt>
                <c:pt idx="4">
                  <c:v>3679188.2369999997</c:v>
                </c:pt>
                <c:pt idx="5">
                  <c:v>5183439.7869999995</c:v>
                </c:pt>
                <c:pt idx="6">
                  <c:v>6307027.4609999973</c:v>
                </c:pt>
                <c:pt idx="7">
                  <c:v>3964093.429</c:v>
                </c:pt>
                <c:pt idx="8">
                  <c:v>3577802.8800000008</c:v>
                </c:pt>
                <c:pt idx="9">
                  <c:v>3094692.47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7-4583-9545-A50A86CAC96E}"/>
            </c:ext>
          </c:extLst>
        </c:ser>
        <c:ser>
          <c:idx val="2"/>
          <c:order val="2"/>
          <c:tx>
            <c:strRef>
              <c:f>'4.6.10'!$A$18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7-4583-9545-A50A86CAC96E}"/>
            </c:ext>
          </c:extLst>
        </c:ser>
        <c:ser>
          <c:idx val="3"/>
          <c:order val="3"/>
          <c:tx>
            <c:strRef>
              <c:f>'4.6.10'!$A$19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'4.6.10'!$B$19:$K$19</c:f>
              <c:numCache>
                <c:formatCode>#\ ##0.0</c:formatCode>
                <c:ptCount val="10"/>
                <c:pt idx="0">
                  <c:v>334156.96099999984</c:v>
                </c:pt>
                <c:pt idx="1">
                  <c:v>340215.61100000027</c:v>
                </c:pt>
                <c:pt idx="2">
                  <c:v>338846.23700000031</c:v>
                </c:pt>
                <c:pt idx="3">
                  <c:v>325252.64300000027</c:v>
                </c:pt>
                <c:pt idx="4">
                  <c:v>333902.58799999976</c:v>
                </c:pt>
                <c:pt idx="5">
                  <c:v>337157.13599999971</c:v>
                </c:pt>
                <c:pt idx="6">
                  <c:v>338235.45799999958</c:v>
                </c:pt>
                <c:pt idx="7">
                  <c:v>335040.69699999981</c:v>
                </c:pt>
                <c:pt idx="8">
                  <c:v>334583.90199999965</c:v>
                </c:pt>
                <c:pt idx="9">
                  <c:v>339817.3679999992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7-4583-9545-A50A86CAC96E}"/>
            </c:ext>
          </c:extLst>
        </c:ser>
        <c:ser>
          <c:idx val="4"/>
          <c:order val="4"/>
          <c:tx>
            <c:strRef>
              <c:f>'4.6.10'!$A$20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'4.6.10'!$B$20:$K$20</c:f>
              <c:numCache>
                <c:formatCode>#\ ##0.0</c:formatCode>
                <c:ptCount val="10"/>
                <c:pt idx="0">
                  <c:v>49531.619000000035</c:v>
                </c:pt>
                <c:pt idx="1">
                  <c:v>62945.000999999953</c:v>
                </c:pt>
                <c:pt idx="2">
                  <c:v>38843.420000000035</c:v>
                </c:pt>
                <c:pt idx="3">
                  <c:v>57099.201000000045</c:v>
                </c:pt>
                <c:pt idx="4">
                  <c:v>82016.637543910008</c:v>
                </c:pt>
                <c:pt idx="5">
                  <c:v>71769.639524255952</c:v>
                </c:pt>
                <c:pt idx="6">
                  <c:v>54687.231494410524</c:v>
                </c:pt>
                <c:pt idx="7">
                  <c:v>75599.690144801993</c:v>
                </c:pt>
                <c:pt idx="8">
                  <c:v>76021.189513362653</c:v>
                </c:pt>
                <c:pt idx="9">
                  <c:v>42584.153651881388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7-4583-9545-A50A86CAC96E}"/>
            </c:ext>
          </c:extLst>
        </c:ser>
        <c:ser>
          <c:idx val="5"/>
          <c:order val="5"/>
          <c:tx>
            <c:strRef>
              <c:f>'4.6.10'!$A$21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7-4583-9545-A50A86CAC96E}"/>
            </c:ext>
          </c:extLst>
        </c:ser>
        <c:ser>
          <c:idx val="6"/>
          <c:order val="6"/>
          <c:tx>
            <c:strRef>
              <c:f>'4.6.10'!$A$22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'4.6.10'!$B$22:$K$22</c:f>
              <c:numCache>
                <c:formatCode>#\ ##0.0</c:formatCode>
                <c:ptCount val="10"/>
                <c:pt idx="0">
                  <c:v>13098.196999999998</c:v>
                </c:pt>
                <c:pt idx="1">
                  <c:v>18141.612999999998</c:v>
                </c:pt>
                <c:pt idx="2">
                  <c:v>17987.776000000002</c:v>
                </c:pt>
                <c:pt idx="3">
                  <c:v>19583.079000000012</c:v>
                </c:pt>
                <c:pt idx="4">
                  <c:v>16458.826578172051</c:v>
                </c:pt>
                <c:pt idx="5">
                  <c:v>16387.23655360211</c:v>
                </c:pt>
                <c:pt idx="6">
                  <c:v>18028.416866077201</c:v>
                </c:pt>
                <c:pt idx="7">
                  <c:v>16533.441077409421</c:v>
                </c:pt>
                <c:pt idx="8">
                  <c:v>22532.459157029141</c:v>
                </c:pt>
                <c:pt idx="9">
                  <c:v>16988.972838381262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7-4583-9545-A50A86CAC96E}"/>
            </c:ext>
          </c:extLst>
        </c:ser>
        <c:ser>
          <c:idx val="7"/>
          <c:order val="7"/>
          <c:tx>
            <c:strRef>
              <c:f>'4.6.10'!$A$23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'4.6.10'!$B$23:$K$23</c:f>
              <c:numCache>
                <c:formatCode>#\ ##0.0</c:formatCode>
                <c:ptCount val="10"/>
                <c:pt idx="0">
                  <c:v>93960.460000000181</c:v>
                </c:pt>
                <c:pt idx="1">
                  <c:v>94446.605999999869</c:v>
                </c:pt>
                <c:pt idx="2">
                  <c:v>105263.33400000025</c:v>
                </c:pt>
                <c:pt idx="3">
                  <c:v>103422.41299999936</c:v>
                </c:pt>
                <c:pt idx="4">
                  <c:v>99675.280295484408</c:v>
                </c:pt>
                <c:pt idx="5">
                  <c:v>97159.461451084746</c:v>
                </c:pt>
                <c:pt idx="6">
                  <c:v>110098.4694466084</c:v>
                </c:pt>
                <c:pt idx="7">
                  <c:v>137878.34944259256</c:v>
                </c:pt>
                <c:pt idx="8">
                  <c:v>175204.22701785015</c:v>
                </c:pt>
                <c:pt idx="9">
                  <c:v>223434.3145296865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7-4583-9545-A50A86CA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0604034260768799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'4.6.10'!$B$25:$K$25</c:f>
              <c:numCache>
                <c:formatCode>#\ ##0.0</c:formatCode>
                <c:ptCount val="10"/>
                <c:pt idx="0">
                  <c:v>237561.74699999997</c:v>
                </c:pt>
                <c:pt idx="1">
                  <c:v>266532.61599999998</c:v>
                </c:pt>
                <c:pt idx="2">
                  <c:v>271646.78500000003</c:v>
                </c:pt>
                <c:pt idx="3">
                  <c:v>277968.31400000001</c:v>
                </c:pt>
                <c:pt idx="4">
                  <c:v>291446.31400000001</c:v>
                </c:pt>
                <c:pt idx="5">
                  <c:v>314434.31800000003</c:v>
                </c:pt>
                <c:pt idx="6">
                  <c:v>328024.29199999996</c:v>
                </c:pt>
                <c:pt idx="7">
                  <c:v>280243.70800000004</c:v>
                </c:pt>
                <c:pt idx="8">
                  <c:v>286801.30699999991</c:v>
                </c:pt>
                <c:pt idx="9">
                  <c:v>258723.98999999996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E-495D-8BD1-C8A29F85B547}"/>
            </c:ext>
          </c:extLst>
        </c:ser>
        <c:ser>
          <c:idx val="1"/>
          <c:order val="1"/>
          <c:tx>
            <c:strRef>
              <c:f>'4.6.10'!$A$26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'4.6.10'!$B$26:$K$26</c:f>
              <c:numCache>
                <c:formatCode>#\ ##0.0</c:formatCode>
                <c:ptCount val="10"/>
                <c:pt idx="0">
                  <c:v>1017288.9920000001</c:v>
                </c:pt>
                <c:pt idx="1">
                  <c:v>1041698.404</c:v>
                </c:pt>
                <c:pt idx="2">
                  <c:v>1051212.9400000002</c:v>
                </c:pt>
                <c:pt idx="3">
                  <c:v>1024608.48</c:v>
                </c:pt>
                <c:pt idx="4">
                  <c:v>950048.00400000019</c:v>
                </c:pt>
                <c:pt idx="5">
                  <c:v>1003089.5629999998</c:v>
                </c:pt>
                <c:pt idx="6">
                  <c:v>983996.37400000007</c:v>
                </c:pt>
                <c:pt idx="7">
                  <c:v>933310.18</c:v>
                </c:pt>
                <c:pt idx="8">
                  <c:v>938125.353</c:v>
                </c:pt>
                <c:pt idx="9">
                  <c:v>954417.0839999998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E-495D-8BD1-C8A29F85B547}"/>
            </c:ext>
          </c:extLst>
        </c:ser>
        <c:ser>
          <c:idx val="2"/>
          <c:order val="2"/>
          <c:tx>
            <c:strRef>
              <c:f>'4.6.10'!$A$27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'4.6.10'!$B$27:$K$27</c:f>
              <c:numCache>
                <c:formatCode>#\ ##0.0</c:formatCode>
                <c:ptCount val="10"/>
                <c:pt idx="0">
                  <c:v>409766.31700000004</c:v>
                </c:pt>
                <c:pt idx="1">
                  <c:v>418017.77700000006</c:v>
                </c:pt>
                <c:pt idx="2">
                  <c:v>407464.47099999996</c:v>
                </c:pt>
                <c:pt idx="3">
                  <c:v>401067.70899999997</c:v>
                </c:pt>
                <c:pt idx="4">
                  <c:v>398122.05117995333</c:v>
                </c:pt>
                <c:pt idx="5">
                  <c:v>394857.82552199037</c:v>
                </c:pt>
                <c:pt idx="6">
                  <c:v>393895.79177540803</c:v>
                </c:pt>
                <c:pt idx="7">
                  <c:v>367732.22973283462</c:v>
                </c:pt>
                <c:pt idx="8">
                  <c:v>376435.80493955634</c:v>
                </c:pt>
                <c:pt idx="9">
                  <c:v>374648.48783722951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E-495D-8BD1-C8A29F85B547}"/>
            </c:ext>
          </c:extLst>
        </c:ser>
        <c:ser>
          <c:idx val="3"/>
          <c:order val="3"/>
          <c:tx>
            <c:strRef>
              <c:f>'4.6.10'!$A$28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'4.6.10'!$B$28:$K$28</c:f>
              <c:numCache>
                <c:formatCode>#\ ##0.0</c:formatCode>
                <c:ptCount val="10"/>
                <c:pt idx="0">
                  <c:v>704649.59200000006</c:v>
                </c:pt>
                <c:pt idx="1">
                  <c:v>718090.30399999989</c:v>
                </c:pt>
                <c:pt idx="2">
                  <c:v>713306.31</c:v>
                </c:pt>
                <c:pt idx="3">
                  <c:v>722530.57900000003</c:v>
                </c:pt>
                <c:pt idx="4">
                  <c:v>757721.16123761341</c:v>
                </c:pt>
                <c:pt idx="5">
                  <c:v>823354.90300695202</c:v>
                </c:pt>
                <c:pt idx="6">
                  <c:v>755789.76803168841</c:v>
                </c:pt>
                <c:pt idx="7">
                  <c:v>726107.96593196795</c:v>
                </c:pt>
                <c:pt idx="8">
                  <c:v>737040.26528868312</c:v>
                </c:pt>
                <c:pt idx="9">
                  <c:v>794138.77834271872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2E-495D-8BD1-C8A29F85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5059459459459461"/>
          <c:w val="0.42616111111111105"/>
          <c:h val="4.940540540540540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600773587512088E-4"/>
          <c:y val="6.719469941464371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D-49E4-A723-04E0A8DDB4E0}"/>
            </c:ext>
          </c:extLst>
        </c:ser>
        <c:ser>
          <c:idx val="1"/>
          <c:order val="1"/>
          <c:tx>
            <c:strRef>
              <c:f>'4.6.11'!$A$17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'4.6.11'!$B$17:$K$17</c:f>
              <c:numCache>
                <c:formatCode>#\ ##0.0</c:formatCode>
                <c:ptCount val="10"/>
                <c:pt idx="0">
                  <c:v>754965.44200000004</c:v>
                </c:pt>
                <c:pt idx="1">
                  <c:v>767502.3489999997</c:v>
                </c:pt>
                <c:pt idx="2">
                  <c:v>786013.77500000014</c:v>
                </c:pt>
                <c:pt idx="3">
                  <c:v>740544.60999999987</c:v>
                </c:pt>
                <c:pt idx="4">
                  <c:v>786484.44200000016</c:v>
                </c:pt>
                <c:pt idx="5">
                  <c:v>870529.06799999974</c:v>
                </c:pt>
                <c:pt idx="6">
                  <c:v>876393.87500000012</c:v>
                </c:pt>
                <c:pt idx="7">
                  <c:v>649964.46800000023</c:v>
                </c:pt>
                <c:pt idx="8">
                  <c:v>637714.12699999975</c:v>
                </c:pt>
                <c:pt idx="9">
                  <c:v>622934.88300000003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D-49E4-A723-04E0A8DDB4E0}"/>
            </c:ext>
          </c:extLst>
        </c:ser>
        <c:ser>
          <c:idx val="2"/>
          <c:order val="2"/>
          <c:tx>
            <c:strRef>
              <c:f>'4.6.11'!$A$18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D-49E4-A723-04E0A8DDB4E0}"/>
            </c:ext>
          </c:extLst>
        </c:ser>
        <c:ser>
          <c:idx val="3"/>
          <c:order val="3"/>
          <c:tx>
            <c:strRef>
              <c:f>'4.6.11'!$A$19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'4.6.11'!$B$19:$K$19</c:f>
              <c:numCache>
                <c:formatCode>#\ ##0.0</c:formatCode>
                <c:ptCount val="10"/>
                <c:pt idx="0">
                  <c:v>236785.55999999971</c:v>
                </c:pt>
                <c:pt idx="1">
                  <c:v>249651.55099999989</c:v>
                </c:pt>
                <c:pt idx="2">
                  <c:v>250229.95099999983</c:v>
                </c:pt>
                <c:pt idx="3">
                  <c:v>243340.04600000003</c:v>
                </c:pt>
                <c:pt idx="4">
                  <c:v>255470.90399999983</c:v>
                </c:pt>
                <c:pt idx="5">
                  <c:v>260351.43899999993</c:v>
                </c:pt>
                <c:pt idx="6">
                  <c:v>253129.20900000018</c:v>
                </c:pt>
                <c:pt idx="7">
                  <c:v>251809.62200000003</c:v>
                </c:pt>
                <c:pt idx="8">
                  <c:v>257132.08599999966</c:v>
                </c:pt>
                <c:pt idx="9">
                  <c:v>260165.01600000006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1D-49E4-A723-04E0A8DDB4E0}"/>
            </c:ext>
          </c:extLst>
        </c:ser>
        <c:ser>
          <c:idx val="4"/>
          <c:order val="4"/>
          <c:tx>
            <c:strRef>
              <c:f>'4.6.11'!$A$20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'4.6.11'!$B$20:$K$20</c:f>
              <c:numCache>
                <c:formatCode>#\ ##0.0</c:formatCode>
                <c:ptCount val="10"/>
                <c:pt idx="0">
                  <c:v>85543.691000000108</c:v>
                </c:pt>
                <c:pt idx="1">
                  <c:v>73725.557000000059</c:v>
                </c:pt>
                <c:pt idx="2">
                  <c:v>67762.140999999945</c:v>
                </c:pt>
                <c:pt idx="3">
                  <c:v>67891.367999999929</c:v>
                </c:pt>
                <c:pt idx="4">
                  <c:v>74885.048833571083</c:v>
                </c:pt>
                <c:pt idx="5">
                  <c:v>80742.554181796033</c:v>
                </c:pt>
                <c:pt idx="6">
                  <c:v>86042.076168075422</c:v>
                </c:pt>
                <c:pt idx="7">
                  <c:v>84862.968540652277</c:v>
                </c:pt>
                <c:pt idx="8">
                  <c:v>96168.794355777805</c:v>
                </c:pt>
                <c:pt idx="9">
                  <c:v>63489.094616335264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1D-49E4-A723-04E0A8DDB4E0}"/>
            </c:ext>
          </c:extLst>
        </c:ser>
        <c:ser>
          <c:idx val="5"/>
          <c:order val="5"/>
          <c:tx>
            <c:strRef>
              <c:f>'4.6.11'!$A$21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'4.6.11'!$B$21:$K$21</c:f>
              <c:numCache>
                <c:formatCode>#\ ##0.0</c:formatCode>
                <c:ptCount val="10"/>
                <c:pt idx="0">
                  <c:v>0</c:v>
                </c:pt>
                <c:pt idx="1">
                  <c:v>3.431</c:v>
                </c:pt>
                <c:pt idx="2">
                  <c:v>44.377000000000002</c:v>
                </c:pt>
                <c:pt idx="3">
                  <c:v>44.149000000000001</c:v>
                </c:pt>
                <c:pt idx="4">
                  <c:v>1.639</c:v>
                </c:pt>
                <c:pt idx="5">
                  <c:v>52.016999999999996</c:v>
                </c:pt>
                <c:pt idx="6">
                  <c:v>1.39</c:v>
                </c:pt>
                <c:pt idx="7">
                  <c:v>0</c:v>
                </c:pt>
                <c:pt idx="8">
                  <c:v>144.31200000000001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1D-49E4-A723-04E0A8DDB4E0}"/>
            </c:ext>
          </c:extLst>
        </c:ser>
        <c:ser>
          <c:idx val="6"/>
          <c:order val="6"/>
          <c:tx>
            <c:strRef>
              <c:f>'4.6.11'!$A$22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'4.6.11'!$B$22:$K$22</c:f>
              <c:numCache>
                <c:formatCode>#\ ##0.0</c:formatCode>
                <c:ptCount val="10"/>
                <c:pt idx="0">
                  <c:v>1020.9279999999999</c:v>
                </c:pt>
                <c:pt idx="1">
                  <c:v>1283.5030000000002</c:v>
                </c:pt>
                <c:pt idx="2">
                  <c:v>1108.3920000000001</c:v>
                </c:pt>
                <c:pt idx="3">
                  <c:v>2884.8849999999998</c:v>
                </c:pt>
                <c:pt idx="4">
                  <c:v>8775.3310000000001</c:v>
                </c:pt>
                <c:pt idx="5">
                  <c:v>7728.5009999999993</c:v>
                </c:pt>
                <c:pt idx="6">
                  <c:v>8955.3209999999963</c:v>
                </c:pt>
                <c:pt idx="7">
                  <c:v>10612.658000000003</c:v>
                </c:pt>
                <c:pt idx="8">
                  <c:v>9581.0012500000012</c:v>
                </c:pt>
                <c:pt idx="9">
                  <c:v>7835.4097662690001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1D-49E4-A723-04E0A8DDB4E0}"/>
            </c:ext>
          </c:extLst>
        </c:ser>
        <c:ser>
          <c:idx val="7"/>
          <c:order val="7"/>
          <c:tx>
            <c:strRef>
              <c:f>'4.6.11'!$A$23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'4.6.11'!$B$23:$K$23</c:f>
              <c:numCache>
                <c:formatCode>#\ ##0.0</c:formatCode>
                <c:ptCount val="10"/>
                <c:pt idx="0">
                  <c:v>208508.11399999922</c:v>
                </c:pt>
                <c:pt idx="1">
                  <c:v>215574.0439999977</c:v>
                </c:pt>
                <c:pt idx="2">
                  <c:v>230450.10999999908</c:v>
                </c:pt>
                <c:pt idx="3">
                  <c:v>225560.12299999935</c:v>
                </c:pt>
                <c:pt idx="4">
                  <c:v>226347.87183992413</c:v>
                </c:pt>
                <c:pt idx="5">
                  <c:v>215325.19099659604</c:v>
                </c:pt>
                <c:pt idx="6">
                  <c:v>235155.32311689915</c:v>
                </c:pt>
                <c:pt idx="7">
                  <c:v>263324.02052855311</c:v>
                </c:pt>
                <c:pt idx="8">
                  <c:v>300103.47530104435</c:v>
                </c:pt>
                <c:pt idx="9">
                  <c:v>364240.00734562712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1D-49E4-A723-04E0A8DDB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601178058288527E-3"/>
          <c:y val="6.714474054981879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'4.6.11'!$B$25:$K$25</c:f>
              <c:numCache>
                <c:formatCode>#\ ##0.0</c:formatCode>
                <c:ptCount val="10"/>
                <c:pt idx="0">
                  <c:v>217566.25499999995</c:v>
                </c:pt>
                <c:pt idx="1">
                  <c:v>215067.98499999999</c:v>
                </c:pt>
                <c:pt idx="2">
                  <c:v>207101.16099999999</c:v>
                </c:pt>
                <c:pt idx="3">
                  <c:v>202798.50500000003</c:v>
                </c:pt>
                <c:pt idx="4">
                  <c:v>187702.33800000002</c:v>
                </c:pt>
                <c:pt idx="5">
                  <c:v>195474.69999999998</c:v>
                </c:pt>
                <c:pt idx="6">
                  <c:v>183805.375</c:v>
                </c:pt>
                <c:pt idx="7">
                  <c:v>157228.62</c:v>
                </c:pt>
                <c:pt idx="8">
                  <c:v>156437.25400000002</c:v>
                </c:pt>
                <c:pt idx="9">
                  <c:v>147065.51300000001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B-4A3C-9AC0-897C190ABFCE}"/>
            </c:ext>
          </c:extLst>
        </c:ser>
        <c:ser>
          <c:idx val="1"/>
          <c:order val="1"/>
          <c:tx>
            <c:strRef>
              <c:f>'4.6.11'!$A$26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'4.6.11'!$B$26:$K$26</c:f>
              <c:numCache>
                <c:formatCode>#\ ##0.0</c:formatCode>
                <c:ptCount val="10"/>
                <c:pt idx="0">
                  <c:v>1505857.152</c:v>
                </c:pt>
                <c:pt idx="1">
                  <c:v>1549794.544</c:v>
                </c:pt>
                <c:pt idx="2">
                  <c:v>1542182.3600000003</c:v>
                </c:pt>
                <c:pt idx="3">
                  <c:v>1484610.6300000001</c:v>
                </c:pt>
                <c:pt idx="4">
                  <c:v>1366598.2790000001</c:v>
                </c:pt>
                <c:pt idx="5">
                  <c:v>1439103.4679999999</c:v>
                </c:pt>
                <c:pt idx="6">
                  <c:v>1436597.2920000001</c:v>
                </c:pt>
                <c:pt idx="7">
                  <c:v>1418697.338</c:v>
                </c:pt>
                <c:pt idx="8">
                  <c:v>1437128.6569999999</c:v>
                </c:pt>
                <c:pt idx="9">
                  <c:v>1445416.5719999999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B-4A3C-9AC0-897C190ABFCE}"/>
            </c:ext>
          </c:extLst>
        </c:ser>
        <c:ser>
          <c:idx val="2"/>
          <c:order val="2"/>
          <c:tx>
            <c:strRef>
              <c:f>'4.6.11'!$A$27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'4.6.11'!$B$27:$K$27</c:f>
              <c:numCache>
                <c:formatCode>#\ ##0.0</c:formatCode>
                <c:ptCount val="10"/>
                <c:pt idx="0">
                  <c:v>479182.65999999992</c:v>
                </c:pt>
                <c:pt idx="1">
                  <c:v>481051.27999999997</c:v>
                </c:pt>
                <c:pt idx="2">
                  <c:v>474986.05099999992</c:v>
                </c:pt>
                <c:pt idx="3">
                  <c:v>474149.17799999996</c:v>
                </c:pt>
                <c:pt idx="4">
                  <c:v>467866.15691646194</c:v>
                </c:pt>
                <c:pt idx="5">
                  <c:v>482966.09627771989</c:v>
                </c:pt>
                <c:pt idx="6">
                  <c:v>452071.24030325981</c:v>
                </c:pt>
                <c:pt idx="7">
                  <c:v>455619.58817975299</c:v>
                </c:pt>
                <c:pt idx="8">
                  <c:v>436697.86775988375</c:v>
                </c:pt>
                <c:pt idx="9">
                  <c:v>471722.40836038318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B-4A3C-9AC0-897C190ABFCE}"/>
            </c:ext>
          </c:extLst>
        </c:ser>
        <c:ser>
          <c:idx val="3"/>
          <c:order val="3"/>
          <c:tx>
            <c:strRef>
              <c:f>'4.6.11'!$A$28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'4.6.11'!$B$28:$K$28</c:f>
              <c:numCache>
                <c:formatCode>#\ ##0.0</c:formatCode>
                <c:ptCount val="10"/>
                <c:pt idx="0">
                  <c:v>839009.28300000005</c:v>
                </c:pt>
                <c:pt idx="1">
                  <c:v>855403.6590000001</c:v>
                </c:pt>
                <c:pt idx="2">
                  <c:v>849704.87300000014</c:v>
                </c:pt>
                <c:pt idx="3">
                  <c:v>865403.4310000001</c:v>
                </c:pt>
                <c:pt idx="4">
                  <c:v>921096.99975703354</c:v>
                </c:pt>
                <c:pt idx="5">
                  <c:v>1010601.8479006715</c:v>
                </c:pt>
                <c:pt idx="6">
                  <c:v>908097.3159817144</c:v>
                </c:pt>
                <c:pt idx="7">
                  <c:v>901910.44488945254</c:v>
                </c:pt>
                <c:pt idx="8">
                  <c:v>905438.59265693766</c:v>
                </c:pt>
                <c:pt idx="9">
                  <c:v>978616.74533784494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B-4A3C-9AC0-897C190A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4582732732732733"/>
          <c:w val="0.4352273504273505"/>
          <c:h val="5.41726726726726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6009050459697903E-4"/>
          <c:y val="6.645496974583052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3-40B9-AE73-601AD53D16FE}"/>
            </c:ext>
          </c:extLst>
        </c:ser>
        <c:ser>
          <c:idx val="1"/>
          <c:order val="1"/>
          <c:tx>
            <c:strRef>
              <c:f>'4.6.12'!$A$17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'4.6.12'!$B$17:$K$17</c:f>
              <c:numCache>
                <c:formatCode>#\ ##0.0</c:formatCode>
                <c:ptCount val="10"/>
                <c:pt idx="0">
                  <c:v>7376695.1020000009</c:v>
                </c:pt>
                <c:pt idx="1">
                  <c:v>7089736.4309999999</c:v>
                </c:pt>
                <c:pt idx="2">
                  <c:v>6532080.7089999989</c:v>
                </c:pt>
                <c:pt idx="3">
                  <c:v>6639966.3849999988</c:v>
                </c:pt>
                <c:pt idx="4">
                  <c:v>5476157.9889999991</c:v>
                </c:pt>
                <c:pt idx="5">
                  <c:v>4972673.0360000031</c:v>
                </c:pt>
                <c:pt idx="6">
                  <c:v>5244272.0690000001</c:v>
                </c:pt>
                <c:pt idx="7">
                  <c:v>4659983.0109999962</c:v>
                </c:pt>
                <c:pt idx="8">
                  <c:v>3894961.7710000011</c:v>
                </c:pt>
                <c:pt idx="9">
                  <c:v>3787628.3190000015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3-40B9-AE73-601AD53D16FE}"/>
            </c:ext>
          </c:extLst>
        </c:ser>
        <c:ser>
          <c:idx val="2"/>
          <c:order val="2"/>
          <c:tx>
            <c:strRef>
              <c:f>'4.6.12'!$A$18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3-40B9-AE73-601AD53D16FE}"/>
            </c:ext>
          </c:extLst>
        </c:ser>
        <c:ser>
          <c:idx val="3"/>
          <c:order val="3"/>
          <c:tx>
            <c:strRef>
              <c:f>'4.6.12'!$A$19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'4.6.12'!$B$19:$K$19</c:f>
              <c:numCache>
                <c:formatCode>#\ ##0.0</c:formatCode>
                <c:ptCount val="10"/>
                <c:pt idx="0">
                  <c:v>384513.43200000032</c:v>
                </c:pt>
                <c:pt idx="1">
                  <c:v>391018.61699999991</c:v>
                </c:pt>
                <c:pt idx="2">
                  <c:v>384735.43199999939</c:v>
                </c:pt>
                <c:pt idx="3">
                  <c:v>379650.93500000017</c:v>
                </c:pt>
                <c:pt idx="4">
                  <c:v>393574.78799999983</c:v>
                </c:pt>
                <c:pt idx="5">
                  <c:v>412437.06799999921</c:v>
                </c:pt>
                <c:pt idx="6">
                  <c:v>413192.42499999987</c:v>
                </c:pt>
                <c:pt idx="7">
                  <c:v>390439.75800000026</c:v>
                </c:pt>
                <c:pt idx="8">
                  <c:v>394616.44900000002</c:v>
                </c:pt>
                <c:pt idx="9">
                  <c:v>413867.16599999991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53-40B9-AE73-601AD53D16FE}"/>
            </c:ext>
          </c:extLst>
        </c:ser>
        <c:ser>
          <c:idx val="4"/>
          <c:order val="4"/>
          <c:tx>
            <c:strRef>
              <c:f>'4.6.12'!$A$20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'4.6.12'!$B$20:$K$20</c:f>
              <c:numCache>
                <c:formatCode>#\ ##0.0</c:formatCode>
                <c:ptCount val="10"/>
                <c:pt idx="0">
                  <c:v>921078.41200000024</c:v>
                </c:pt>
                <c:pt idx="1">
                  <c:v>802150.05199999968</c:v>
                </c:pt>
                <c:pt idx="2">
                  <c:v>704689.99899999984</c:v>
                </c:pt>
                <c:pt idx="3">
                  <c:v>915305.85600000015</c:v>
                </c:pt>
                <c:pt idx="4">
                  <c:v>916730.65988077794</c:v>
                </c:pt>
                <c:pt idx="5">
                  <c:v>1114029.6085933573</c:v>
                </c:pt>
                <c:pt idx="6">
                  <c:v>974248.90588684322</c:v>
                </c:pt>
                <c:pt idx="7">
                  <c:v>1087200.1203295158</c:v>
                </c:pt>
                <c:pt idx="8">
                  <c:v>1289311.3830784224</c:v>
                </c:pt>
                <c:pt idx="9">
                  <c:v>678722.22285753163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3-40B9-AE73-601AD53D16FE}"/>
            </c:ext>
          </c:extLst>
        </c:ser>
        <c:ser>
          <c:idx val="5"/>
          <c:order val="5"/>
          <c:tx>
            <c:strRef>
              <c:f>'4.6.12'!$A$21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'4.6.12'!$B$21:$K$21</c:f>
              <c:numCache>
                <c:formatCode>#\ ##0.0</c:formatCode>
                <c:ptCount val="10"/>
                <c:pt idx="0">
                  <c:v>49727.06</c:v>
                </c:pt>
                <c:pt idx="1">
                  <c:v>50462.42</c:v>
                </c:pt>
                <c:pt idx="2">
                  <c:v>55245.68</c:v>
                </c:pt>
                <c:pt idx="3">
                  <c:v>52779.17</c:v>
                </c:pt>
                <c:pt idx="4">
                  <c:v>22180.69</c:v>
                </c:pt>
                <c:pt idx="5">
                  <c:v>9538.41</c:v>
                </c:pt>
                <c:pt idx="6">
                  <c:v>52229.15</c:v>
                </c:pt>
                <c:pt idx="7">
                  <c:v>50678.42</c:v>
                </c:pt>
                <c:pt idx="8">
                  <c:v>47026.52</c:v>
                </c:pt>
                <c:pt idx="9">
                  <c:v>63071.100000000006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53-40B9-AE73-601AD53D16FE}"/>
            </c:ext>
          </c:extLst>
        </c:ser>
        <c:ser>
          <c:idx val="6"/>
          <c:order val="6"/>
          <c:tx>
            <c:strRef>
              <c:f>'4.6.12'!$A$22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'4.6.12'!$B$22:$K$22</c:f>
              <c:numCache>
                <c:formatCode>#\ ##0.0</c:formatCode>
                <c:ptCount val="10"/>
                <c:pt idx="0">
                  <c:v>8786.9709999999977</c:v>
                </c:pt>
                <c:pt idx="1">
                  <c:v>7630.9570000000003</c:v>
                </c:pt>
                <c:pt idx="2">
                  <c:v>6925.8030000000017</c:v>
                </c:pt>
                <c:pt idx="3">
                  <c:v>9000.6980000000003</c:v>
                </c:pt>
                <c:pt idx="4">
                  <c:v>8316.6219999999994</c:v>
                </c:pt>
                <c:pt idx="5">
                  <c:v>5400.433</c:v>
                </c:pt>
                <c:pt idx="6">
                  <c:v>4656.7270000000008</c:v>
                </c:pt>
                <c:pt idx="7">
                  <c:v>7475.5280000000012</c:v>
                </c:pt>
                <c:pt idx="8">
                  <c:v>7632.9232959233841</c:v>
                </c:pt>
                <c:pt idx="9">
                  <c:v>6552.4262929888382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53-40B9-AE73-601AD53D16FE}"/>
            </c:ext>
          </c:extLst>
        </c:ser>
        <c:ser>
          <c:idx val="7"/>
          <c:order val="7"/>
          <c:tx>
            <c:strRef>
              <c:f>'4.6.12'!$A$23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'4.6.12'!$B$23:$K$23</c:f>
              <c:numCache>
                <c:formatCode>#\ ##0.0</c:formatCode>
                <c:ptCount val="10"/>
                <c:pt idx="0">
                  <c:v>250811.17999999929</c:v>
                </c:pt>
                <c:pt idx="1">
                  <c:v>255960.39800000205</c:v>
                </c:pt>
                <c:pt idx="2">
                  <c:v>279841.59400000074</c:v>
                </c:pt>
                <c:pt idx="3">
                  <c:v>267469.65700000094</c:v>
                </c:pt>
                <c:pt idx="4">
                  <c:v>275048.2865072022</c:v>
                </c:pt>
                <c:pt idx="5">
                  <c:v>267218.40115587803</c:v>
                </c:pt>
                <c:pt idx="6">
                  <c:v>307223.07178022026</c:v>
                </c:pt>
                <c:pt idx="7">
                  <c:v>398699.45154546102</c:v>
                </c:pt>
                <c:pt idx="8">
                  <c:v>513988.40599112317</c:v>
                </c:pt>
                <c:pt idx="9">
                  <c:v>640679.3864835907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53-40B9-AE73-601AD53D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601277990902995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5196021654062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'4.6.12'!$B$25:$K$25</c:f>
              <c:numCache>
                <c:formatCode>#\ ##0.0</c:formatCode>
                <c:ptCount val="10"/>
                <c:pt idx="0">
                  <c:v>908159.94</c:v>
                </c:pt>
                <c:pt idx="1">
                  <c:v>951774.13199999987</c:v>
                </c:pt>
                <c:pt idx="2">
                  <c:v>829000.96900000004</c:v>
                </c:pt>
                <c:pt idx="3">
                  <c:v>873955.39600000007</c:v>
                </c:pt>
                <c:pt idx="4">
                  <c:v>728104.62199999997</c:v>
                </c:pt>
                <c:pt idx="5">
                  <c:v>753679.12199999997</c:v>
                </c:pt>
                <c:pt idx="6">
                  <c:v>785077.96499999985</c:v>
                </c:pt>
                <c:pt idx="7">
                  <c:v>781410.44300000009</c:v>
                </c:pt>
                <c:pt idx="8">
                  <c:v>772882.228</c:v>
                </c:pt>
                <c:pt idx="9">
                  <c:v>796295.36800000002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3-4F4D-8E3C-6145163C1826}"/>
            </c:ext>
          </c:extLst>
        </c:ser>
        <c:ser>
          <c:idx val="1"/>
          <c:order val="1"/>
          <c:tx>
            <c:strRef>
              <c:f>'4.6.12'!$A$26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'4.6.12'!$B$26:$K$26</c:f>
              <c:numCache>
                <c:formatCode>#\ ##0.0</c:formatCode>
                <c:ptCount val="10"/>
                <c:pt idx="0">
                  <c:v>2748302.923</c:v>
                </c:pt>
                <c:pt idx="1">
                  <c:v>2853905.4670000002</c:v>
                </c:pt>
                <c:pt idx="2">
                  <c:v>2907807.716</c:v>
                </c:pt>
                <c:pt idx="3">
                  <c:v>2914841.1929999995</c:v>
                </c:pt>
                <c:pt idx="4">
                  <c:v>2767095.1210000003</c:v>
                </c:pt>
                <c:pt idx="5">
                  <c:v>2914144.9879999999</c:v>
                </c:pt>
                <c:pt idx="6">
                  <c:v>2827715.3870000001</c:v>
                </c:pt>
                <c:pt idx="7">
                  <c:v>2774391.72</c:v>
                </c:pt>
                <c:pt idx="8">
                  <c:v>2809451.6660000002</c:v>
                </c:pt>
                <c:pt idx="9">
                  <c:v>2851342.7340000002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3-4F4D-8E3C-6145163C1826}"/>
            </c:ext>
          </c:extLst>
        </c:ser>
        <c:ser>
          <c:idx val="2"/>
          <c:order val="2"/>
          <c:tx>
            <c:strRef>
              <c:f>'4.6.12'!$A$27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'4.6.12'!$B$27:$K$27</c:f>
              <c:numCache>
                <c:formatCode>#\ ##0.0</c:formatCode>
                <c:ptCount val="10"/>
                <c:pt idx="0">
                  <c:v>986169.53999999992</c:v>
                </c:pt>
                <c:pt idx="1">
                  <c:v>1006237.8180000001</c:v>
                </c:pt>
                <c:pt idx="2">
                  <c:v>1002422.3829999999</c:v>
                </c:pt>
                <c:pt idx="3">
                  <c:v>1016437.5420000001</c:v>
                </c:pt>
                <c:pt idx="4">
                  <c:v>996860.28989348246</c:v>
                </c:pt>
                <c:pt idx="5">
                  <c:v>1025304.8456109008</c:v>
                </c:pt>
                <c:pt idx="6">
                  <c:v>1028276.7126531666</c:v>
                </c:pt>
                <c:pt idx="7">
                  <c:v>978041.76015041547</c:v>
                </c:pt>
                <c:pt idx="8">
                  <c:v>1001085.600529658</c:v>
                </c:pt>
                <c:pt idx="9">
                  <c:v>1024253.8830709789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3-4F4D-8E3C-6145163C1826}"/>
            </c:ext>
          </c:extLst>
        </c:ser>
        <c:ser>
          <c:idx val="3"/>
          <c:order val="3"/>
          <c:tx>
            <c:strRef>
              <c:f>'4.6.12'!$A$28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'4.6.12'!$B$28:$K$28</c:f>
              <c:numCache>
                <c:formatCode>#\ ##0.0</c:formatCode>
                <c:ptCount val="10"/>
                <c:pt idx="0">
                  <c:v>2604128.1380000003</c:v>
                </c:pt>
                <c:pt idx="1">
                  <c:v>2673562.6480000005</c:v>
                </c:pt>
                <c:pt idx="2">
                  <c:v>2655751.1</c:v>
                </c:pt>
                <c:pt idx="3">
                  <c:v>2742107.7869999995</c:v>
                </c:pt>
                <c:pt idx="4">
                  <c:v>2930307.0674944976</c:v>
                </c:pt>
                <c:pt idx="5">
                  <c:v>3241709.986138334</c:v>
                </c:pt>
                <c:pt idx="6">
                  <c:v>2956227.8670138963</c:v>
                </c:pt>
                <c:pt idx="7">
                  <c:v>2883405.6097245514</c:v>
                </c:pt>
                <c:pt idx="8">
                  <c:v>2884694.2846558504</c:v>
                </c:pt>
                <c:pt idx="9">
                  <c:v>3052230.1906331759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3-4F4D-8E3C-6145163C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2637E-4"/>
          <c:y val="0.94106006006005993"/>
          <c:w val="0.46432179487179487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výroby elektřiny [%]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3613013702220397E-2"/>
          <c:y val="1.79127676424893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59530057563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'3.4'!$A$28</c:f>
              <c:strCache>
                <c:ptCount val="1"/>
                <c:pt idx="0">
                  <c:v>Meziroční změna výroby brutto</c:v>
                </c:pt>
              </c:strCache>
            </c:strRef>
          </c:tx>
          <c:invertIfNegative val="0"/>
          <c:val>
            <c:numRef>
              <c:f>'3.4'!$B$28:$M$28</c:f>
              <c:numCache>
                <c:formatCode>0.0%</c:formatCode>
                <c:ptCount val="12"/>
                <c:pt idx="0">
                  <c:v>2.965121000462953E-2</c:v>
                </c:pt>
                <c:pt idx="1">
                  <c:v>0.15640240791566554</c:v>
                </c:pt>
                <c:pt idx="2">
                  <c:v>0.12211730822583103</c:v>
                </c:pt>
                <c:pt idx="3">
                  <c:v>0.14748520578014304</c:v>
                </c:pt>
                <c:pt idx="4">
                  <c:v>0.10133729942103895</c:v>
                </c:pt>
                <c:pt idx="5">
                  <c:v>-0.10542138999841762</c:v>
                </c:pt>
                <c:pt idx="6">
                  <c:v>-1.9959580829602617E-2</c:v>
                </c:pt>
                <c:pt idx="7">
                  <c:v>3.7205874448515204E-2</c:v>
                </c:pt>
                <c:pt idx="8">
                  <c:v>-9.1229718938613008E-2</c:v>
                </c:pt>
                <c:pt idx="9">
                  <c:v>2.2425699144599211E-2</c:v>
                </c:pt>
                <c:pt idx="10">
                  <c:v>3.1204150190102708E-2</c:v>
                </c:pt>
                <c:pt idx="11">
                  <c:v>-2.9496912930462815E-2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5AD-B4AC-FDEB3125F285}"/>
            </c:ext>
          </c:extLst>
        </c:ser>
        <c:ser>
          <c:idx val="1"/>
          <c:order val="1"/>
          <c:tx>
            <c:strRef>
              <c:f>'3.4'!$A$29</c:f>
              <c:strCache>
                <c:ptCount val="1"/>
                <c:pt idx="0">
                  <c:v>Meziroční změna výroby netto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'3.4'!$B$29:$M$29</c:f>
              <c:numCache>
                <c:formatCode>0.0%</c:formatCode>
                <c:ptCount val="12"/>
                <c:pt idx="0">
                  <c:v>2.6664686662024206E-2</c:v>
                </c:pt>
                <c:pt idx="1">
                  <c:v>0.15635739130514859</c:v>
                </c:pt>
                <c:pt idx="2">
                  <c:v>0.12103099230771577</c:v>
                </c:pt>
                <c:pt idx="3">
                  <c:v>0.14833885353913692</c:v>
                </c:pt>
                <c:pt idx="4">
                  <c:v>0.1068944332269018</c:v>
                </c:pt>
                <c:pt idx="5">
                  <c:v>-0.1020594152718808</c:v>
                </c:pt>
                <c:pt idx="6">
                  <c:v>-2.0907041597193116E-2</c:v>
                </c:pt>
                <c:pt idx="7">
                  <c:v>4.1358665166504806E-2</c:v>
                </c:pt>
                <c:pt idx="8">
                  <c:v>-9.2522269029166659E-2</c:v>
                </c:pt>
                <c:pt idx="9">
                  <c:v>2.2085782529013977E-2</c:v>
                </c:pt>
                <c:pt idx="10">
                  <c:v>2.9732098252643033E-2</c:v>
                </c:pt>
                <c:pt idx="11">
                  <c:v>-3.0276646715189509E-2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5AD-B4AC-FDEB3125F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017792"/>
        <c:axId val="156019328"/>
      </c:barChart>
      <c:catAx>
        <c:axId val="1560177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019328"/>
        <c:crossesAt val="0"/>
        <c:auto val="1"/>
        <c:lblAlgn val="ctr"/>
        <c:lblOffset val="100"/>
        <c:noMultiLvlLbl val="0"/>
      </c:catAx>
      <c:valAx>
        <c:axId val="156019328"/>
        <c:scaling>
          <c:orientation val="minMax"/>
          <c:max val="0.16000000000000003"/>
          <c:min val="-0.1200000000000000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017792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2.0442938725907998E-4"/>
          <c:y val="0.89565953893664441"/>
          <c:w val="0.81585608842084689"/>
          <c:h val="4.761669686213915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780346720240476E-3"/>
          <c:y val="6.73789119304854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4-497F-AD2B-E2DADD28CC2E}"/>
            </c:ext>
          </c:extLst>
        </c:ser>
        <c:ser>
          <c:idx val="1"/>
          <c:order val="1"/>
          <c:tx>
            <c:strRef>
              <c:f>'4.6.13'!$A$17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'4.6.13'!$B$17:$K$17</c:f>
              <c:numCache>
                <c:formatCode>#\ ##0.0</c:formatCode>
                <c:ptCount val="10"/>
                <c:pt idx="0">
                  <c:v>21905730.321000006</c:v>
                </c:pt>
                <c:pt idx="1">
                  <c:v>21921341.982999995</c:v>
                </c:pt>
                <c:pt idx="2">
                  <c:v>21568656.251000002</c:v>
                </c:pt>
                <c:pt idx="3">
                  <c:v>21074791.662999999</c:v>
                </c:pt>
                <c:pt idx="4">
                  <c:v>18610790.045999996</c:v>
                </c:pt>
                <c:pt idx="5">
                  <c:v>19861670.834999997</c:v>
                </c:pt>
                <c:pt idx="6">
                  <c:v>20288215.489</c:v>
                </c:pt>
                <c:pt idx="7">
                  <c:v>17809693.497000001</c:v>
                </c:pt>
                <c:pt idx="8">
                  <c:v>17547108.824000001</c:v>
                </c:pt>
                <c:pt idx="9">
                  <c:v>18248445.842999991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4-497F-AD2B-E2DADD28CC2E}"/>
            </c:ext>
          </c:extLst>
        </c:ser>
        <c:ser>
          <c:idx val="2"/>
          <c:order val="2"/>
          <c:tx>
            <c:strRef>
              <c:f>'4.6.13'!$A$18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'4.6.13'!$B$18:$K$18</c:f>
              <c:numCache>
                <c:formatCode>#\ ##0.0</c:formatCode>
                <c:ptCount val="10"/>
                <c:pt idx="0">
                  <c:v>1813346.01</c:v>
                </c:pt>
                <c:pt idx="1">
                  <c:v>1696300.52</c:v>
                </c:pt>
                <c:pt idx="2">
                  <c:v>1757600.19</c:v>
                </c:pt>
                <c:pt idx="3">
                  <c:v>3698019.59</c:v>
                </c:pt>
                <c:pt idx="4">
                  <c:v>3576235.4499999993</c:v>
                </c:pt>
                <c:pt idx="5">
                  <c:v>2755838.1</c:v>
                </c:pt>
                <c:pt idx="6">
                  <c:v>2070706.91</c:v>
                </c:pt>
                <c:pt idx="7">
                  <c:v>1664424.4800000002</c:v>
                </c:pt>
                <c:pt idx="8">
                  <c:v>1654559.44</c:v>
                </c:pt>
                <c:pt idx="9">
                  <c:v>1541815.87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4-497F-AD2B-E2DADD28CC2E}"/>
            </c:ext>
          </c:extLst>
        </c:ser>
        <c:ser>
          <c:idx val="3"/>
          <c:order val="3"/>
          <c:tx>
            <c:strRef>
              <c:f>'4.6.13'!$A$19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'4.6.13'!$B$19:$K$19</c:f>
              <c:numCache>
                <c:formatCode>#\ ##0.0</c:formatCode>
                <c:ptCount val="10"/>
                <c:pt idx="0">
                  <c:v>172053.67000000022</c:v>
                </c:pt>
                <c:pt idx="1">
                  <c:v>175172.89800000002</c:v>
                </c:pt>
                <c:pt idx="2">
                  <c:v>169431.87000000005</c:v>
                </c:pt>
                <c:pt idx="3">
                  <c:v>168406.94299999982</c:v>
                </c:pt>
                <c:pt idx="4">
                  <c:v>171688.57200000033</c:v>
                </c:pt>
                <c:pt idx="5">
                  <c:v>178587.20200000031</c:v>
                </c:pt>
                <c:pt idx="6">
                  <c:v>175553.33100000027</c:v>
                </c:pt>
                <c:pt idx="7">
                  <c:v>145954.52799999982</c:v>
                </c:pt>
                <c:pt idx="8">
                  <c:v>163605.67200000002</c:v>
                </c:pt>
                <c:pt idx="9">
                  <c:v>167013.7329999998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4-497F-AD2B-E2DADD28CC2E}"/>
            </c:ext>
          </c:extLst>
        </c:ser>
        <c:ser>
          <c:idx val="4"/>
          <c:order val="4"/>
          <c:tx>
            <c:strRef>
              <c:f>'4.6.13'!$A$20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'4.6.13'!$B$20:$K$20</c:f>
              <c:numCache>
                <c:formatCode>#\ ##0.0</c:formatCode>
                <c:ptCount val="10"/>
                <c:pt idx="0">
                  <c:v>316074.54300000006</c:v>
                </c:pt>
                <c:pt idx="1">
                  <c:v>316823.60099999967</c:v>
                </c:pt>
                <c:pt idx="2">
                  <c:v>269002.59700000018</c:v>
                </c:pt>
                <c:pt idx="3">
                  <c:v>292688.15399999998</c:v>
                </c:pt>
                <c:pt idx="4">
                  <c:v>297066.97716240585</c:v>
                </c:pt>
                <c:pt idx="5">
                  <c:v>350300.41496413836</c:v>
                </c:pt>
                <c:pt idx="6">
                  <c:v>318049.80017939437</c:v>
                </c:pt>
                <c:pt idx="7">
                  <c:v>307667.25327289361</c:v>
                </c:pt>
                <c:pt idx="8">
                  <c:v>326297.45642599073</c:v>
                </c:pt>
                <c:pt idx="9">
                  <c:v>262714.89711411687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4-497F-AD2B-E2DADD28CC2E}"/>
            </c:ext>
          </c:extLst>
        </c:ser>
        <c:ser>
          <c:idx val="5"/>
          <c:order val="5"/>
          <c:tx>
            <c:strRef>
              <c:f>'4.6.13'!$A$21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4-497F-AD2B-E2DADD28CC2E}"/>
            </c:ext>
          </c:extLst>
        </c:ser>
        <c:ser>
          <c:idx val="6"/>
          <c:order val="6"/>
          <c:tx>
            <c:strRef>
              <c:f>'4.6.13'!$A$22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'4.6.13'!$B$22:$K$22</c:f>
              <c:numCache>
                <c:formatCode>#\ ##0.0</c:formatCode>
                <c:ptCount val="10"/>
                <c:pt idx="0">
                  <c:v>174037.579</c:v>
                </c:pt>
                <c:pt idx="1">
                  <c:v>204000.46899999995</c:v>
                </c:pt>
                <c:pt idx="2">
                  <c:v>173288.66200000007</c:v>
                </c:pt>
                <c:pt idx="3">
                  <c:v>197132.81699999986</c:v>
                </c:pt>
                <c:pt idx="4">
                  <c:v>180895.71900000001</c:v>
                </c:pt>
                <c:pt idx="5">
                  <c:v>170623.30399999986</c:v>
                </c:pt>
                <c:pt idx="6">
                  <c:v>177556.65100000013</c:v>
                </c:pt>
                <c:pt idx="7">
                  <c:v>175314.28700000001</c:v>
                </c:pt>
                <c:pt idx="8">
                  <c:v>174998.32795999982</c:v>
                </c:pt>
                <c:pt idx="9">
                  <c:v>163347.54818000042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4-497F-AD2B-E2DADD28CC2E}"/>
            </c:ext>
          </c:extLst>
        </c:ser>
        <c:ser>
          <c:idx val="7"/>
          <c:order val="7"/>
          <c:tx>
            <c:strRef>
              <c:f>'4.6.13'!$A$23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'4.6.13'!$B$23:$K$23</c:f>
              <c:numCache>
                <c:formatCode>#\ ##0.0</c:formatCode>
                <c:ptCount val="10"/>
                <c:pt idx="0">
                  <c:v>159370.84800000087</c:v>
                </c:pt>
                <c:pt idx="1">
                  <c:v>167128.29500000065</c:v>
                </c:pt>
                <c:pt idx="2">
                  <c:v>181895.6509999992</c:v>
                </c:pt>
                <c:pt idx="3">
                  <c:v>166950.40100000071</c:v>
                </c:pt>
                <c:pt idx="4">
                  <c:v>163064.73616379511</c:v>
                </c:pt>
                <c:pt idx="5">
                  <c:v>158517.17025925108</c:v>
                </c:pt>
                <c:pt idx="6">
                  <c:v>190630.91768057545</c:v>
                </c:pt>
                <c:pt idx="7">
                  <c:v>205158.00930487906</c:v>
                </c:pt>
                <c:pt idx="8">
                  <c:v>239601.170275649</c:v>
                </c:pt>
                <c:pt idx="9">
                  <c:v>317938.74643775809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4-497F-AD2B-E2DADD28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7182861385225965E-4"/>
          <c:y val="0.85025535000330299"/>
          <c:w val="0.94731068376068372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1.9417475728155339E-3"/>
          <c:y val="6.73288008071344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92115007593976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'4.6.13'!$B$25:$K$25</c:f>
              <c:numCache>
                <c:formatCode>#\ ##0.0</c:formatCode>
                <c:ptCount val="10"/>
                <c:pt idx="0">
                  <c:v>2327544.2770000002</c:v>
                </c:pt>
                <c:pt idx="1">
                  <c:v>2465448.8539999998</c:v>
                </c:pt>
                <c:pt idx="2">
                  <c:v>2425247.9029999999</c:v>
                </c:pt>
                <c:pt idx="3">
                  <c:v>2096433.7559999998</c:v>
                </c:pt>
                <c:pt idx="4">
                  <c:v>1839912.4500000002</c:v>
                </c:pt>
                <c:pt idx="5">
                  <c:v>1955214.1840000001</c:v>
                </c:pt>
                <c:pt idx="6">
                  <c:v>1979243.6059999999</c:v>
                </c:pt>
                <c:pt idx="7">
                  <c:v>1921811.172</c:v>
                </c:pt>
                <c:pt idx="8">
                  <c:v>2021696.7120000001</c:v>
                </c:pt>
                <c:pt idx="9">
                  <c:v>1901595.6390000002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E-49A6-A27B-C1E4122EE90C}"/>
            </c:ext>
          </c:extLst>
        </c:ser>
        <c:ser>
          <c:idx val="1"/>
          <c:order val="1"/>
          <c:tx>
            <c:strRef>
              <c:f>'4.6.13'!$A$26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'4.6.13'!$B$26:$K$26</c:f>
              <c:numCache>
                <c:formatCode>#\ ##0.0</c:formatCode>
                <c:ptCount val="10"/>
                <c:pt idx="0">
                  <c:v>1567849.871</c:v>
                </c:pt>
                <c:pt idx="1">
                  <c:v>1607457.9</c:v>
                </c:pt>
                <c:pt idx="2">
                  <c:v>1660236.0539999998</c:v>
                </c:pt>
                <c:pt idx="3">
                  <c:v>1687685.4479999999</c:v>
                </c:pt>
                <c:pt idx="4">
                  <c:v>1570030.2250000001</c:v>
                </c:pt>
                <c:pt idx="5">
                  <c:v>1657053.7390000001</c:v>
                </c:pt>
                <c:pt idx="6">
                  <c:v>1598479.6850000001</c:v>
                </c:pt>
                <c:pt idx="7">
                  <c:v>1514648.9709999997</c:v>
                </c:pt>
                <c:pt idx="8">
                  <c:v>1531398.5320000001</c:v>
                </c:pt>
                <c:pt idx="9">
                  <c:v>1538547.3039999998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E-49A6-A27B-C1E4122EE90C}"/>
            </c:ext>
          </c:extLst>
        </c:ser>
        <c:ser>
          <c:idx val="2"/>
          <c:order val="2"/>
          <c:tx>
            <c:strRef>
              <c:f>'4.6.13'!$A$27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'4.6.13'!$B$27:$K$27</c:f>
              <c:numCache>
                <c:formatCode>#\ ##0.0</c:formatCode>
                <c:ptCount val="10"/>
                <c:pt idx="0">
                  <c:v>579928.19700000016</c:v>
                </c:pt>
                <c:pt idx="1">
                  <c:v>585719.59399999992</c:v>
                </c:pt>
                <c:pt idx="2">
                  <c:v>570504.25400000007</c:v>
                </c:pt>
                <c:pt idx="3">
                  <c:v>565061</c:v>
                </c:pt>
                <c:pt idx="4">
                  <c:v>549979.63673974853</c:v>
                </c:pt>
                <c:pt idx="5">
                  <c:v>555742.38478823646</c:v>
                </c:pt>
                <c:pt idx="6">
                  <c:v>544121.669672983</c:v>
                </c:pt>
                <c:pt idx="7">
                  <c:v>517283.95035990636</c:v>
                </c:pt>
                <c:pt idx="8">
                  <c:v>512947.83966250101</c:v>
                </c:pt>
                <c:pt idx="9">
                  <c:v>531118.09281670407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E-49A6-A27B-C1E4122EE90C}"/>
            </c:ext>
          </c:extLst>
        </c:ser>
        <c:ser>
          <c:idx val="3"/>
          <c:order val="3"/>
          <c:tx>
            <c:strRef>
              <c:f>'4.6.13'!$A$28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'4.6.13'!$B$28:$K$28</c:f>
              <c:numCache>
                <c:formatCode>#\ ##0.0</c:formatCode>
                <c:ptCount val="10"/>
                <c:pt idx="0">
                  <c:v>1005565.169</c:v>
                </c:pt>
                <c:pt idx="1">
                  <c:v>1032314.8099999999</c:v>
                </c:pt>
                <c:pt idx="2">
                  <c:v>1025437.423</c:v>
                </c:pt>
                <c:pt idx="3">
                  <c:v>1034242.802</c:v>
                </c:pt>
                <c:pt idx="4">
                  <c:v>1092115.4655864523</c:v>
                </c:pt>
                <c:pt idx="5">
                  <c:v>1202811.9794351533</c:v>
                </c:pt>
                <c:pt idx="6">
                  <c:v>1079880.2321869866</c:v>
                </c:pt>
                <c:pt idx="7">
                  <c:v>1057100.3072178666</c:v>
                </c:pt>
                <c:pt idx="8">
                  <c:v>1064769.2885191371</c:v>
                </c:pt>
                <c:pt idx="9">
                  <c:v>1144714.755535169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2E-49A6-A27B-C1E4122EE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9111688708814311E-4"/>
          <c:y val="0.94582732732732733"/>
          <c:w val="0.44316132478632481"/>
          <c:h val="5.41726726726726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chemeClr val="tx1"/>
          </a:solidFill>
        </a:defRPr>
      </a:pPr>
      <a:endParaRPr lang="cs-CZ"/>
    </a:p>
  </c:tx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Výroba elektřiny brutto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3.4970911121985426E-4"/>
          <c:y val="1.781263635604354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9560859327733"/>
          <c:w val="0.8976924731182796"/>
          <c:h val="0.54093570715207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5-4F10-9B3D-2D57D4A8039F}"/>
            </c:ext>
          </c:extLst>
        </c:ser>
        <c:ser>
          <c:idx val="1"/>
          <c:order val="1"/>
          <c:tx>
            <c:strRef>
              <c:f>'4.6.14'!$A$17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'4.6.14'!$B$17:$K$17</c:f>
              <c:numCache>
                <c:formatCode>#\ ##0.0</c:formatCode>
                <c:ptCount val="10"/>
                <c:pt idx="0">
                  <c:v>376441.55000000005</c:v>
                </c:pt>
                <c:pt idx="1">
                  <c:v>346333.25199999992</c:v>
                </c:pt>
                <c:pt idx="2">
                  <c:v>353124.44300000003</c:v>
                </c:pt>
                <c:pt idx="3">
                  <c:v>303834.27100000012</c:v>
                </c:pt>
                <c:pt idx="4">
                  <c:v>300426.7640000002</c:v>
                </c:pt>
                <c:pt idx="5">
                  <c:v>314010.40300000011</c:v>
                </c:pt>
                <c:pt idx="6">
                  <c:v>341771.08899999998</c:v>
                </c:pt>
                <c:pt idx="7">
                  <c:v>278429.66800000001</c:v>
                </c:pt>
                <c:pt idx="8">
                  <c:v>200125.65099999993</c:v>
                </c:pt>
                <c:pt idx="9">
                  <c:v>199653.041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5-4F10-9B3D-2D57D4A8039F}"/>
            </c:ext>
          </c:extLst>
        </c:ser>
        <c:ser>
          <c:idx val="2"/>
          <c:order val="2"/>
          <c:tx>
            <c:strRef>
              <c:f>'4.6.14'!$A$18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5-4F10-9B3D-2D57D4A8039F}"/>
            </c:ext>
          </c:extLst>
        </c:ser>
        <c:ser>
          <c:idx val="3"/>
          <c:order val="3"/>
          <c:tx>
            <c:strRef>
              <c:f>'4.6.14'!$A$19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'4.6.14'!$B$19:$K$19</c:f>
              <c:numCache>
                <c:formatCode>#\ ##0.0</c:formatCode>
                <c:ptCount val="10"/>
                <c:pt idx="0">
                  <c:v>124866.29899999998</c:v>
                </c:pt>
                <c:pt idx="1">
                  <c:v>126410.22500000001</c:v>
                </c:pt>
                <c:pt idx="2">
                  <c:v>127710.09999999985</c:v>
                </c:pt>
                <c:pt idx="3">
                  <c:v>135933.98499999999</c:v>
                </c:pt>
                <c:pt idx="4">
                  <c:v>124740.92899999999</c:v>
                </c:pt>
                <c:pt idx="5">
                  <c:v>122313.29599999996</c:v>
                </c:pt>
                <c:pt idx="6">
                  <c:v>131716.59799999985</c:v>
                </c:pt>
                <c:pt idx="7">
                  <c:v>106804.545</c:v>
                </c:pt>
                <c:pt idx="8">
                  <c:v>127863.09399999995</c:v>
                </c:pt>
                <c:pt idx="9">
                  <c:v>147310.4469999999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5-4F10-9B3D-2D57D4A8039F}"/>
            </c:ext>
          </c:extLst>
        </c:ser>
        <c:ser>
          <c:idx val="4"/>
          <c:order val="4"/>
          <c:tx>
            <c:strRef>
              <c:f>'4.6.14'!$A$20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'4.6.14'!$B$20:$K$20</c:f>
              <c:numCache>
                <c:formatCode>#\ ##0.0</c:formatCode>
                <c:ptCount val="10"/>
                <c:pt idx="0">
                  <c:v>25283.979000000003</c:v>
                </c:pt>
                <c:pt idx="1">
                  <c:v>26472.585999999999</c:v>
                </c:pt>
                <c:pt idx="2">
                  <c:v>20139.332000000009</c:v>
                </c:pt>
                <c:pt idx="3">
                  <c:v>25643.954000000005</c:v>
                </c:pt>
                <c:pt idx="4">
                  <c:v>32198.54826794759</c:v>
                </c:pt>
                <c:pt idx="5">
                  <c:v>31038.254895705526</c:v>
                </c:pt>
                <c:pt idx="6">
                  <c:v>22161.22871585903</c:v>
                </c:pt>
                <c:pt idx="7">
                  <c:v>29636.568585903096</c:v>
                </c:pt>
                <c:pt idx="8">
                  <c:v>31556.160288392093</c:v>
                </c:pt>
                <c:pt idx="9">
                  <c:v>24855.157035477085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5-4F10-9B3D-2D57D4A8039F}"/>
            </c:ext>
          </c:extLst>
        </c:ser>
        <c:ser>
          <c:idx val="5"/>
          <c:order val="5"/>
          <c:tx>
            <c:strRef>
              <c:f>'4.6.14'!$A$21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65-4F10-9B3D-2D57D4A8039F}"/>
            </c:ext>
          </c:extLst>
        </c:ser>
        <c:ser>
          <c:idx val="6"/>
          <c:order val="6"/>
          <c:tx>
            <c:strRef>
              <c:f>'4.6.14'!$A$22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'4.6.14'!$B$22:$K$22</c:f>
              <c:numCache>
                <c:formatCode>#\ ##0.0</c:formatCode>
                <c:ptCount val="10"/>
                <c:pt idx="0">
                  <c:v>247.83</c:v>
                </c:pt>
                <c:pt idx="1">
                  <c:v>282.87799999999999</c:v>
                </c:pt>
                <c:pt idx="2">
                  <c:v>146.99199999999999</c:v>
                </c:pt>
                <c:pt idx="3">
                  <c:v>159.43600000000001</c:v>
                </c:pt>
                <c:pt idx="4">
                  <c:v>149.518</c:v>
                </c:pt>
                <c:pt idx="5">
                  <c:v>119.63200000000001</c:v>
                </c:pt>
                <c:pt idx="6">
                  <c:v>183.66600000000003</c:v>
                </c:pt>
                <c:pt idx="7">
                  <c:v>260.60199999999998</c:v>
                </c:pt>
                <c:pt idx="8">
                  <c:v>196.38499999999996</c:v>
                </c:pt>
                <c:pt idx="9">
                  <c:v>75.662999999999997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65-4F10-9B3D-2D57D4A8039F}"/>
            </c:ext>
          </c:extLst>
        </c:ser>
        <c:ser>
          <c:idx val="7"/>
          <c:order val="7"/>
          <c:tx>
            <c:strRef>
              <c:f>'4.6.14'!$A$23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'4.6.14'!$B$23:$K$23</c:f>
              <c:numCache>
                <c:formatCode>#\ ##0.0</c:formatCode>
                <c:ptCount val="10"/>
                <c:pt idx="0">
                  <c:v>174089.19700000025</c:v>
                </c:pt>
                <c:pt idx="1">
                  <c:v>176196.70799999958</c:v>
                </c:pt>
                <c:pt idx="2">
                  <c:v>184929.78000000029</c:v>
                </c:pt>
                <c:pt idx="3">
                  <c:v>181845.90599999781</c:v>
                </c:pt>
                <c:pt idx="4">
                  <c:v>180108.90551536504</c:v>
                </c:pt>
                <c:pt idx="5">
                  <c:v>180549.54598212513</c:v>
                </c:pt>
                <c:pt idx="6">
                  <c:v>194644.09732733315</c:v>
                </c:pt>
                <c:pt idx="7">
                  <c:v>220355.79109497395</c:v>
                </c:pt>
                <c:pt idx="8">
                  <c:v>275054.60080854484</c:v>
                </c:pt>
                <c:pt idx="9">
                  <c:v>317191.94913797366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65-4F10-9B3D-2D57D4A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161564224727593"/>
          <c:w val="0.9457264957264957"/>
          <c:h val="0.1483839289160295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 b="1" i="0" u="none" strike="noStrike" kern="1200" baseline="0">
                <a:solidFill>
                  <a:schemeClr val="tx2"/>
                </a:solidFill>
                <a:effectLst/>
              </a:rPr>
              <a:t>[GWh]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1.3046311065660183E-3"/>
          <c:y val="9.927332162567229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654881068043"/>
          <c:w val="0.91003011825257196"/>
          <c:h val="0.54096580598106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'4.6.14'!$B$25:$K$25</c:f>
              <c:numCache>
                <c:formatCode>#\ ##0.0</c:formatCode>
                <c:ptCount val="10"/>
                <c:pt idx="0">
                  <c:v>453597.79935073497</c:v>
                </c:pt>
                <c:pt idx="1">
                  <c:v>499786.48140231799</c:v>
                </c:pt>
                <c:pt idx="2">
                  <c:v>515571.29556959006</c:v>
                </c:pt>
                <c:pt idx="3">
                  <c:v>550102.74212695472</c:v>
                </c:pt>
                <c:pt idx="4">
                  <c:v>528541.13212284422</c:v>
                </c:pt>
                <c:pt idx="5">
                  <c:v>563849.78652757988</c:v>
                </c:pt>
                <c:pt idx="6">
                  <c:v>494370.33399999997</c:v>
                </c:pt>
                <c:pt idx="7">
                  <c:v>546986.27</c:v>
                </c:pt>
                <c:pt idx="8">
                  <c:v>597283.23600000003</c:v>
                </c:pt>
                <c:pt idx="9">
                  <c:v>573670.53799999994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8-4505-ACCB-B1AEA2EC10BC}"/>
            </c:ext>
          </c:extLst>
        </c:ser>
        <c:ser>
          <c:idx val="1"/>
          <c:order val="1"/>
          <c:tx>
            <c:strRef>
              <c:f>'4.6.14'!$A$26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'4.6.14'!$B$26:$K$26</c:f>
              <c:numCache>
                <c:formatCode>#\ ##0.0</c:formatCode>
                <c:ptCount val="10"/>
                <c:pt idx="0">
                  <c:v>1034695.258233967</c:v>
                </c:pt>
                <c:pt idx="1">
                  <c:v>1053925.8145688081</c:v>
                </c:pt>
                <c:pt idx="2">
                  <c:v>1088962.5612125136</c:v>
                </c:pt>
                <c:pt idx="3">
                  <c:v>1091420.5779431742</c:v>
                </c:pt>
                <c:pt idx="4">
                  <c:v>976475.36517948855</c:v>
                </c:pt>
                <c:pt idx="5">
                  <c:v>1045219.7533595318</c:v>
                </c:pt>
                <c:pt idx="6">
                  <c:v>1042129.4350000002</c:v>
                </c:pt>
                <c:pt idx="7">
                  <c:v>978326.87499999988</c:v>
                </c:pt>
                <c:pt idx="8">
                  <c:v>965848.91399999999</c:v>
                </c:pt>
                <c:pt idx="9">
                  <c:v>958249.91199999989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8-4505-ACCB-B1AEA2EC10BC}"/>
            </c:ext>
          </c:extLst>
        </c:ser>
        <c:ser>
          <c:idx val="2"/>
          <c:order val="2"/>
          <c:tx>
            <c:strRef>
              <c:f>'4.6.14'!$A$27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'4.6.14'!$B$27:$K$27</c:f>
              <c:numCache>
                <c:formatCode>#\ ##0.0</c:formatCode>
                <c:ptCount val="10"/>
                <c:pt idx="0">
                  <c:v>419137.76005277201</c:v>
                </c:pt>
                <c:pt idx="1">
                  <c:v>446233.45986759651</c:v>
                </c:pt>
                <c:pt idx="2">
                  <c:v>433345.6536916676</c:v>
                </c:pt>
                <c:pt idx="3">
                  <c:v>433638.49529468676</c:v>
                </c:pt>
                <c:pt idx="4">
                  <c:v>418947.98761791753</c:v>
                </c:pt>
                <c:pt idx="5">
                  <c:v>393519.69624863425</c:v>
                </c:pt>
                <c:pt idx="6">
                  <c:v>337498.55921994231</c:v>
                </c:pt>
                <c:pt idx="7">
                  <c:v>383896.07342260581</c:v>
                </c:pt>
                <c:pt idx="8">
                  <c:v>392008.0435355854</c:v>
                </c:pt>
                <c:pt idx="9">
                  <c:v>412834.01195244218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8-4505-ACCB-B1AEA2EC10BC}"/>
            </c:ext>
          </c:extLst>
        </c:ser>
        <c:ser>
          <c:idx val="3"/>
          <c:order val="3"/>
          <c:tx>
            <c:strRef>
              <c:f>'4.6.14'!$A$28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strCache>
            </c:strRef>
          </c:cat>
          <c:val>
            <c:numRef>
              <c:f>'4.6.14'!$B$28:$K$28</c:f>
              <c:numCache>
                <c:formatCode>#\ ##0.0</c:formatCode>
                <c:ptCount val="10"/>
                <c:pt idx="0">
                  <c:v>898352.43250328407</c:v>
                </c:pt>
                <c:pt idx="1">
                  <c:v>917601.49494621216</c:v>
                </c:pt>
                <c:pt idx="2">
                  <c:v>907154.13489443378</c:v>
                </c:pt>
                <c:pt idx="3">
                  <c:v>917426.08430237905</c:v>
                </c:pt>
                <c:pt idx="4">
                  <c:v>960071.3355379015</c:v>
                </c:pt>
                <c:pt idx="5">
                  <c:v>960661.63901067839</c:v>
                </c:pt>
                <c:pt idx="6">
                  <c:v>762783.20583030442</c:v>
                </c:pt>
                <c:pt idx="7">
                  <c:v>748992.22969695216</c:v>
                </c:pt>
                <c:pt idx="8">
                  <c:v>755813.47419301316</c:v>
                </c:pt>
                <c:pt idx="9">
                  <c:v>807226.93127098889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8-4505-ACCB-B1AEA2EC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3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4106006006005993"/>
          <c:w val="0.43376880341880336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v</a:t>
            </a:r>
            <a:r>
              <a:rPr lang="cs-CZ" sz="1000" baseline="0">
                <a:solidFill>
                  <a:schemeClr val="accent1"/>
                </a:solidFill>
              </a:rPr>
              <a:t> soustavách RDS </a:t>
            </a:r>
            <a:r>
              <a:rPr lang="cs-CZ" sz="1000">
                <a:solidFill>
                  <a:schemeClr val="accent1"/>
                </a:solidFill>
              </a:rPr>
              <a:t>celkem [TWh]</a:t>
            </a:r>
          </a:p>
        </c:rich>
      </c:tx>
      <c:layout>
        <c:manualLayout>
          <c:xMode val="edge"/>
          <c:yMode val="edge"/>
          <c:x val="1.9354547369051889E-3"/>
          <c:y val="1.486983387110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'4.7'!$A$9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'4.7'!$B$9:$M$9</c:f>
              <c:numCache>
                <c:formatCode>#\ ##0.0</c:formatCode>
                <c:ptCount val="12"/>
                <c:pt idx="0">
                  <c:v>3444954.050803748</c:v>
                </c:pt>
                <c:pt idx="1">
                  <c:v>3153861.0483359331</c:v>
                </c:pt>
                <c:pt idx="2">
                  <c:v>3117078.682442965</c:v>
                </c:pt>
                <c:pt idx="3">
                  <c:v>2753674.2204897227</c:v>
                </c:pt>
                <c:pt idx="4">
                  <c:v>2707436.4935176056</c:v>
                </c:pt>
                <c:pt idx="5">
                  <c:v>2612407.8221298624</c:v>
                </c:pt>
                <c:pt idx="6">
                  <c:v>2561974.7428323776</c:v>
                </c:pt>
                <c:pt idx="7">
                  <c:v>2510163.5115284016</c:v>
                </c:pt>
                <c:pt idx="8">
                  <c:v>2625199.2957101371</c:v>
                </c:pt>
                <c:pt idx="9">
                  <c:v>2992211.9877074077</c:v>
                </c:pt>
                <c:pt idx="10">
                  <c:v>3169666.7304819203</c:v>
                </c:pt>
                <c:pt idx="11">
                  <c:v>3199191.0102009303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8-4B4A-80AF-B504D9E0F7F3}"/>
            </c:ext>
          </c:extLst>
        </c:ser>
        <c:ser>
          <c:idx val="1"/>
          <c:order val="1"/>
          <c:tx>
            <c:strRef>
              <c:f>'4.7'!$A$14</c:f>
              <c:strCache>
                <c:ptCount val="1"/>
                <c:pt idx="0">
                  <c:v>EG.D, s.r.o.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'4.7'!$B$14:$M$14</c:f>
              <c:numCache>
                <c:formatCode>#\ ##0.0</c:formatCode>
                <c:ptCount val="12"/>
                <c:pt idx="0">
                  <c:v>1273619.1371168802</c:v>
                </c:pt>
                <c:pt idx="1">
                  <c:v>1170084.0253123976</c:v>
                </c:pt>
                <c:pt idx="2">
                  <c:v>1152495.8962148535</c:v>
                </c:pt>
                <c:pt idx="3">
                  <c:v>1016300.3860749069</c:v>
                </c:pt>
                <c:pt idx="4">
                  <c:v>1043637.4508589362</c:v>
                </c:pt>
                <c:pt idx="5">
                  <c:v>1016043.9144175553</c:v>
                </c:pt>
                <c:pt idx="6">
                  <c:v>978215.31834151316</c:v>
                </c:pt>
                <c:pt idx="7">
                  <c:v>964759.08790445328</c:v>
                </c:pt>
                <c:pt idx="8">
                  <c:v>984134.10140775982</c:v>
                </c:pt>
                <c:pt idx="9">
                  <c:v>1111533.895910281</c:v>
                </c:pt>
                <c:pt idx="10">
                  <c:v>1177875.0389040438</c:v>
                </c:pt>
                <c:pt idx="11">
                  <c:v>1166705.7270830981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8-4B4A-80AF-B504D9E0F7F3}"/>
            </c:ext>
          </c:extLst>
        </c:ser>
        <c:ser>
          <c:idx val="2"/>
          <c:order val="2"/>
          <c:tx>
            <c:strRef>
              <c:f>'4.7'!$A$19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'4.7'!$B$19:$M$19</c:f>
              <c:numCache>
                <c:formatCode>#\ ##0.0</c:formatCode>
                <c:ptCount val="12"/>
                <c:pt idx="0">
                  <c:v>579564.93938052002</c:v>
                </c:pt>
                <c:pt idx="1">
                  <c:v>528075.54982035875</c:v>
                </c:pt>
                <c:pt idx="2">
                  <c:v>526370.71631151706</c:v>
                </c:pt>
                <c:pt idx="3">
                  <c:v>467886.42471238098</c:v>
                </c:pt>
                <c:pt idx="4">
                  <c:v>462191.21844928601</c:v>
                </c:pt>
                <c:pt idx="5">
                  <c:v>455642.57011506311</c:v>
                </c:pt>
                <c:pt idx="6">
                  <c:v>453534.85525456513</c:v>
                </c:pt>
                <c:pt idx="7">
                  <c:v>450550.42104122456</c:v>
                </c:pt>
                <c:pt idx="8">
                  <c:v>452391.09536248219</c:v>
                </c:pt>
                <c:pt idx="9">
                  <c:v>504416.20358290966</c:v>
                </c:pt>
                <c:pt idx="10">
                  <c:v>541733.42181290395</c:v>
                </c:pt>
                <c:pt idx="11">
                  <c:v>561282.26797673001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8-4B4A-80AF-B504D9E0F7F3}"/>
            </c:ext>
          </c:extLst>
        </c:ser>
        <c:ser>
          <c:idx val="3"/>
          <c:order val="3"/>
          <c:tx>
            <c:strRef>
              <c:f>'4.7'!$A$24</c:f>
              <c:strCache>
                <c:ptCount val="1"/>
                <c:pt idx="0">
                  <c:v>UCED Chomutov s.r.o.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'4.7'!$B$24:$M$24</c:f>
              <c:numCache>
                <c:formatCode>#\ ##0.0</c:formatCode>
                <c:ptCount val="12"/>
                <c:pt idx="0">
                  <c:v>5067.2900000000009</c:v>
                </c:pt>
                <c:pt idx="1">
                  <c:v>5041.0200000000004</c:v>
                </c:pt>
                <c:pt idx="2">
                  <c:v>4790.0300000000007</c:v>
                </c:pt>
                <c:pt idx="3">
                  <c:v>4654.42</c:v>
                </c:pt>
                <c:pt idx="4">
                  <c:v>4339.8900000000003</c:v>
                </c:pt>
                <c:pt idx="5">
                  <c:v>4540.74</c:v>
                </c:pt>
                <c:pt idx="6">
                  <c:v>3038.2200000000003</c:v>
                </c:pt>
                <c:pt idx="7">
                  <c:v>4188.42</c:v>
                </c:pt>
                <c:pt idx="8">
                  <c:v>4754.1100000000006</c:v>
                </c:pt>
                <c:pt idx="9">
                  <c:v>5047.76</c:v>
                </c:pt>
                <c:pt idx="10">
                  <c:v>4713.1100000000006</c:v>
                </c:pt>
                <c:pt idx="11">
                  <c:v>4377.0199999999995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8-4B4A-80AF-B504D9E0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98112"/>
        <c:axId val="159154560"/>
      </c:barChart>
      <c:catAx>
        <c:axId val="15869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154560"/>
        <c:crosses val="autoZero"/>
        <c:auto val="1"/>
        <c:lblAlgn val="ctr"/>
        <c:lblOffset val="100"/>
        <c:noMultiLvlLbl val="0"/>
      </c:catAx>
      <c:valAx>
        <c:axId val="1591545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69811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ČEZ Distribuce, a.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8.407070249128060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04812312104991"/>
          <c:y val="0.31459043214052873"/>
          <c:w val="0.33677572514660664"/>
          <c:h val="0.68084299054985342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C16F-4951-B0C5-A466B3F729D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C16F-4951-B0C5-A466B3F729DB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C16F-4951-B0C5-A466B3F729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'4.7'!$A$10:$A$13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'4.7'!$N$10:$N$13</c:f>
              <c:numCache>
                <c:formatCode>#\ ##0.0</c:formatCode>
                <c:ptCount val="4"/>
                <c:pt idx="0">
                  <c:v>5895123.5130000003</c:v>
                </c:pt>
                <c:pt idx="1">
                  <c:v>13627492.189999999</c:v>
                </c:pt>
                <c:pt idx="2">
                  <c:v>4609267.6703029722</c:v>
                </c:pt>
                <c:pt idx="3">
                  <c:v>10715936.222878041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0-44E8-A2D9-7ED7AE67B7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PREd</a:t>
            </a:r>
            <a:r>
              <a:rPr lang="en-US" sz="1000">
                <a:solidFill>
                  <a:schemeClr val="accent1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1.0647544642956894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91038189112188"/>
          <c:y val="0.31470391411444765"/>
          <c:w val="0.33566362539837369"/>
          <c:h val="0.68072938172464037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3EDD-4358-9DC8-ED33A3158F6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EDD-4358-9DC8-ED33A3158F6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3EDD-4358-9DC8-ED33A3158F66}"/>
              </c:ext>
            </c:extLst>
          </c:dPt>
          <c:dLbls>
            <c:dLbl>
              <c:idx val="1"/>
              <c:layout>
                <c:manualLayout>
                  <c:x val="-1.7909109155785388E-2"/>
                  <c:y val="8.31338856499947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D-4358-9DC8-ED33A3158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'4.7'!$A$20:$A$23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'4.7'!$N$20:$N$23</c:f>
              <c:numCache>
                <c:formatCode>#\ ##0.0</c:formatCode>
                <c:ptCount val="4"/>
                <c:pt idx="0">
                  <c:v>132791.58600000001</c:v>
                </c:pt>
                <c:pt idx="1">
                  <c:v>3045554.9960000003</c:v>
                </c:pt>
                <c:pt idx="2">
                  <c:v>1138235.7712632539</c:v>
                </c:pt>
                <c:pt idx="3">
                  <c:v>1667057.3305566881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6-427B-B689-DF4F6BB9FD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EG.D</a:t>
            </a:r>
            <a:r>
              <a:rPr lang="en-US" sz="1000" b="1" i="0" u="none" strike="noStrike" baseline="0">
                <a:solidFill>
                  <a:schemeClr val="accent1"/>
                </a:solidFill>
                <a:effectLst/>
              </a:rPr>
              <a:t>, </a:t>
            </a: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s.r.o.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5.6191758976709139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886441815490456"/>
          <c:y val="0.32660774085004951"/>
          <c:w val="0.33057519216333708"/>
          <c:h val="0.66882568184033253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A3C-48BF-B40E-60F5A35AC71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7A3C-48BF-B40E-60F5A35AC71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7A3C-48BF-B40E-60F5A35AC7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'4.7'!$A$15:$A$18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'4.7'!$N$15:$N$18</c:f>
              <c:numCache>
                <c:formatCode>#\ ##0.0</c:formatCode>
                <c:ptCount val="4"/>
                <c:pt idx="0">
                  <c:v>1365838.5729999999</c:v>
                </c:pt>
                <c:pt idx="1">
                  <c:v>5404117.1400000025</c:v>
                </c:pt>
                <c:pt idx="2">
                  <c:v>2012378.2558859079</c:v>
                </c:pt>
                <c:pt idx="3">
                  <c:v>4273070.0106607676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B-4118-B0DA-58C7E3DD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UCED Chomutov</a:t>
            </a:r>
            <a:r>
              <a:rPr lang="cs-CZ" sz="1000" baseline="0">
                <a:solidFill>
                  <a:schemeClr val="accent1"/>
                </a:solidFill>
              </a:rPr>
              <a:t> s.r.o.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255230031339628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292471780577179"/>
          <c:y val="0.30257340973951752"/>
          <c:w val="0.34245412516866175"/>
          <c:h val="0.692860008629760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EA46-473E-B831-5AE7C7D978F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EA46-473E-B831-5AE7C7D978FE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011E-4FDE-AC96-72AB0E000F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E-4263-972F-BB5A8B2375D0}"/>
                </c:ext>
              </c:extLst>
            </c:dLbl>
            <c:dLbl>
              <c:idx val="2"/>
              <c:layout>
                <c:manualLayout>
                  <c:x val="0"/>
                  <c:y val="-4.7628238448168074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6-473E-B831-5AE7C7D978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E-4FDE-AC96-72AB0E000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'4.7'!$A$25:$A$28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'4.7'!$N$25:$N$28</c:f>
              <c:numCache>
                <c:formatCode>#\ ##0.0</c:formatCode>
                <c:ptCount val="4"/>
                <c:pt idx="0">
                  <c:v>0</c:v>
                </c:pt>
                <c:pt idx="1">
                  <c:v>53594.400000000009</c:v>
                </c:pt>
                <c:pt idx="2">
                  <c:v>957.63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1-4632-8FE3-9DA02A7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E6-4722-BCF2-BD1AAB8D4B05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E6-4722-BCF2-BD1AAB8D4B05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E6-4722-BCF2-BD1AAB8D4B05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E6-4722-BCF2-BD1AAB8D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8880"/>
        <c:axId val="161824768"/>
      </c:barChart>
      <c:catAx>
        <c:axId val="16181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24768"/>
        <c:crosses val="autoZero"/>
        <c:auto val="1"/>
        <c:lblAlgn val="ctr"/>
        <c:lblOffset val="100"/>
        <c:noMultiLvlLbl val="0"/>
      </c:catAx>
      <c:valAx>
        <c:axId val="161824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18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2"/>
                </a:solidFill>
              </a:rPr>
              <a:t>P</a:t>
            </a:r>
            <a:r>
              <a:rPr lang="cs-CZ" sz="1000" b="1">
                <a:solidFill>
                  <a:schemeClr val="tx2"/>
                </a:solidFill>
              </a:rPr>
              <a:t>odíl</a:t>
            </a:r>
            <a:r>
              <a:rPr lang="cs-CZ" sz="1000" b="1" baseline="0">
                <a:solidFill>
                  <a:schemeClr val="tx2"/>
                </a:solidFill>
              </a:rPr>
              <a:t> paliv a technologií na výrobě elektřiny brutto [GWh] 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929777492422974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066257856957482E-2"/>
          <c:y val="0.13723795115625675"/>
          <c:w val="0.90093374214304256"/>
          <c:h val="0.76700045625915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'3.5'!$B$5:$M$5</c:f>
              <c:numCache>
                <c:formatCode>#\ ##0.0</c:formatCode>
                <c:ptCount val="12"/>
                <c:pt idx="0">
                  <c:v>3176.1238350000003</c:v>
                </c:pt>
                <c:pt idx="1">
                  <c:v>2962.5226259999999</c:v>
                </c:pt>
                <c:pt idx="2">
                  <c:v>2702.0435910000001</c:v>
                </c:pt>
                <c:pt idx="3">
                  <c:v>1972.7273930000001</c:v>
                </c:pt>
                <c:pt idx="4">
                  <c:v>1375.4466510000002</c:v>
                </c:pt>
                <c:pt idx="5">
                  <c:v>840.047012</c:v>
                </c:pt>
                <c:pt idx="6">
                  <c:v>1707.0757880000003</c:v>
                </c:pt>
                <c:pt idx="7">
                  <c:v>1450.354002</c:v>
                </c:pt>
                <c:pt idx="8">
                  <c:v>1545.0082260000001</c:v>
                </c:pt>
                <c:pt idx="9">
                  <c:v>2207.8542259999995</c:v>
                </c:pt>
                <c:pt idx="10">
                  <c:v>2711.5929680000004</c:v>
                </c:pt>
                <c:pt idx="11">
                  <c:v>2580.6635190000002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9B8-A61D-74649372C456}"/>
            </c:ext>
          </c:extLst>
        </c:ser>
        <c:ser>
          <c:idx val="1"/>
          <c:order val="1"/>
          <c:tx>
            <c:strRef>
              <c:f>'3.5'!$A$6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'3.5'!$B$6:$M$6</c:f>
              <c:numCache>
                <c:formatCode>#\ ##0.0</c:formatCode>
                <c:ptCount val="12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  <c:pt idx="3">
                  <c:v>2518.8992899999998</c:v>
                </c:pt>
                <c:pt idx="4">
                  <c:v>2742.4028899999998</c:v>
                </c:pt>
                <c:pt idx="5">
                  <c:v>2246.7362599999997</c:v>
                </c:pt>
                <c:pt idx="6">
                  <c:v>2283.1923199999997</c:v>
                </c:pt>
                <c:pt idx="7">
                  <c:v>3030.6519399999997</c:v>
                </c:pt>
                <c:pt idx="8">
                  <c:v>2645.54018</c:v>
                </c:pt>
                <c:pt idx="9">
                  <c:v>2767.6315499999996</c:v>
                </c:pt>
                <c:pt idx="10">
                  <c:v>2998.0423799999999</c:v>
                </c:pt>
                <c:pt idx="11">
                  <c:v>2877.3952000000004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1-41F8-BD6D-731669124C51}"/>
            </c:ext>
          </c:extLst>
        </c:ser>
        <c:ser>
          <c:idx val="2"/>
          <c:order val="2"/>
          <c:tx>
            <c:strRef>
              <c:f>'3.5'!$A$8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'3.5'!$B$8:$M$8</c:f>
              <c:numCache>
                <c:formatCode>#\ ##0.0</c:formatCode>
                <c:ptCount val="12"/>
                <c:pt idx="0">
                  <c:v>494.87377299999935</c:v>
                </c:pt>
                <c:pt idx="1">
                  <c:v>459.7563459999995</c:v>
                </c:pt>
                <c:pt idx="2">
                  <c:v>396.66022299999963</c:v>
                </c:pt>
                <c:pt idx="3">
                  <c:v>324.7213072499996</c:v>
                </c:pt>
                <c:pt idx="4">
                  <c:v>264.63072800000026</c:v>
                </c:pt>
                <c:pt idx="5">
                  <c:v>198.09786700000029</c:v>
                </c:pt>
                <c:pt idx="6">
                  <c:v>265.14482699999974</c:v>
                </c:pt>
                <c:pt idx="7">
                  <c:v>132.41120400000005</c:v>
                </c:pt>
                <c:pt idx="8">
                  <c:v>106.36543700000003</c:v>
                </c:pt>
                <c:pt idx="9">
                  <c:v>209.77814700000005</c:v>
                </c:pt>
                <c:pt idx="10">
                  <c:v>256.27893800000004</c:v>
                </c:pt>
                <c:pt idx="11">
                  <c:v>475.31837999999942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1-41F8-BD6D-731669124C51}"/>
            </c:ext>
          </c:extLst>
        </c:ser>
        <c:ser>
          <c:idx val="3"/>
          <c:order val="3"/>
          <c:tx>
            <c:strRef>
              <c:f>'3.5'!$A$9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'3.5'!$B$9:$M$9</c:f>
              <c:numCache>
                <c:formatCode>#\ ##0.0</c:formatCode>
                <c:ptCount val="12"/>
                <c:pt idx="0">
                  <c:v>230.92347400000003</c:v>
                </c:pt>
                <c:pt idx="1">
                  <c:v>256.55780699999997</c:v>
                </c:pt>
                <c:pt idx="2">
                  <c:v>147.31057300000003</c:v>
                </c:pt>
                <c:pt idx="3">
                  <c:v>53.700613000000004</c:v>
                </c:pt>
                <c:pt idx="4">
                  <c:v>42.674502000000004</c:v>
                </c:pt>
                <c:pt idx="5">
                  <c:v>37.729756999999999</c:v>
                </c:pt>
                <c:pt idx="6">
                  <c:v>37.983750000000001</c:v>
                </c:pt>
                <c:pt idx="7">
                  <c:v>41.304936000000005</c:v>
                </c:pt>
                <c:pt idx="8">
                  <c:v>40.980340999999996</c:v>
                </c:pt>
                <c:pt idx="9">
                  <c:v>70.044561000000002</c:v>
                </c:pt>
                <c:pt idx="10">
                  <c:v>85.82872900000001</c:v>
                </c:pt>
                <c:pt idx="11">
                  <c:v>87.225528999999995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1-41F8-BD6D-731669124C51}"/>
            </c:ext>
          </c:extLst>
        </c:ser>
        <c:ser>
          <c:idx val="4"/>
          <c:order val="4"/>
          <c:tx>
            <c:strRef>
              <c:f>'3.5'!$A$10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'3.5'!$B$10:$M$10</c:f>
              <c:numCache>
                <c:formatCode>#\ ##0.0</c:formatCode>
                <c:ptCount val="12"/>
                <c:pt idx="0">
                  <c:v>83.849710000000002</c:v>
                </c:pt>
                <c:pt idx="1">
                  <c:v>88.240169999999992</c:v>
                </c:pt>
                <c:pt idx="2">
                  <c:v>91.883579999999981</c:v>
                </c:pt>
                <c:pt idx="3">
                  <c:v>90.725649999999987</c:v>
                </c:pt>
                <c:pt idx="4">
                  <c:v>88.818160000000006</c:v>
                </c:pt>
                <c:pt idx="5">
                  <c:v>70.530550000000005</c:v>
                </c:pt>
                <c:pt idx="6">
                  <c:v>86.520250000000004</c:v>
                </c:pt>
                <c:pt idx="7">
                  <c:v>113.81516999999999</c:v>
                </c:pt>
                <c:pt idx="8">
                  <c:v>72.132630000000006</c:v>
                </c:pt>
                <c:pt idx="9">
                  <c:v>80.032389999999978</c:v>
                </c:pt>
                <c:pt idx="10">
                  <c:v>88.587180000000004</c:v>
                </c:pt>
                <c:pt idx="11">
                  <c:v>100.03023000000002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1-41F8-BD6D-731669124C51}"/>
            </c:ext>
          </c:extLst>
        </c:ser>
        <c:ser>
          <c:idx val="5"/>
          <c:order val="5"/>
          <c:tx>
            <c:strRef>
              <c:f>'3.5'!$A$11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'3.5'!$B$11:$M$11</c:f>
              <c:numCache>
                <c:formatCode>#\ ##0.0</c:formatCode>
                <c:ptCount val="12"/>
                <c:pt idx="0">
                  <c:v>58.415735999999995</c:v>
                </c:pt>
                <c:pt idx="1">
                  <c:v>53.357307000000006</c:v>
                </c:pt>
                <c:pt idx="2">
                  <c:v>51.033119999999997</c:v>
                </c:pt>
                <c:pt idx="3">
                  <c:v>46.792362999999995</c:v>
                </c:pt>
                <c:pt idx="4">
                  <c:v>51.374232000000013</c:v>
                </c:pt>
                <c:pt idx="5">
                  <c:v>46.873495999999989</c:v>
                </c:pt>
                <c:pt idx="6">
                  <c:v>48.258702</c:v>
                </c:pt>
                <c:pt idx="7">
                  <c:v>49.880611999999999</c:v>
                </c:pt>
                <c:pt idx="8">
                  <c:v>43.776432999999997</c:v>
                </c:pt>
                <c:pt idx="9">
                  <c:v>52.014674999999976</c:v>
                </c:pt>
                <c:pt idx="10">
                  <c:v>50.230764999999991</c:v>
                </c:pt>
                <c:pt idx="11">
                  <c:v>57.026368000000019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1-41F8-BD6D-731669124C51}"/>
            </c:ext>
          </c:extLst>
        </c:ser>
        <c:ser>
          <c:idx val="6"/>
          <c:order val="6"/>
          <c:tx>
            <c:strRef>
              <c:f>'3.5'!$A$12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val>
            <c:numRef>
              <c:f>'3.5'!$B$12:$M$12</c:f>
              <c:numCache>
                <c:formatCode>#\ ##0.0</c:formatCode>
                <c:ptCount val="12"/>
                <c:pt idx="0">
                  <c:v>12.896000000000001</c:v>
                </c:pt>
                <c:pt idx="1">
                  <c:v>11.143089400000001</c:v>
                </c:pt>
                <c:pt idx="2">
                  <c:v>11.760652600000002</c:v>
                </c:pt>
                <c:pt idx="3">
                  <c:v>12.973281800000001</c:v>
                </c:pt>
                <c:pt idx="4">
                  <c:v>12.339106600000001</c:v>
                </c:pt>
                <c:pt idx="5">
                  <c:v>14.0869286</c:v>
                </c:pt>
                <c:pt idx="6">
                  <c:v>12.2853934</c:v>
                </c:pt>
                <c:pt idx="7">
                  <c:v>13.631537000000002</c:v>
                </c:pt>
                <c:pt idx="8">
                  <c:v>12.1447492</c:v>
                </c:pt>
                <c:pt idx="9">
                  <c:v>12.930536400000001</c:v>
                </c:pt>
                <c:pt idx="10">
                  <c:v>16.765395999999999</c:v>
                </c:pt>
                <c:pt idx="11">
                  <c:v>13.8507122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41-41F8-BD6D-731669124C51}"/>
            </c:ext>
          </c:extLst>
        </c:ser>
        <c:ser>
          <c:idx val="7"/>
          <c:order val="7"/>
          <c:tx>
            <c:strRef>
              <c:f>'3.5'!$A$13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val>
            <c:numRef>
              <c:f>'3.5'!$B$13:$M$13</c:f>
              <c:numCache>
                <c:formatCode>#\ ##0.0</c:formatCode>
                <c:ptCount val="12"/>
                <c:pt idx="0">
                  <c:v>5.2422759999999995</c:v>
                </c:pt>
                <c:pt idx="1">
                  <c:v>4.8782350000000001</c:v>
                </c:pt>
                <c:pt idx="2">
                  <c:v>5.3778489999999994</c:v>
                </c:pt>
                <c:pt idx="3">
                  <c:v>5.1698430000000002</c:v>
                </c:pt>
                <c:pt idx="4">
                  <c:v>5.011048999999999</c:v>
                </c:pt>
                <c:pt idx="5">
                  <c:v>5.6006080000000003</c:v>
                </c:pt>
                <c:pt idx="6">
                  <c:v>5.2306330000000001</c:v>
                </c:pt>
                <c:pt idx="7">
                  <c:v>3.4883120000000001</c:v>
                </c:pt>
                <c:pt idx="8">
                  <c:v>2.9031650000000004</c:v>
                </c:pt>
                <c:pt idx="9">
                  <c:v>3.906094</c:v>
                </c:pt>
                <c:pt idx="10">
                  <c:v>4.4685640000000006</c:v>
                </c:pt>
                <c:pt idx="11">
                  <c:v>5.3998809999999997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41-41F8-BD6D-731669124C51}"/>
            </c:ext>
          </c:extLst>
        </c:ser>
        <c:ser>
          <c:idx val="8"/>
          <c:order val="8"/>
          <c:tx>
            <c:strRef>
              <c:f>'3.5'!$A$14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'3.5'!$B$14:$M$14</c:f>
              <c:numCache>
                <c:formatCode>#\ ##0.0</c:formatCode>
                <c:ptCount val="12"/>
                <c:pt idx="0">
                  <c:v>1.9149220000000002</c:v>
                </c:pt>
                <c:pt idx="1">
                  <c:v>1.3370939999999998</c:v>
                </c:pt>
                <c:pt idx="2">
                  <c:v>1.2539410000000002</c:v>
                </c:pt>
                <c:pt idx="3">
                  <c:v>1.224402</c:v>
                </c:pt>
                <c:pt idx="4">
                  <c:v>1.171667</c:v>
                </c:pt>
                <c:pt idx="5">
                  <c:v>1.4036450000000003</c:v>
                </c:pt>
                <c:pt idx="6">
                  <c:v>1.488496</c:v>
                </c:pt>
                <c:pt idx="7">
                  <c:v>1.5377819999999998</c:v>
                </c:pt>
                <c:pt idx="8">
                  <c:v>2.082609000000001</c:v>
                </c:pt>
                <c:pt idx="9">
                  <c:v>1.7069909999999997</c:v>
                </c:pt>
                <c:pt idx="10">
                  <c:v>1.6413130000000005</c:v>
                </c:pt>
                <c:pt idx="11">
                  <c:v>1.1323409999999996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41-41F8-BD6D-731669124C51}"/>
            </c:ext>
          </c:extLst>
        </c:ser>
        <c:ser>
          <c:idx val="9"/>
          <c:order val="9"/>
          <c:tx>
            <c:strRef>
              <c:f>'3.5'!$A$15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val>
            <c:numRef>
              <c:f>'3.5'!$B$15:$M$15</c:f>
              <c:numCache>
                <c:formatCode>#\ ##0.0</c:formatCode>
                <c:ptCount val="12"/>
                <c:pt idx="0">
                  <c:v>0.48731000000000008</c:v>
                </c:pt>
                <c:pt idx="1">
                  <c:v>0.31466300000000019</c:v>
                </c:pt>
                <c:pt idx="2">
                  <c:v>0.31947900000000012</c:v>
                </c:pt>
                <c:pt idx="3">
                  <c:v>0.39836399999999988</c:v>
                </c:pt>
                <c:pt idx="4">
                  <c:v>0.46009899999999998</c:v>
                </c:pt>
                <c:pt idx="5">
                  <c:v>0.54999699999999985</c:v>
                </c:pt>
                <c:pt idx="6">
                  <c:v>0.2538720000000001</c:v>
                </c:pt>
                <c:pt idx="7">
                  <c:v>0.35738300000000017</c:v>
                </c:pt>
                <c:pt idx="8">
                  <c:v>0.55883600000000011</c:v>
                </c:pt>
                <c:pt idx="9">
                  <c:v>0.63574699999999984</c:v>
                </c:pt>
                <c:pt idx="10">
                  <c:v>1.3292670000000002</c:v>
                </c:pt>
                <c:pt idx="11">
                  <c:v>1.1972920000000002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41-41F8-BD6D-731669124C51}"/>
            </c:ext>
          </c:extLst>
        </c:ser>
        <c:ser>
          <c:idx val="10"/>
          <c:order val="10"/>
          <c:tx>
            <c:strRef>
              <c:f>'3.5'!$A$16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  <a:ln>
              <a:noFill/>
            </a:ln>
            <a:effectLst/>
          </c:spPr>
          <c:invertIfNegative val="0"/>
          <c:val>
            <c:numRef>
              <c:f>'3.5'!$B$16:$M$16</c:f>
              <c:numCache>
                <c:formatCode>#\ ##0.0</c:formatCode>
                <c:ptCount val="12"/>
                <c:pt idx="0">
                  <c:v>0.2084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41-41F8-BD6D-731669124C51}"/>
            </c:ext>
          </c:extLst>
        </c:ser>
        <c:ser>
          <c:idx val="11"/>
          <c:order val="11"/>
          <c:tx>
            <c:strRef>
              <c:f>'3.5'!$A$17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  <a:ln>
              <a:noFill/>
            </a:ln>
            <a:effectLst/>
          </c:spPr>
          <c:invertIfNegative val="0"/>
          <c:val>
            <c:numRef>
              <c:f>'3.5'!$B$17:$M$17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41-41F8-BD6D-731669124C51}"/>
            </c:ext>
          </c:extLst>
        </c:ser>
        <c:ser>
          <c:idx val="12"/>
          <c:order val="12"/>
          <c:tx>
            <c:strRef>
              <c:f>'3.5'!$A$19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'3.5'!$B$19:$M$19</c:f>
              <c:numCache>
                <c:formatCode>#\ ##0.0</c:formatCode>
                <c:ptCount val="12"/>
                <c:pt idx="0">
                  <c:v>261.48861299999999</c:v>
                </c:pt>
                <c:pt idx="1">
                  <c:v>242.65171999999995</c:v>
                </c:pt>
                <c:pt idx="2">
                  <c:v>281.78326600000003</c:v>
                </c:pt>
                <c:pt idx="3">
                  <c:v>257.42155899999995</c:v>
                </c:pt>
                <c:pt idx="4">
                  <c:v>257.72465899999992</c:v>
                </c:pt>
                <c:pt idx="5">
                  <c:v>250.83129699999998</c:v>
                </c:pt>
                <c:pt idx="6">
                  <c:v>235.96156600000003</c:v>
                </c:pt>
                <c:pt idx="7">
                  <c:v>233.54504900000001</c:v>
                </c:pt>
                <c:pt idx="8">
                  <c:v>237.26771199999996</c:v>
                </c:pt>
                <c:pt idx="9">
                  <c:v>242.43966800000004</c:v>
                </c:pt>
                <c:pt idx="10">
                  <c:v>285.81001299999991</c:v>
                </c:pt>
                <c:pt idx="11">
                  <c:v>264.95398799999998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41-41F8-BD6D-731669124C51}"/>
            </c:ext>
          </c:extLst>
        </c:ser>
        <c:ser>
          <c:idx val="13"/>
          <c:order val="13"/>
          <c:tx>
            <c:strRef>
              <c:f>'3.5'!$A$20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'3.5'!$B$20:$M$20</c:f>
              <c:numCache>
                <c:formatCode>#\ ##0.0</c:formatCode>
                <c:ptCount val="12"/>
                <c:pt idx="0">
                  <c:v>224.27253700000006</c:v>
                </c:pt>
                <c:pt idx="1">
                  <c:v>203.31983300000005</c:v>
                </c:pt>
                <c:pt idx="2">
                  <c:v>224.28428999999983</c:v>
                </c:pt>
                <c:pt idx="3">
                  <c:v>214.053506</c:v>
                </c:pt>
                <c:pt idx="4">
                  <c:v>219.25294100000011</c:v>
                </c:pt>
                <c:pt idx="5">
                  <c:v>207.54945500000017</c:v>
                </c:pt>
                <c:pt idx="6">
                  <c:v>214.31698599999993</c:v>
                </c:pt>
                <c:pt idx="7">
                  <c:v>214.28117100000034</c:v>
                </c:pt>
                <c:pt idx="8">
                  <c:v>209.88830599999997</c:v>
                </c:pt>
                <c:pt idx="9">
                  <c:v>220.57622400000002</c:v>
                </c:pt>
                <c:pt idx="10">
                  <c:v>213.284569</c:v>
                </c:pt>
                <c:pt idx="11">
                  <c:v>223.85438800000011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41-41F8-BD6D-731669124C51}"/>
            </c:ext>
          </c:extLst>
        </c:ser>
        <c:ser>
          <c:idx val="14"/>
          <c:order val="14"/>
          <c:tx>
            <c:strRef>
              <c:f>'3.5'!$A$21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'3.5'!$B$21:$M$21</c:f>
              <c:numCache>
                <c:formatCode>#\ ##0.0</c:formatCode>
                <c:ptCount val="12"/>
                <c:pt idx="0">
                  <c:v>203.82979716693217</c:v>
                </c:pt>
                <c:pt idx="1">
                  <c:v>158.23430353418084</c:v>
                </c:pt>
                <c:pt idx="2">
                  <c:v>159.35266765104026</c:v>
                </c:pt>
                <c:pt idx="3">
                  <c:v>145.5658629475285</c:v>
                </c:pt>
                <c:pt idx="4">
                  <c:v>111.54146586496682</c:v>
                </c:pt>
                <c:pt idx="5">
                  <c:v>109.42309644305631</c:v>
                </c:pt>
                <c:pt idx="6">
                  <c:v>96.935176750291944</c:v>
                </c:pt>
                <c:pt idx="7">
                  <c:v>94.845034892100884</c:v>
                </c:pt>
                <c:pt idx="8">
                  <c:v>104.26892070848776</c:v>
                </c:pt>
                <c:pt idx="9">
                  <c:v>142.29048344456555</c:v>
                </c:pt>
                <c:pt idx="10">
                  <c:v>146.10242427410248</c:v>
                </c:pt>
                <c:pt idx="11">
                  <c:v>129.31026571947257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41-41F8-BD6D-731669124C51}"/>
            </c:ext>
          </c:extLst>
        </c:ser>
        <c:ser>
          <c:idx val="15"/>
          <c:order val="15"/>
          <c:tx>
            <c:strRef>
              <c:f>'3.5'!$A$22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'3.5'!$B$22:$M$22</c:f>
              <c:numCache>
                <c:formatCode>#\ ##0.0</c:formatCode>
                <c:ptCount val="12"/>
                <c:pt idx="0">
                  <c:v>99.682828619940835</c:v>
                </c:pt>
                <c:pt idx="1">
                  <c:v>232.89580714150975</c:v>
                </c:pt>
                <c:pt idx="2">
                  <c:v>417.88762125221194</c:v>
                </c:pt>
                <c:pt idx="3">
                  <c:v>503.54849200929124</c:v>
                </c:pt>
                <c:pt idx="4">
                  <c:v>543.48419448963728</c:v>
                </c:pt>
                <c:pt idx="5">
                  <c:v>611.32100855021156</c:v>
                </c:pt>
                <c:pt idx="6">
                  <c:v>518.41548440983809</c:v>
                </c:pt>
                <c:pt idx="7">
                  <c:v>578.41224564920481</c:v>
                </c:pt>
                <c:pt idx="8">
                  <c:v>389.12588691694918</c:v>
                </c:pt>
                <c:pt idx="9">
                  <c:v>250.21857540304396</c:v>
                </c:pt>
                <c:pt idx="10">
                  <c:v>145.89148419624553</c:v>
                </c:pt>
                <c:pt idx="11">
                  <c:v>83.897008689888594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541-41F8-BD6D-731669124C51}"/>
            </c:ext>
          </c:extLst>
        </c:ser>
        <c:ser>
          <c:idx val="16"/>
          <c:order val="16"/>
          <c:tx>
            <c:strRef>
              <c:f>'3.5'!$A$23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'3.5'!$B$23:$M$23</c:f>
              <c:numCache>
                <c:formatCode>#\ ##0.0</c:formatCode>
                <c:ptCount val="12"/>
                <c:pt idx="0">
                  <c:v>89.554539804276317</c:v>
                </c:pt>
                <c:pt idx="1">
                  <c:v>43.269874453000853</c:v>
                </c:pt>
                <c:pt idx="2">
                  <c:v>48.866623776083117</c:v>
                </c:pt>
                <c:pt idx="3">
                  <c:v>57.668287230189399</c:v>
                </c:pt>
                <c:pt idx="4">
                  <c:v>47.799050061219233</c:v>
                </c:pt>
                <c:pt idx="5">
                  <c:v>49.613454159207052</c:v>
                </c:pt>
                <c:pt idx="6">
                  <c:v>40.215429748323722</c:v>
                </c:pt>
                <c:pt idx="7">
                  <c:v>34.301570232768633</c:v>
                </c:pt>
                <c:pt idx="8">
                  <c:v>56.107065324943008</c:v>
                </c:pt>
                <c:pt idx="9">
                  <c:v>81.956017232988387</c:v>
                </c:pt>
                <c:pt idx="10">
                  <c:v>59.782000468523343</c:v>
                </c:pt>
                <c:pt idx="11">
                  <c:v>57.03968895140126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541-41F8-BD6D-731669124C51}"/>
            </c:ext>
          </c:extLst>
        </c:ser>
        <c:ser>
          <c:idx val="17"/>
          <c:order val="17"/>
          <c:tx>
            <c:strRef>
              <c:f>'3.5'!$A$24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'3.5'!$B$24:$M$24</c:f>
              <c:numCache>
                <c:formatCode>#\ ##0.0</c:formatCode>
                <c:ptCount val="12"/>
                <c:pt idx="0">
                  <c:v>13.504137</c:v>
                </c:pt>
                <c:pt idx="1">
                  <c:v>10.952814599999998</c:v>
                </c:pt>
                <c:pt idx="2">
                  <c:v>12.536612399999999</c:v>
                </c:pt>
                <c:pt idx="3">
                  <c:v>15.267343199999999</c:v>
                </c:pt>
                <c:pt idx="4">
                  <c:v>13.381430400000001</c:v>
                </c:pt>
                <c:pt idx="5">
                  <c:v>14.8312524</c:v>
                </c:pt>
                <c:pt idx="6">
                  <c:v>16.947570599999999</c:v>
                </c:pt>
                <c:pt idx="7">
                  <c:v>17.534412</c:v>
                </c:pt>
                <c:pt idx="8">
                  <c:v>11.6145318</c:v>
                </c:pt>
                <c:pt idx="9">
                  <c:v>10.425594599999998</c:v>
                </c:pt>
                <c:pt idx="10">
                  <c:v>14.880875999999999</c:v>
                </c:pt>
                <c:pt idx="11">
                  <c:v>15.370018799999999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41-41F8-BD6D-73166912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5146768"/>
        <c:axId val="625147752"/>
      </c:barChart>
      <c:catAx>
        <c:axId val="62514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7752"/>
        <c:crosses val="autoZero"/>
        <c:auto val="1"/>
        <c:lblAlgn val="ctr"/>
        <c:lblOffset val="100"/>
        <c:noMultiLvlLbl val="0"/>
      </c:catAx>
      <c:valAx>
        <c:axId val="625147752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ED-47E6-9407-F69E00AE6B39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ED-47E6-9407-F69E00AE6B39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ED-47E6-9407-F69E00AE6B39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ED-47E6-9407-F69E00A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6896"/>
        <c:axId val="161866880"/>
      </c:barChart>
      <c:catAx>
        <c:axId val="16185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66880"/>
        <c:crosses val="autoZero"/>
        <c:auto val="1"/>
        <c:lblAlgn val="ctr"/>
        <c:lblOffset val="100"/>
        <c:noMultiLvlLbl val="0"/>
      </c:catAx>
      <c:valAx>
        <c:axId val="16186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568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BE-4C91-887E-CBDBE6B4F661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BE-4C91-887E-CBDBE6B4F661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BE-4C91-887E-CBDBE6B4F661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BE-4C91-887E-CBDBE6B4F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9264"/>
        <c:axId val="161900800"/>
      </c:barChart>
      <c:catAx>
        <c:axId val="16189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900800"/>
        <c:crosses val="autoZero"/>
        <c:auto val="1"/>
        <c:lblAlgn val="ctr"/>
        <c:lblOffset val="100"/>
        <c:noMultiLvlLbl val="0"/>
      </c:catAx>
      <c:valAx>
        <c:axId val="161900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99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62D-49B1-B1AF-B8AF8F95A61C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62D-49B1-B1AF-B8AF8F95A61C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62D-49B1-B1AF-B8AF8F95A61C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62D-49B1-B1AF-B8AF8F9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06912"/>
        <c:axId val="162008448"/>
      </c:barChart>
      <c:catAx>
        <c:axId val="16200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08448"/>
        <c:crosses val="autoZero"/>
        <c:auto val="1"/>
        <c:lblAlgn val="ctr"/>
        <c:lblOffset val="100"/>
        <c:noMultiLvlLbl val="0"/>
      </c:catAx>
      <c:valAx>
        <c:axId val="162008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06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03A-4817-B442-FAFCF768FB0D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03A-4817-B442-FAFCF768FB0D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03A-4817-B442-FAFCF768FB0D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03A-4817-B442-FAFCF768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3024"/>
        <c:axId val="162051200"/>
      </c:barChart>
      <c:catAx>
        <c:axId val="16203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51200"/>
        <c:crosses val="autoZero"/>
        <c:auto val="1"/>
        <c:lblAlgn val="ctr"/>
        <c:lblOffset val="100"/>
        <c:noMultiLvlLbl val="0"/>
      </c:catAx>
      <c:valAx>
        <c:axId val="16205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33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Meziroční změna spotřeby elektřiny netto v RDS [%]</a:t>
            </a:r>
          </a:p>
        </c:rich>
      </c:tx>
      <c:layout>
        <c:manualLayout>
          <c:xMode val="edge"/>
          <c:yMode val="edge"/>
          <c:x val="9.9908226044206037E-4"/>
          <c:y val="2.3436327579000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335529343509615E-2"/>
          <c:y val="0.12619608487216183"/>
          <c:w val="0.90797543813565273"/>
          <c:h val="0.6861100525722188"/>
        </c:manualLayout>
      </c:layout>
      <c:barChart>
        <c:barDir val="col"/>
        <c:grouping val="clustered"/>
        <c:varyColors val="0"/>
        <c:ser>
          <c:idx val="4"/>
          <c:order val="4"/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5282726069838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9-4B50-BB0C-28DAC0B3BC29}"/>
                </c:ext>
              </c:extLst>
            </c:dLbl>
            <c:dLbl>
              <c:idx val="1"/>
              <c:layout>
                <c:manualLayout>
                  <c:x val="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9-4B50-BB0C-28DAC0B3BC29}"/>
                </c:ext>
              </c:extLst>
            </c:dLbl>
            <c:dLbl>
              <c:idx val="2"/>
              <c:layout>
                <c:manualLayout>
                  <c:x val="5.4757015742642025E-3"/>
                  <c:y val="-1.5042941581387475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9-4B50-BB0C-28DAC0B3BC29}"/>
                </c:ext>
              </c:extLst>
            </c:dLbl>
            <c:dLbl>
              <c:idx val="3"/>
              <c:layout>
                <c:manualLayout>
                  <c:x val="-5.0193351259544942E-17"/>
                  <c:y val="-3.82090716158345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9-4B50-BB0C-28DAC0B3BC29}"/>
                </c:ext>
              </c:extLst>
            </c:dLbl>
            <c:dLbl>
              <c:idx val="4"/>
              <c:layout>
                <c:manualLayout>
                  <c:x val="-5.0193351259544942E-17"/>
                  <c:y val="1.146091633176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9-4B50-BB0C-28DAC0B3BC29}"/>
                </c:ext>
              </c:extLst>
            </c:dLbl>
            <c:dLbl>
              <c:idx val="5"/>
              <c:layout>
                <c:manualLayout>
                  <c:x val="0"/>
                  <c:y val="1.146061547292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9-4B50-BB0C-28DAC0B3BC29}"/>
                </c:ext>
              </c:extLst>
            </c:dLbl>
            <c:dLbl>
              <c:idx val="6"/>
              <c:layout>
                <c:manualLayout>
                  <c:x val="-2.7378507871321013E-3"/>
                  <c:y val="1.9102202498989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9-4B50-BB0C-28DAC0B3BC29}"/>
                </c:ext>
              </c:extLst>
            </c:dLbl>
            <c:dLbl>
              <c:idx val="7"/>
              <c:layout>
                <c:manualLayout>
                  <c:x val="5.4757015742641019E-3"/>
                  <c:y val="1.5281522634512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D-4AD9-BEAC-FE440A3EEA7E}"/>
                </c:ext>
              </c:extLst>
            </c:dLbl>
            <c:dLbl>
              <c:idx val="8"/>
              <c:layout>
                <c:manualLayout>
                  <c:x val="0"/>
                  <c:y val="1.5282062821277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D-4AD9-BEAC-FE440A3EEA7E}"/>
                </c:ext>
              </c:extLst>
            </c:dLbl>
            <c:dLbl>
              <c:idx val="9"/>
              <c:layout>
                <c:manualLayout>
                  <c:x val="-1.0038670251908988E-16"/>
                  <c:y val="1.1462119767087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D-4AD9-BEAC-FE440A3EEA7E}"/>
                </c:ext>
              </c:extLst>
            </c:dLbl>
            <c:dLbl>
              <c:idx val="10"/>
              <c:layout>
                <c:manualLayout>
                  <c:x val="2.7378507871319005E-3"/>
                  <c:y val="1.9102429796095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9-4B50-BB0C-28DAC0B3BC29}"/>
                </c:ext>
              </c:extLst>
            </c:dLbl>
            <c:dLbl>
              <c:idx val="11"/>
              <c:layout>
                <c:manualLayout>
                  <c:x val="2.7378507871321013E-3"/>
                  <c:y val="1.5284230363997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E-4BA5-98F5-B0D5F16BA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'4.8'!$B$19:$M$19</c:f>
              <c:numCache>
                <c:formatCode>0.0%</c:formatCode>
                <c:ptCount val="12"/>
                <c:pt idx="0">
                  <c:v>-8.8008490979801478E-3</c:v>
                </c:pt>
                <c:pt idx="1">
                  <c:v>6.5071026542174795E-2</c:v>
                </c:pt>
                <c:pt idx="2">
                  <c:v>5.6198897326982022E-2</c:v>
                </c:pt>
                <c:pt idx="3">
                  <c:v>1.5859246167655855E-2</c:v>
                </c:pt>
                <c:pt idx="4">
                  <c:v>4.6849652926072981E-2</c:v>
                </c:pt>
                <c:pt idx="5">
                  <c:v>3.1286816468730924E-2</c:v>
                </c:pt>
                <c:pt idx="6">
                  <c:v>2.0574313460759819E-3</c:v>
                </c:pt>
                <c:pt idx="7">
                  <c:v>-2.0862600141032705E-2</c:v>
                </c:pt>
                <c:pt idx="8">
                  <c:v>9.5993692802300197E-4</c:v>
                </c:pt>
                <c:pt idx="9">
                  <c:v>2.8629015923614352E-2</c:v>
                </c:pt>
                <c:pt idx="10">
                  <c:v>7.0150171704293791E-3</c:v>
                </c:pt>
                <c:pt idx="11">
                  <c:v>1.8357857684988991E-2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9-42C7-B0AB-9555E114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614464"/>
        <c:axId val="161640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'4.8'!$A$33</c15:sqref>
                        </c15:formulaRef>
                      </c:ext>
                    </c:extLst>
                    <c:strCache>
                      <c:ptCount val="1"/>
                      <c:pt idx="0">
                        <c:v>VO z vvn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'4.8'!$B$33:$M$33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-1.2800462985173755E-2</c:v>
                      </c:pt>
                      <c:pt idx="1">
                        <c:v>-9.7892691589730921E-2</c:v>
                      </c:pt>
                      <c:pt idx="2">
                        <c:v>5.961556568305082E-2</c:v>
                      </c:pt>
                      <c:pt idx="3">
                        <c:v>5.2928510148968863E-2</c:v>
                      </c:pt>
                      <c:pt idx="4">
                        <c:v>9.9678392056148941E-3</c:v>
                      </c:pt>
                      <c:pt idx="5">
                        <c:v>-2.1171017873524402E-2</c:v>
                      </c:pt>
                      <c:pt idx="6">
                        <c:v>-2.9844092768138784E-2</c:v>
                      </c:pt>
                      <c:pt idx="7">
                        <c:v>-8.1671740144095326E-2</c:v>
                      </c:pt>
                      <c:pt idx="8">
                        <c:v>-6.9767291023716246E-2</c:v>
                      </c:pt>
                      <c:pt idx="9">
                        <c:v>-5.9685164479725217E-2</c:v>
                      </c:pt>
                      <c:pt idx="10">
                        <c:v>-7.3213678385958589E-2</c:v>
                      </c:pt>
                      <c:pt idx="11">
                        <c:v>-7.1104431558431085E-3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2C-4A47-94FE-35DDA95054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'4.8'!$A$34</c15:sqref>
                        </c15:formulaRef>
                      </c:ext>
                    </c:extLst>
                    <c:strCache>
                      <c:ptCount val="1"/>
                      <c:pt idx="0">
                        <c:v>VO z vn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'4.8'!$B$34:$M$34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-1.6843197811649644E-2</c:v>
                      </c:pt>
                      <c:pt idx="1">
                        <c:v>8.2410171203924423E-3</c:v>
                      </c:pt>
                      <c:pt idx="2">
                        <c:v>3.6074105341014122E-2</c:v>
                      </c:pt>
                      <c:pt idx="3">
                        <c:v>-2.0887991919061261E-3</c:v>
                      </c:pt>
                      <c:pt idx="4">
                        <c:v>-2.683324900200329E-2</c:v>
                      </c:pt>
                      <c:pt idx="5">
                        <c:v>1.3410078816898274E-2</c:v>
                      </c:pt>
                      <c:pt idx="6">
                        <c:v>-3.7455077456612714E-3</c:v>
                      </c:pt>
                      <c:pt idx="7">
                        <c:v>-4.3281220663270115E-2</c:v>
                      </c:pt>
                      <c:pt idx="8">
                        <c:v>1.3301084870311E-2</c:v>
                      </c:pt>
                      <c:pt idx="9">
                        <c:v>1.2634394409103911E-2</c:v>
                      </c:pt>
                      <c:pt idx="10">
                        <c:v>-3.3800380553692519E-3</c:v>
                      </c:pt>
                      <c:pt idx="11">
                        <c:v>3.8326865717278398E-2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D2C-4A47-94FE-35DDA950544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'4.8'!$A$35</c15:sqref>
                        </c15:formulaRef>
                      </c:ext>
                    </c:extLst>
                    <c:strCache>
                      <c:ptCount val="1"/>
                      <c:pt idx="0">
                        <c:v>MOP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'4.8'!$B$35:$M$35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-3.1042457670032237E-2</c:v>
                      </c:pt>
                      <c:pt idx="1">
                        <c:v>7.7761206977831163E-2</c:v>
                      </c:pt>
                      <c:pt idx="2">
                        <c:v>5.1524711192138736E-2</c:v>
                      </c:pt>
                      <c:pt idx="3">
                        <c:v>2.3642101020988248E-2</c:v>
                      </c:pt>
                      <c:pt idx="4">
                        <c:v>6.3183538824640548E-2</c:v>
                      </c:pt>
                      <c:pt idx="5">
                        <c:v>5.7358980043667393E-2</c:v>
                      </c:pt>
                      <c:pt idx="6">
                        <c:v>1.3963862333821778E-2</c:v>
                      </c:pt>
                      <c:pt idx="7">
                        <c:v>1.3295418512104737E-2</c:v>
                      </c:pt>
                      <c:pt idx="8">
                        <c:v>2.8196808099858462E-2</c:v>
                      </c:pt>
                      <c:pt idx="9">
                        <c:v>4.3441384999596176E-2</c:v>
                      </c:pt>
                      <c:pt idx="10">
                        <c:v>1.6378988362701498E-2</c:v>
                      </c:pt>
                      <c:pt idx="11">
                        <c:v>1.25326244515192E-2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D2C-4A47-94FE-35DDA95054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'4.8'!$A$36</c15:sqref>
                        </c15:formulaRef>
                      </c:ext>
                    </c:extLst>
                    <c:strCache>
                      <c:ptCount val="1"/>
                      <c:pt idx="0">
                        <c:v>MOO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'4.8'!$B$36:$M$36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1.1080265446727931E-2</c:v>
                      </c:pt>
                      <c:pt idx="1">
                        <c:v>0.2010670120436675</c:v>
                      </c:pt>
                      <c:pt idx="2">
                        <c:v>8.3479523022944382E-2</c:v>
                      </c:pt>
                      <c:pt idx="3">
                        <c:v>2.0943687880966559E-2</c:v>
                      </c:pt>
                      <c:pt idx="4">
                        <c:v>0.1866561975730249</c:v>
                      </c:pt>
                      <c:pt idx="5">
                        <c:v>8.7441004337613093E-2</c:v>
                      </c:pt>
                      <c:pt idx="6">
                        <c:v>2.7490350752533574E-2</c:v>
                      </c:pt>
                      <c:pt idx="7">
                        <c:v>4.0278287195699737E-2</c:v>
                      </c:pt>
                      <c:pt idx="8">
                        <c:v>1.0630280374200272E-2</c:v>
                      </c:pt>
                      <c:pt idx="9">
                        <c:v>9.2839274189685933E-2</c:v>
                      </c:pt>
                      <c:pt idx="10">
                        <c:v>4.9397497591402023E-2</c:v>
                      </c:pt>
                      <c:pt idx="11">
                        <c:v>1.0200080269709689E-2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D2C-4A47-94FE-35DDA950544E}"/>
                  </c:ext>
                </c:extLst>
              </c15:ser>
            </c15:filteredBarSeries>
          </c:ext>
        </c:extLst>
      </c:barChart>
      <c:catAx>
        <c:axId val="16161446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1640832"/>
        <c:crosses val="autoZero"/>
        <c:auto val="1"/>
        <c:lblAlgn val="ctr"/>
        <c:lblOffset val="100"/>
        <c:noMultiLvlLbl val="0"/>
      </c:catAx>
      <c:valAx>
        <c:axId val="16164083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446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D77-48BF-8364-31B5984086B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D77-48BF-8364-31B5984086B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D77-48BF-8364-31B5984086B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D77-48BF-8364-31B59840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69120"/>
        <c:axId val="161670656"/>
      </c:barChart>
      <c:catAx>
        <c:axId val="16166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70656"/>
        <c:crosses val="autoZero"/>
        <c:auto val="1"/>
        <c:lblAlgn val="ctr"/>
        <c:lblOffset val="100"/>
        <c:noMultiLvlLbl val="0"/>
      </c:catAx>
      <c:valAx>
        <c:axId val="161670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69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C4-4395-9D26-C81176EF774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C4-4395-9D26-C81176EF774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C4-4395-9D26-C81176EF774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C4-4395-9D26-C81176EF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19040"/>
        <c:axId val="161720576"/>
      </c:barChart>
      <c:catAx>
        <c:axId val="1617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720576"/>
        <c:crosses val="autoZero"/>
        <c:auto val="1"/>
        <c:lblAlgn val="ctr"/>
        <c:lblOffset val="100"/>
        <c:noMultiLvlLbl val="0"/>
      </c:catAx>
      <c:valAx>
        <c:axId val="161720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71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65-49C8-9F49-B21164853077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effectLst>
              <a:outerShdw blurRad="50800" dist="50800" dir="5400000" algn="ctr" rotWithShape="0">
                <a:schemeClr val="accent5"/>
              </a:outerShdw>
            </a:effectLst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65-49C8-9F49-B21164853077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65-49C8-9F49-B21164853077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65-49C8-9F49-B2116485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58464"/>
        <c:axId val="162160000"/>
      </c:barChart>
      <c:catAx>
        <c:axId val="16215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160000"/>
        <c:crosses val="autoZero"/>
        <c:auto val="1"/>
        <c:lblAlgn val="ctr"/>
        <c:lblOffset val="100"/>
        <c:noMultiLvlLbl val="0"/>
      </c:catAx>
      <c:valAx>
        <c:axId val="162160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58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576-4FC1-A9A8-1D7494FB708E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576-4FC1-A9A8-1D7494FB708E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576-4FC1-A9A8-1D7494FB708E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576-4FC1-A9A8-1D7494FB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88288"/>
        <c:axId val="162206464"/>
      </c:barChart>
      <c:catAx>
        <c:axId val="16218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06464"/>
        <c:crosses val="autoZero"/>
        <c:auto val="1"/>
        <c:lblAlgn val="ctr"/>
        <c:lblOffset val="100"/>
        <c:noMultiLvlLbl val="0"/>
      </c:catAx>
      <c:valAx>
        <c:axId val="162206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882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accent1"/>
                </a:solidFill>
              </a:defRPr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elektřiny netto v RDS </a:t>
            </a:r>
            <a:r>
              <a:rPr lang="en-US" sz="1000" b="1" i="0" u="none" strike="noStrike" baseline="0">
                <a:solidFill>
                  <a:schemeClr val="accent1"/>
                </a:solidFill>
                <a:effectLst/>
              </a:rPr>
              <a:t>[GWh]</a:t>
            </a:r>
            <a:endParaRPr lang="cs-CZ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8.9200710810554418E-3"/>
          <c:y val="2.674297093764540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'4.8'!$A$38</c:f>
              <c:strCache>
                <c:ptCount val="1"/>
                <c:pt idx="0">
                  <c:v>VO z vvn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'4.8'!$B$38:$M$38</c:f>
              <c:numCache>
                <c:formatCode>0.00</c:formatCode>
                <c:ptCount val="12"/>
                <c:pt idx="0">
                  <c:v>632.37618899999984</c:v>
                </c:pt>
                <c:pt idx="1">
                  <c:v>603.72268900000006</c:v>
                </c:pt>
                <c:pt idx="2">
                  <c:v>616.524721</c:v>
                </c:pt>
                <c:pt idx="3">
                  <c:v>594.62223499999993</c:v>
                </c:pt>
                <c:pt idx="4">
                  <c:v>623.15220700000009</c:v>
                </c:pt>
                <c:pt idx="5">
                  <c:v>686.05567699999995</c:v>
                </c:pt>
                <c:pt idx="6">
                  <c:v>664.56320699999992</c:v>
                </c:pt>
                <c:pt idx="7">
                  <c:v>640.80932900000005</c:v>
                </c:pt>
                <c:pt idx="8">
                  <c:v>669.28973900000005</c:v>
                </c:pt>
                <c:pt idx="9">
                  <c:v>677.87719700000002</c:v>
                </c:pt>
                <c:pt idx="10">
                  <c:v>654.52064500000017</c:v>
                </c:pt>
                <c:pt idx="11">
                  <c:v>548.66481799999997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E-4E57-91B1-8EED015BB4F2}"/>
            </c:ext>
          </c:extLst>
        </c:ser>
        <c:ser>
          <c:idx val="1"/>
          <c:order val="1"/>
          <c:tx>
            <c:strRef>
              <c:f>'4.8'!$A$39</c:f>
              <c:strCache>
                <c:ptCount val="1"/>
                <c:pt idx="0">
                  <c:v>VO z vn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'4.8'!$B$39:$M$39</c:f>
              <c:numCache>
                <c:formatCode>0.00</c:formatCode>
                <c:ptCount val="12"/>
                <c:pt idx="0">
                  <c:v>2011.031538</c:v>
                </c:pt>
                <c:pt idx="1">
                  <c:v>1844.55411</c:v>
                </c:pt>
                <c:pt idx="2">
                  <c:v>1855.0394629999998</c:v>
                </c:pt>
                <c:pt idx="3">
                  <c:v>1815.3114069999997</c:v>
                </c:pt>
                <c:pt idx="4">
                  <c:v>1806.8136660000002</c:v>
                </c:pt>
                <c:pt idx="5">
                  <c:v>1789.3632339999999</c:v>
                </c:pt>
                <c:pt idx="6">
                  <c:v>1794.1946609999998</c:v>
                </c:pt>
                <c:pt idx="7">
                  <c:v>1825.2503000000002</c:v>
                </c:pt>
                <c:pt idx="8">
                  <c:v>1819.5376719999999</c:v>
                </c:pt>
                <c:pt idx="9">
                  <c:v>1911.5069720000001</c:v>
                </c:pt>
                <c:pt idx="10">
                  <c:v>1936.4705050000002</c:v>
                </c:pt>
                <c:pt idx="11">
                  <c:v>1681.1936430000001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E-4E57-91B1-8EED015BB4F2}"/>
            </c:ext>
          </c:extLst>
        </c:ser>
        <c:ser>
          <c:idx val="2"/>
          <c:order val="2"/>
          <c:tx>
            <c:strRef>
              <c:f>'4.8'!$A$40</c:f>
              <c:strCache>
                <c:ptCount val="1"/>
                <c:pt idx="0">
                  <c:v>MOP 2019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'4.8'!$B$40:$M$40</c:f>
              <c:numCache>
                <c:formatCode>0.00</c:formatCode>
                <c:ptCount val="12"/>
                <c:pt idx="0">
                  <c:v>833.59305451873831</c:v>
                </c:pt>
                <c:pt idx="1">
                  <c:v>681.37979526812467</c:v>
                </c:pt>
                <c:pt idx="2">
                  <c:v>668.03225857666644</c:v>
                </c:pt>
                <c:pt idx="3">
                  <c:v>577.44447752509927</c:v>
                </c:pt>
                <c:pt idx="4">
                  <c:v>546.03871708129657</c:v>
                </c:pt>
                <c:pt idx="5">
                  <c:v>520.12884094312449</c:v>
                </c:pt>
                <c:pt idx="6">
                  <c:v>539.31775452171883</c:v>
                </c:pt>
                <c:pt idx="7">
                  <c:v>545.47825913545887</c:v>
                </c:pt>
                <c:pt idx="8">
                  <c:v>550.0864042835866</c:v>
                </c:pt>
                <c:pt idx="9">
                  <c:v>632.94286685537827</c:v>
                </c:pt>
                <c:pt idx="10">
                  <c:v>712.35081526017245</c:v>
                </c:pt>
                <c:pt idx="11">
                  <c:v>735.85140595049938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E-4E57-91B1-8EED015BB4F2}"/>
            </c:ext>
          </c:extLst>
        </c:ser>
        <c:ser>
          <c:idx val="3"/>
          <c:order val="3"/>
          <c:tx>
            <c:strRef>
              <c:f>'4.8'!$A$41</c:f>
              <c:strCache>
                <c:ptCount val="1"/>
                <c:pt idx="0">
                  <c:v>MOO 2019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val>
            <c:numRef>
              <c:f>'4.8'!$B$41:$M$41</c:f>
              <c:numCache>
                <c:formatCode>0.00</c:formatCode>
                <c:ptCount val="12"/>
                <c:pt idx="0">
                  <c:v>1873.2917530088368</c:v>
                </c:pt>
                <c:pt idx="1">
                  <c:v>1430.6605324097725</c:v>
                </c:pt>
                <c:pt idx="2">
                  <c:v>1405.6983282463209</c:v>
                </c:pt>
                <c:pt idx="3">
                  <c:v>1188.9046354746361</c:v>
                </c:pt>
                <c:pt idx="4">
                  <c:v>1052.8500224574811</c:v>
                </c:pt>
                <c:pt idx="5">
                  <c:v>969.04772370014564</c:v>
                </c:pt>
                <c:pt idx="6">
                  <c:v>990.48133180330046</c:v>
                </c:pt>
                <c:pt idx="7">
                  <c:v>1001.8533285008361</c:v>
                </c:pt>
                <c:pt idx="8">
                  <c:v>1023.6649677999073</c:v>
                </c:pt>
                <c:pt idx="9">
                  <c:v>1262.4869989289309</c:v>
                </c:pt>
                <c:pt idx="10">
                  <c:v>1556.5540817226085</c:v>
                </c:pt>
                <c:pt idx="11">
                  <c:v>1876.9453824247626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E-4E57-91B1-8EED015BB4F2}"/>
            </c:ext>
          </c:extLst>
        </c:ser>
        <c:ser>
          <c:idx val="4"/>
          <c:order val="4"/>
          <c:tx>
            <c:strRef>
              <c:f>'4.8'!$A$42</c:f>
              <c:strCache>
                <c:ptCount val="1"/>
                <c:pt idx="0">
                  <c:v>VO z vvn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'4.8'!$B$42:$M$42</c:f>
              <c:numCache>
                <c:formatCode>#,##0.00</c:formatCode>
                <c:ptCount val="12"/>
                <c:pt idx="0">
                  <c:v>624.2814810000001</c:v>
                </c:pt>
                <c:pt idx="1">
                  <c:v>544.62265000000002</c:v>
                </c:pt>
                <c:pt idx="2">
                  <c:v>653.27919100000008</c:v>
                </c:pt>
                <c:pt idx="3">
                  <c:v>626.09470399999998</c:v>
                </c:pt>
                <c:pt idx="4">
                  <c:v>629.36368800000014</c:v>
                </c:pt>
                <c:pt idx="5">
                  <c:v>671.53118000000006</c:v>
                </c:pt>
                <c:pt idx="6">
                  <c:v>644.7299210000001</c:v>
                </c:pt>
                <c:pt idx="7">
                  <c:v>588.47331599999995</c:v>
                </c:pt>
                <c:pt idx="8">
                  <c:v>622.59520699999996</c:v>
                </c:pt>
                <c:pt idx="9">
                  <c:v>637.41798499999993</c:v>
                </c:pt>
                <c:pt idx="10">
                  <c:v>606.60078099999998</c:v>
                </c:pt>
                <c:pt idx="11">
                  <c:v>544.76356799999996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E-4E57-91B1-8EED015BB4F2}"/>
            </c:ext>
          </c:extLst>
        </c:ser>
        <c:ser>
          <c:idx val="5"/>
          <c:order val="5"/>
          <c:tx>
            <c:strRef>
              <c:f>'4.8'!$A$43</c:f>
              <c:strCache>
                <c:ptCount val="1"/>
                <c:pt idx="0">
                  <c:v>VO z vn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'4.8'!$B$43:$M$43</c:f>
              <c:numCache>
                <c:formatCode>#,##0.00</c:formatCode>
                <c:ptCount val="12"/>
                <c:pt idx="0">
                  <c:v>1977.1593359999999</c:v>
                </c:pt>
                <c:pt idx="1">
                  <c:v>1859.7551120000003</c:v>
                </c:pt>
                <c:pt idx="2">
                  <c:v>1921.9583520000001</c:v>
                </c:pt>
                <c:pt idx="3">
                  <c:v>1811.5195860000001</c:v>
                </c:pt>
                <c:pt idx="4">
                  <c:v>1758.3309849999998</c:v>
                </c:pt>
                <c:pt idx="5">
                  <c:v>1813.3587359999999</c:v>
                </c:pt>
                <c:pt idx="6">
                  <c:v>1787.4744910000002</c:v>
                </c:pt>
                <c:pt idx="7">
                  <c:v>1746.2512390000002</c:v>
                </c:pt>
                <c:pt idx="8">
                  <c:v>1843.739497</c:v>
                </c:pt>
                <c:pt idx="9">
                  <c:v>1935.6577050000001</c:v>
                </c:pt>
                <c:pt idx="10">
                  <c:v>1929.9251610000001</c:v>
                </c:pt>
                <c:pt idx="11">
                  <c:v>1745.6285260000031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E-4E57-91B1-8EED015BB4F2}"/>
            </c:ext>
          </c:extLst>
        </c:ser>
        <c:ser>
          <c:idx val="6"/>
          <c:order val="6"/>
          <c:tx>
            <c:strRef>
              <c:f>'4.8'!$A$44</c:f>
              <c:strCache>
                <c:ptCount val="1"/>
                <c:pt idx="0">
                  <c:v>MOP 2020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'4.8'!$B$44:$M$44</c:f>
              <c:numCache>
                <c:formatCode>#,##0.00</c:formatCode>
                <c:ptCount val="12"/>
                <c:pt idx="0">
                  <c:v>807.7162774098075</c:v>
                </c:pt>
                <c:pt idx="1">
                  <c:v>734.36471055848153</c:v>
                </c:pt>
                <c:pt idx="2">
                  <c:v>702.45242776686132</c:v>
                </c:pt>
                <c:pt idx="3">
                  <c:v>591.09647819675945</c:v>
                </c:pt>
                <c:pt idx="4">
                  <c:v>580.53937556175958</c:v>
                </c:pt>
                <c:pt idx="5">
                  <c:v>549.96290075091702</c:v>
                </c:pt>
                <c:pt idx="6">
                  <c:v>546.84871340004599</c:v>
                </c:pt>
                <c:pt idx="7">
                  <c:v>552.73062087991912</c:v>
                </c:pt>
                <c:pt idx="8">
                  <c:v>565.59708506351205</c:v>
                </c:pt>
                <c:pt idx="9">
                  <c:v>660.4387816171909</c:v>
                </c:pt>
                <c:pt idx="10">
                  <c:v>724.01840097347974</c:v>
                </c:pt>
                <c:pt idx="11">
                  <c:v>745.07355527339939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CE-4E57-91B1-8EED015BB4F2}"/>
            </c:ext>
          </c:extLst>
        </c:ser>
        <c:ser>
          <c:idx val="7"/>
          <c:order val="7"/>
          <c:tx>
            <c:strRef>
              <c:f>'4.8'!$A$45</c:f>
              <c:strCache>
                <c:ptCount val="1"/>
                <c:pt idx="0">
                  <c:v>MOO 2020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'4.8'!$B$45:$M$45</c:f>
              <c:numCache>
                <c:formatCode>#,##0.00</c:formatCode>
                <c:ptCount val="12"/>
                <c:pt idx="0">
                  <c:v>1894.0483228913411</c:v>
                </c:pt>
                <c:pt idx="1">
                  <c:v>1718.319170910208</c:v>
                </c:pt>
                <c:pt idx="2">
                  <c:v>1523.0453542024741</c:v>
                </c:pt>
                <c:pt idx="3">
                  <c:v>1213.8046830802512</c:v>
                </c:pt>
                <c:pt idx="4">
                  <c:v>1249.3710042640685</c:v>
                </c:pt>
                <c:pt idx="5">
                  <c:v>1053.7822299115642</c:v>
                </c:pt>
                <c:pt idx="6">
                  <c:v>1017.7100110284098</c:v>
                </c:pt>
                <c:pt idx="7">
                  <c:v>1042.2062645941605</c:v>
                </c:pt>
                <c:pt idx="8">
                  <c:v>1034.5468134168671</c:v>
                </c:pt>
                <c:pt idx="9">
                  <c:v>1379.6953755834077</c:v>
                </c:pt>
                <c:pt idx="10">
                  <c:v>1633.4439582253881</c:v>
                </c:pt>
                <c:pt idx="11">
                  <c:v>1896.0903759873561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CE-4E57-91B1-8EED015BB4F2}"/>
            </c:ext>
          </c:extLst>
        </c:ser>
        <c:ser>
          <c:idx val="8"/>
          <c:order val="8"/>
          <c:tx>
            <c:strRef>
              <c:f>'4.8'!$A$37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2CE-4E57-91B1-8EED015BB4F2}"/>
            </c:ext>
          </c:extLst>
        </c:ser>
        <c:ser>
          <c:idx val="9"/>
          <c:order val="9"/>
          <c:tx>
            <c:strRef>
              <c:f>'4.8'!$N$1</c:f>
              <c:strCache>
                <c:ptCount val="1"/>
                <c:pt idx="0">
                  <c:v>2025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2CE-4E57-91B1-8EED015B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254208"/>
        <c:axId val="162260096"/>
      </c:lineChart>
      <c:catAx>
        <c:axId val="162254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60096"/>
        <c:crosses val="autoZero"/>
        <c:auto val="1"/>
        <c:lblAlgn val="ctr"/>
        <c:lblOffset val="100"/>
        <c:noMultiLvlLbl val="0"/>
      </c:catAx>
      <c:valAx>
        <c:axId val="162260096"/>
        <c:scaling>
          <c:orientation val="minMax"/>
          <c:max val="2200"/>
          <c:min val="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54208"/>
        <c:crosses val="autoZero"/>
        <c:crossBetween val="between"/>
        <c:majorUnit val="2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91615037519803666"/>
          <c:w val="0.3626675424247755"/>
          <c:h val="6.092896068023236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změna výroby elektřiny brutto z jednotlivých paliv a technologií</a:t>
            </a:r>
          </a:p>
        </c:rich>
      </c:tx>
      <c:layout>
        <c:manualLayout>
          <c:xMode val="edge"/>
          <c:yMode val="edge"/>
          <c:x val="2.024178445669021E-3"/>
          <c:y val="1.117846404762495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290902020061196"/>
          <c:y val="0.13910666938882965"/>
          <c:w val="0.73700101823184672"/>
          <c:h val="0.43601764122787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2446701015421695E-3"/>
                  <c:y val="2.176037109488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F-4615-A6BF-754CBC5D96BF}"/>
                </c:ext>
              </c:extLst>
            </c:dLbl>
            <c:dLbl>
              <c:idx val="1"/>
              <c:layout>
                <c:manualLayout>
                  <c:x val="0"/>
                  <c:y val="2.4743313474458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1-49E8-B241-7985E80481A6}"/>
                </c:ext>
              </c:extLst>
            </c:dLbl>
            <c:dLbl>
              <c:idx val="2"/>
              <c:layout>
                <c:manualLayout>
                  <c:x val="-2.38094101873029E-3"/>
                  <c:y val="9.5168435008718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0-4F45-A6BA-B6F3657C43BC}"/>
                </c:ext>
              </c:extLst>
            </c:dLbl>
            <c:dLbl>
              <c:idx val="3"/>
              <c:layout>
                <c:manualLayout>
                  <c:x val="-7.0698270914713674E-7"/>
                  <c:y val="1.41579277337929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0-4F45-A6BA-B6F3657C43BC}"/>
                </c:ext>
              </c:extLst>
            </c:dLbl>
            <c:dLbl>
              <c:idx val="4"/>
              <c:layout>
                <c:manualLayout>
                  <c:x val="-2.2393677312235556E-3"/>
                  <c:y val="1.5520755893426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1-49E8-B241-7985E80481A6}"/>
                </c:ext>
              </c:extLst>
            </c:dLbl>
            <c:dLbl>
              <c:idx val="5"/>
              <c:layout>
                <c:manualLayout>
                  <c:x val="-6.0535394470723582E-4"/>
                  <c:y val="2.1287252520615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2-4F9E-8A19-AE2C064FC0D1}"/>
                </c:ext>
              </c:extLst>
            </c:dLbl>
            <c:dLbl>
              <c:idx val="6"/>
              <c:layout>
                <c:manualLayout>
                  <c:x val="0"/>
                  <c:y val="2.1093003258043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7-4E10-B49F-0AF1EA676A11}"/>
                </c:ext>
              </c:extLst>
            </c:dLbl>
            <c:dLbl>
              <c:idx val="7"/>
              <c:layout>
                <c:manualLayout>
                  <c:x val="0"/>
                  <c:y val="1.3864815501518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1-49E8-B241-7985E80481A6}"/>
                </c:ext>
              </c:extLst>
            </c:dLbl>
            <c:dLbl>
              <c:idx val="8"/>
              <c:layout>
                <c:manualLayout>
                  <c:x val="0"/>
                  <c:y val="1.821557899641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0-4F45-A6BA-B6F3657C43BC}"/>
                </c:ext>
              </c:extLst>
            </c:dLbl>
            <c:dLbl>
              <c:idx val="9"/>
              <c:layout>
                <c:manualLayout>
                  <c:x val="-5.3762674826650604E-3"/>
                  <c:y val="1.821592158770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1-49E8-B241-7985E80481A6}"/>
                </c:ext>
              </c:extLst>
            </c:dLbl>
            <c:dLbl>
              <c:idx val="10"/>
              <c:layout>
                <c:manualLayout>
                  <c:x val="-2.2446701015421591E-3"/>
                  <c:y val="1.4406991603087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1-49E8-B241-7985E80481A6}"/>
                </c:ext>
              </c:extLst>
            </c:dLbl>
            <c:dLbl>
              <c:idx val="11"/>
              <c:layout>
                <c:manualLayout>
                  <c:x val="2.6882274796503486E-3"/>
                  <c:y val="1.821557899641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0-4F45-A6BA-B6F3657C43BC}"/>
                </c:ext>
              </c:extLst>
            </c:dLbl>
            <c:dLbl>
              <c:idx val="12"/>
              <c:layout>
                <c:manualLayout>
                  <c:x val="-2.3809410187302696E-3"/>
                  <c:y val="2.225575810314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3-4B62-BA79-ADD2C82F5765}"/>
                </c:ext>
              </c:extLst>
            </c:dLbl>
            <c:dLbl>
              <c:idx val="13"/>
              <c:layout>
                <c:manualLayout>
                  <c:x val="0"/>
                  <c:y val="1.386501217912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0-4F45-A6BA-B6F3657C43BC}"/>
                </c:ext>
              </c:extLst>
            </c:dLbl>
            <c:dLbl>
              <c:idx val="14"/>
              <c:layout>
                <c:manualLayout>
                  <c:x val="-3.328121103310146E-4"/>
                  <c:y val="1.1959862004227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2-4F9E-8A19-AE2C064FC0D1}"/>
                </c:ext>
              </c:extLst>
            </c:dLbl>
            <c:dLbl>
              <c:idx val="15"/>
              <c:layout>
                <c:manualLayout>
                  <c:x val="0"/>
                  <c:y val="5.43418307393458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0-4F45-A6BA-B6F3657C43BC}"/>
                </c:ext>
              </c:extLst>
            </c:dLbl>
            <c:dLbl>
              <c:idx val="16"/>
              <c:layout>
                <c:manualLayout>
                  <c:x val="-2.6882274796505234E-3"/>
                  <c:y val="2.203752745012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5-43B9-8CCD-BB72D0652291}"/>
                </c:ext>
              </c:extLst>
            </c:dLbl>
            <c:dLbl>
              <c:idx val="17"/>
              <c:layout>
                <c:manualLayout>
                  <c:x val="-2.3809410187302696E-3"/>
                  <c:y val="1.8659234719571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1-49E8-B241-7985E80481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'3.5'!$B$28:$B$45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'3.5'!$C$28:$C$45</c:f>
              <c:numCache>
                <c:formatCode>General</c:formatCode>
                <c:ptCount val="18"/>
                <c:pt idx="0">
                  <c:v>72.349005999996734</c:v>
                </c:pt>
                <c:pt idx="1">
                  <c:v>2370.1831599999969</c:v>
                </c:pt>
                <c:pt idx="2">
                  <c:v>70.327068250002412</c:v>
                </c:pt>
                <c:pt idx="3">
                  <c:v>-223.65473799999995</c:v>
                </c:pt>
                <c:pt idx="4">
                  <c:v>133.41565799999978</c:v>
                </c:pt>
                <c:pt idx="5">
                  <c:v>-28.914772000000085</c:v>
                </c:pt>
                <c:pt idx="6">
                  <c:v>6.5539173999999889</c:v>
                </c:pt>
                <c:pt idx="7">
                  <c:v>-0.39643700000002013</c:v>
                </c:pt>
                <c:pt idx="8">
                  <c:v>-1.2310000000000088</c:v>
                </c:pt>
                <c:pt idx="9">
                  <c:v>-5.7074800000000003</c:v>
                </c:pt>
                <c:pt idx="10">
                  <c:v>-2.5692699999999999</c:v>
                </c:pt>
                <c:pt idx="11">
                  <c:v>0</c:v>
                </c:pt>
                <c:pt idx="12">
                  <c:v>389.2377190000002</c:v>
                </c:pt>
                <c:pt idx="13">
                  <c:v>24.011508000000049</c:v>
                </c:pt>
                <c:pt idx="14">
                  <c:v>-1063.1035029505779</c:v>
                </c:pt>
                <c:pt idx="15">
                  <c:v>762.31528327882552</c:v>
                </c:pt>
                <c:pt idx="16">
                  <c:v>-50.847913323021999</c:v>
                </c:pt>
                <c:pt idx="17">
                  <c:v>11.95692360000001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0-4F45-A6BA-B6F3657C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633768"/>
        <c:axId val="610627208"/>
      </c:barChart>
      <c:catAx>
        <c:axId val="61063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27208"/>
        <c:crosses val="autoZero"/>
        <c:auto val="1"/>
        <c:lblAlgn val="ctr"/>
        <c:lblOffset val="200"/>
        <c:noMultiLvlLbl val="0"/>
      </c:catAx>
      <c:valAx>
        <c:axId val="61062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3376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[MW]</a:t>
            </a:r>
          </a:p>
        </c:rich>
      </c:tx>
      <c:layout>
        <c:manualLayout>
          <c:xMode val="edge"/>
          <c:yMode val="edge"/>
          <c:x val="1.189495896896334E-4"/>
          <c:y val="1.29669770913334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C-4087-83DD-1580A199EAD8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10849.975000000002</c:v>
                </c:pt>
                <c:pt idx="1">
                  <c:v>11075.524000000001</c:v>
                </c:pt>
                <c:pt idx="2">
                  <c:v>11075.442000000001</c:v>
                </c:pt>
                <c:pt idx="3">
                  <c:v>10729.868999999997</c:v>
                </c:pt>
                <c:pt idx="4">
                  <c:v>10058.847999999998</c:v>
                </c:pt>
                <c:pt idx="5">
                  <c:v>9527.6949999999997</c:v>
                </c:pt>
                <c:pt idx="6">
                  <c:v>9415.8970000000008</c:v>
                </c:pt>
                <c:pt idx="7">
                  <c:v>9472.2530000000006</c:v>
                </c:pt>
                <c:pt idx="8">
                  <c:v>9448.4716000000026</c:v>
                </c:pt>
                <c:pt idx="9">
                  <c:v>9222.257999999998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C-4087-83DD-1580A19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485120"/>
        <c:axId val="158486912"/>
      </c:barChart>
      <c:catAx>
        <c:axId val="1584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86912"/>
        <c:crosses val="autoZero"/>
        <c:auto val="1"/>
        <c:lblAlgn val="ctr"/>
        <c:lblOffset val="100"/>
        <c:noMultiLvlLbl val="0"/>
      </c:catAx>
      <c:valAx>
        <c:axId val="1584869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095747190719561E-3"/>
          <c:y val="0.85769048948806992"/>
          <c:w val="0.33089541439474041"/>
          <c:h val="0.1034085792379297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r>
              <a:rPr lang="cs-CZ" sz="1000">
                <a:solidFill>
                  <a:schemeClr val="tx2"/>
                </a:solidFill>
              </a:rPr>
              <a:t> – JE</a:t>
            </a:r>
          </a:p>
        </c:rich>
      </c:tx>
      <c:layout>
        <c:manualLayout>
          <c:xMode val="edge"/>
          <c:yMode val="edge"/>
          <c:x val="8.4338106870182413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28922788303449"/>
          <c:y val="0.26004973921947466"/>
          <c:w val="0.86552579955752484"/>
          <c:h val="0.47482792203613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24104.222150000001</c:v>
                </c:pt>
                <c:pt idx="1">
                  <c:v>28339.57704</c:v>
                </c:pt>
                <c:pt idx="2">
                  <c:v>29921.311170000001</c:v>
                </c:pt>
                <c:pt idx="3">
                  <c:v>30246.208839999999</c:v>
                </c:pt>
                <c:pt idx="4">
                  <c:v>30043.279770000001</c:v>
                </c:pt>
                <c:pt idx="5">
                  <c:v>30731.180379999998</c:v>
                </c:pt>
                <c:pt idx="6">
                  <c:v>31021.810440000001</c:v>
                </c:pt>
                <c:pt idx="7">
                  <c:v>30410.463910000006</c:v>
                </c:pt>
                <c:pt idx="8">
                  <c:v>29696.396930000003</c:v>
                </c:pt>
                <c:pt idx="9">
                  <c:v>32066.580089999992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2-4E75-98FE-06029D151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524160"/>
        <c:axId val="158525696"/>
      </c:barChart>
      <c:catAx>
        <c:axId val="1585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525696"/>
        <c:crosses val="autoZero"/>
        <c:auto val="1"/>
        <c:lblAlgn val="ctr"/>
        <c:lblOffset val="100"/>
        <c:noMultiLvlLbl val="0"/>
      </c:catAx>
      <c:valAx>
        <c:axId val="158525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524160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4.8609417959725738E-4"/>
          <c:y val="0.87597578908034468"/>
          <c:w val="0.18121930586595114"/>
          <c:h val="0.1240243055555555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– PE</a:t>
            </a:r>
          </a:p>
        </c:rich>
      </c:tx>
      <c:layout>
        <c:manualLayout>
          <c:xMode val="edge"/>
          <c:yMode val="edge"/>
          <c:x val="2.5023942109773283E-3"/>
          <c:y val="2.0363822946981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19218042464547"/>
          <c:y val="0.11954244283555968"/>
          <c:w val="0.86710259915424703"/>
          <c:h val="0.72475070355242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('5.1'!$B$22:$E$22,'5.1'!$F$22:$K$22)</c:f>
              <c:numCache>
                <c:formatCode>General</c:formatCode>
                <c:ptCount val="10"/>
                <c:pt idx="0">
                  <c:v>2051.2915150000017</c:v>
                </c:pt>
                <c:pt idx="1">
                  <c:v>2206.488315999999</c:v>
                </c:pt>
                <c:pt idx="2">
                  <c:v>2115.958047000001</c:v>
                </c:pt>
                <c:pt idx="3">
                  <c:v>2396.6915459999996</c:v>
                </c:pt>
                <c:pt idx="4">
                  <c:v>2497.1789740000031</c:v>
                </c:pt>
                <c:pt idx="5">
                  <c:v>2663.0491109999994</c:v>
                </c:pt>
                <c:pt idx="6">
                  <c:v>2657.8430420000013</c:v>
                </c:pt>
                <c:pt idx="7">
                  <c:v>2437.6589330000002</c:v>
                </c:pt>
                <c:pt idx="8">
                  <c:v>2660.9221530000004</c:v>
                </c:pt>
                <c:pt idx="9">
                  <c:v>3050.2945949999971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E-4EAB-B2BA-439603C3D026}"/>
            </c:ext>
          </c:extLst>
        </c:ser>
        <c:ser>
          <c:idx val="1"/>
          <c:order val="1"/>
          <c:tx>
            <c:strRef>
              <c:f>'5.1'!$A$23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('5.1'!$B$23:$E$23,'5.1'!$F$23:$J$23,'5.1'!$K$23)</c:f>
              <c:numCache>
                <c:formatCode>General</c:formatCode>
                <c:ptCount val="10"/>
                <c:pt idx="0">
                  <c:v>10.779804999999998</c:v>
                </c:pt>
                <c:pt idx="1">
                  <c:v>12.567809</c:v>
                </c:pt>
                <c:pt idx="2">
                  <c:v>11.908016999999997</c:v>
                </c:pt>
                <c:pt idx="3">
                  <c:v>12.567109</c:v>
                </c:pt>
                <c:pt idx="4">
                  <c:v>11.192765999999999</c:v>
                </c:pt>
                <c:pt idx="5">
                  <c:v>11.059661999999999</c:v>
                </c:pt>
                <c:pt idx="6">
                  <c:v>11.672731000000001</c:v>
                </c:pt>
                <c:pt idx="7">
                  <c:v>10.856820000000001</c:v>
                </c:pt>
                <c:pt idx="8">
                  <c:v>10.474866000000002</c:v>
                </c:pt>
                <c:pt idx="9">
                  <c:v>11.007699000000001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E-4EAB-B2BA-439603C3D026}"/>
            </c:ext>
          </c:extLst>
        </c:ser>
        <c:ser>
          <c:idx val="2"/>
          <c:order val="2"/>
          <c:tx>
            <c:strRef>
              <c:f>'5.1'!$A$24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('5.1'!$B$24:$E$24,'5.1'!$F$24:$J$24,'5.1'!$K$24)</c:f>
              <c:numCache>
                <c:formatCode>General</c:formatCode>
                <c:ptCount val="10"/>
                <c:pt idx="0">
                  <c:v>5719.850639999996</c:v>
                </c:pt>
                <c:pt idx="1">
                  <c:v>4453.0348240000021</c:v>
                </c:pt>
                <c:pt idx="2">
                  <c:v>3454.5004139999992</c:v>
                </c:pt>
                <c:pt idx="3">
                  <c:v>2149.0284099999994</c:v>
                </c:pt>
                <c:pt idx="4">
                  <c:v>1914.1855889999997</c:v>
                </c:pt>
                <c:pt idx="5">
                  <c:v>2761.6840530000009</c:v>
                </c:pt>
                <c:pt idx="6">
                  <c:v>2425.8754730000019</c:v>
                </c:pt>
                <c:pt idx="7">
                  <c:v>1918.5795730000004</c:v>
                </c:pt>
                <c:pt idx="8">
                  <c:v>1355.9193099999993</c:v>
                </c:pt>
                <c:pt idx="9">
                  <c:v>1132.2645719999996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E-4EAB-B2BA-439603C3D026}"/>
            </c:ext>
          </c:extLst>
        </c:ser>
        <c:ser>
          <c:idx val="3"/>
          <c:order val="3"/>
          <c:tx>
            <c:strRef>
              <c:f>'5.1'!$A$25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('5.1'!$B$25:$E$25,'5.1'!$F$25:$J$25,'5.1'!$K$25)</c:f>
              <c:numCache>
                <c:formatCode>General</c:formatCode>
                <c:ptCount val="10"/>
                <c:pt idx="0">
                  <c:v>36228.083022999956</c:v>
                </c:pt>
                <c:pt idx="1">
                  <c:v>36978.071257000018</c:v>
                </c:pt>
                <c:pt idx="2">
                  <c:v>37733.792682000058</c:v>
                </c:pt>
                <c:pt idx="3">
                  <c:v>35172.045832000025</c:v>
                </c:pt>
                <c:pt idx="4">
                  <c:v>29073.047648000007</c:v>
                </c:pt>
                <c:pt idx="5">
                  <c:v>31405.458371000001</c:v>
                </c:pt>
                <c:pt idx="6">
                  <c:v>34305.644593000012</c:v>
                </c:pt>
                <c:pt idx="7">
                  <c:v>27800.480955000006</c:v>
                </c:pt>
                <c:pt idx="8">
                  <c:v>25151.033660999987</c:v>
                </c:pt>
                <c:pt idx="9">
                  <c:v>25226.38313699999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E-4EAB-B2BA-439603C3D026}"/>
            </c:ext>
          </c:extLst>
        </c:ser>
        <c:ser>
          <c:idx val="4"/>
          <c:order val="4"/>
          <c:tx>
            <c:strRef>
              <c:f>'5.1'!$A$26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('5.1'!$B$26:$E$26,'5.1'!$F$26:$J$26,'5.1'!$K$26)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E-4EAB-B2BA-439603C3D026}"/>
            </c:ext>
          </c:extLst>
        </c:ser>
        <c:ser>
          <c:idx val="5"/>
          <c:order val="5"/>
          <c:tx>
            <c:strRef>
              <c:f>'5.1'!$A$27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('5.1'!$B$27:$E$27,'5.1'!$F$27:$J$27,'5.1'!$K$27)</c:f>
              <c:numCache>
                <c:formatCode>General</c:formatCode>
                <c:ptCount val="10"/>
                <c:pt idx="0">
                  <c:v>45.296569999999996</c:v>
                </c:pt>
                <c:pt idx="1">
                  <c:v>45.116604999999986</c:v>
                </c:pt>
                <c:pt idx="2">
                  <c:v>63.59628</c:v>
                </c:pt>
                <c:pt idx="3">
                  <c:v>62.106785000000009</c:v>
                </c:pt>
                <c:pt idx="4">
                  <c:v>70.261116000000015</c:v>
                </c:pt>
                <c:pt idx="5">
                  <c:v>70.470853000000005</c:v>
                </c:pt>
                <c:pt idx="6">
                  <c:v>66.320767000000004</c:v>
                </c:pt>
                <c:pt idx="7">
                  <c:v>61.359334000000011</c:v>
                </c:pt>
                <c:pt idx="8">
                  <c:v>56.971678000000004</c:v>
                </c:pt>
                <c:pt idx="9">
                  <c:v>56.676508999999996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E-4EAB-B2BA-439603C3D026}"/>
            </c:ext>
          </c:extLst>
        </c:ser>
        <c:ser>
          <c:idx val="6"/>
          <c:order val="6"/>
          <c:tx>
            <c:strRef>
              <c:f>'5.1'!$A$28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('5.1'!$B$28:$E$28,'5.1'!$F$28:$J$28,'5.1'!$K$28)</c:f>
              <c:numCache>
                <c:formatCode>General</c:formatCode>
                <c:ptCount val="10"/>
                <c:pt idx="0">
                  <c:v>24.827180999999996</c:v>
                </c:pt>
                <c:pt idx="1">
                  <c:v>22.791072</c:v>
                </c:pt>
                <c:pt idx="2">
                  <c:v>21.564160999999999</c:v>
                </c:pt>
                <c:pt idx="3">
                  <c:v>17.431836999999998</c:v>
                </c:pt>
                <c:pt idx="4">
                  <c:v>21.763154</c:v>
                </c:pt>
                <c:pt idx="5">
                  <c:v>12.165940000000001</c:v>
                </c:pt>
                <c:pt idx="6">
                  <c:v>11.943825</c:v>
                </c:pt>
                <c:pt idx="7">
                  <c:v>14.244619999999999</c:v>
                </c:pt>
                <c:pt idx="8">
                  <c:v>11.469181000000001</c:v>
                </c:pt>
                <c:pt idx="9">
                  <c:v>4.840344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E-4EAB-B2BA-439603C3D026}"/>
            </c:ext>
          </c:extLst>
        </c:ser>
        <c:ser>
          <c:idx val="7"/>
          <c:order val="7"/>
          <c:tx>
            <c:strRef>
              <c:f>'5.1'!$A$29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('5.1'!$B$29:$E$29,'5.1'!$F$29:$J$29,'5.1'!$K$29)</c:f>
              <c:numCache>
                <c:formatCode>General</c:formatCode>
                <c:ptCount val="10"/>
                <c:pt idx="0">
                  <c:v>176.82091099999997</c:v>
                </c:pt>
                <c:pt idx="1">
                  <c:v>202.05449500000003</c:v>
                </c:pt>
                <c:pt idx="2">
                  <c:v>176.97561300000004</c:v>
                </c:pt>
                <c:pt idx="3">
                  <c:v>186.87068599999998</c:v>
                </c:pt>
                <c:pt idx="4">
                  <c:v>209.07527399999998</c:v>
                </c:pt>
                <c:pt idx="5">
                  <c:v>224.50437899999994</c:v>
                </c:pt>
                <c:pt idx="6">
                  <c:v>227.834531</c:v>
                </c:pt>
                <c:pt idx="7">
                  <c:v>268.00294800000006</c:v>
                </c:pt>
                <c:pt idx="8">
                  <c:v>305.543136</c:v>
                </c:pt>
                <c:pt idx="9">
                  <c:v>324.05397699999992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7E-4EAB-B2BA-439603C3D026}"/>
            </c:ext>
          </c:extLst>
        </c:ser>
        <c:ser>
          <c:idx val="8"/>
          <c:order val="8"/>
          <c:tx>
            <c:strRef>
              <c:f>'5.1'!$A$30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('5.1'!$B$30:$E$30,'5.1'!$F$30:$J$30,'5.1'!$K$30)</c:f>
              <c:numCache>
                <c:formatCode>General</c:formatCode>
                <c:ptCount val="10"/>
                <c:pt idx="0">
                  <c:v>784.0688199999995</c:v>
                </c:pt>
                <c:pt idx="1">
                  <c:v>841.87353299999984</c:v>
                </c:pt>
                <c:pt idx="2">
                  <c:v>879.69597099999942</c:v>
                </c:pt>
                <c:pt idx="3">
                  <c:v>785.09120300000109</c:v>
                </c:pt>
                <c:pt idx="4">
                  <c:v>698.88881400000002</c:v>
                </c:pt>
                <c:pt idx="5">
                  <c:v>771.93403799999976</c:v>
                </c:pt>
                <c:pt idx="6">
                  <c:v>686.79184599999962</c:v>
                </c:pt>
                <c:pt idx="7">
                  <c:v>566.70699999999977</c:v>
                </c:pt>
                <c:pt idx="8">
                  <c:v>396.06207300000005</c:v>
                </c:pt>
                <c:pt idx="9">
                  <c:v>368.31965999999994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7E-4EAB-B2BA-439603C3D026}"/>
            </c:ext>
          </c:extLst>
        </c:ser>
        <c:ser>
          <c:idx val="9"/>
          <c:order val="9"/>
          <c:tx>
            <c:strRef>
              <c:f>'5.1'!$A$31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('5.1'!$B$31:$E$31,'5.1'!$F$31:$J$31,'5.1'!$K$31)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7E-4EAB-B2BA-439603C3D026}"/>
            </c:ext>
          </c:extLst>
        </c:ser>
        <c:ser>
          <c:idx val="10"/>
          <c:order val="10"/>
          <c:tx>
            <c:strRef>
              <c:f>'5.1'!$A$32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('5.1'!$B$32:$E$32,'5.1'!$F$32:$J$32,'5.1'!$K$32)</c:f>
              <c:numCache>
                <c:formatCode>General</c:formatCode>
                <c:ptCount val="10"/>
                <c:pt idx="0">
                  <c:v>31.241092999999996</c:v>
                </c:pt>
                <c:pt idx="1">
                  <c:v>40.484080999999982</c:v>
                </c:pt>
                <c:pt idx="2">
                  <c:v>22.189334000000002</c:v>
                </c:pt>
                <c:pt idx="3">
                  <c:v>28.816810000000007</c:v>
                </c:pt>
                <c:pt idx="4">
                  <c:v>16.206177</c:v>
                </c:pt>
                <c:pt idx="5">
                  <c:v>11.875645999999996</c:v>
                </c:pt>
                <c:pt idx="6">
                  <c:v>13.756199000000006</c:v>
                </c:pt>
                <c:pt idx="7">
                  <c:v>8.8923019999999973</c:v>
                </c:pt>
                <c:pt idx="8">
                  <c:v>11.858206999999991</c:v>
                </c:pt>
                <c:pt idx="9">
                  <c:v>10.935783999999998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7E-4EAB-B2BA-439603C3D026}"/>
            </c:ext>
          </c:extLst>
        </c:ser>
        <c:ser>
          <c:idx val="11"/>
          <c:order val="11"/>
          <c:tx>
            <c:strRef>
              <c:f>'5.1'!$A$33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('5.1'!$B$33:$E$33,'5.1'!$F$33:$J$33,'5.1'!$K$33)</c:f>
              <c:numCache>
                <c:formatCode>General</c:formatCode>
                <c:ptCount val="10"/>
                <c:pt idx="0">
                  <c:v>631.81109200000049</c:v>
                </c:pt>
                <c:pt idx="1">
                  <c:v>629.19819600000039</c:v>
                </c:pt>
                <c:pt idx="2">
                  <c:v>590.57395500000007</c:v>
                </c:pt>
                <c:pt idx="3">
                  <c:v>576.04062399999975</c:v>
                </c:pt>
                <c:pt idx="4">
                  <c:v>685.77526200000034</c:v>
                </c:pt>
                <c:pt idx="5">
                  <c:v>697.63853799999958</c:v>
                </c:pt>
                <c:pt idx="6">
                  <c:v>609.6303870000005</c:v>
                </c:pt>
                <c:pt idx="7">
                  <c:v>624.35890600000039</c:v>
                </c:pt>
                <c:pt idx="8">
                  <c:v>519.82539099999997</c:v>
                </c:pt>
                <c:pt idx="9">
                  <c:v>471.20634399999989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7E-4EAB-B2BA-439603C3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358400"/>
        <c:axId val="162359936"/>
      </c:barChart>
      <c:catAx>
        <c:axId val="1623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59936"/>
        <c:crosses val="autoZero"/>
        <c:auto val="1"/>
        <c:lblAlgn val="ctr"/>
        <c:lblOffset val="100"/>
        <c:noMultiLvlLbl val="0"/>
      </c:catAx>
      <c:valAx>
        <c:axId val="1623599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5840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628574136761333E-3"/>
          <c:y val="0.91513533732416263"/>
          <c:w val="0.79411089686598479"/>
          <c:h val="6.278674849981731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141-41C4-9615-FCD93B245EDB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141-41C4-9615-FCD93B245EDB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141-41C4-9615-FCD93B245EDB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141-41C4-9615-FCD93B245EDB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141-41C4-9615-FCD93B245EDB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141-41C4-9615-FCD93B245EDB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141-41C4-9615-FCD93B245EDB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141-41C4-9615-FCD93B245EDB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141-41C4-9615-FCD93B245EDB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141-41C4-9615-FCD93B245EDB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141-41C4-9615-FCD93B245EDB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141-41C4-9615-FCD93B24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[MW]</a:t>
            </a:r>
          </a:p>
        </c:rich>
      </c:tx>
      <c:layout>
        <c:manualLayout>
          <c:xMode val="edge"/>
          <c:yMode val="edge"/>
          <c:x val="2.0350552924250065E-3"/>
          <c:y val="1.9841187179989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294945517398419"/>
          <c:w val="0.87762429727307478"/>
          <c:h val="0.7863927907332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/>
            <c:extLst>
              <c:ext xmlns:c16="http://schemas.microsoft.com/office/drawing/2014/chart" uri="{C3380CC4-5D6E-409C-BE32-E72D297353CC}">
                <c16:uniqueId val="{00000001-5A6D-4A29-BF0F-359677C690FB}"/>
              </c:ext>
            </c:extLst>
          </c:dPt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1363.4</c:v>
                </c:pt>
                <c:pt idx="9">
                  <c:v>1363.4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D-4A29-BF0F-359677C6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52320"/>
        <c:axId val="162953856"/>
      </c:barChart>
      <c:catAx>
        <c:axId val="1629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53856"/>
        <c:crosses val="autoZero"/>
        <c:auto val="1"/>
        <c:lblAlgn val="ctr"/>
        <c:lblOffset val="100"/>
        <c:noMultiLvlLbl val="0"/>
      </c:catAx>
      <c:valAx>
        <c:axId val="162953856"/>
        <c:scaling>
          <c:orientation val="minMax"/>
          <c:max val="1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52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3738944859707396E-3"/>
          <c:y val="1.96555430566020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'5.2'!$A$20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'5.2'!$B$20:$K$20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28-877D-BC9411482EDA}"/>
            </c:ext>
          </c:extLst>
        </c:ser>
        <c:ser>
          <c:idx val="1"/>
          <c:order val="1"/>
          <c:tx>
            <c:strRef>
              <c:f>'5.2'!$A$21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('5.2'!$B$21:$E$21,'5.2'!$F$21:$J$21)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28-877D-BC9411482EDA}"/>
            </c:ext>
          </c:extLst>
        </c:ser>
        <c:ser>
          <c:idx val="2"/>
          <c:order val="2"/>
          <c:tx>
            <c:strRef>
              <c:f>'5.2'!$A$22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('5.2'!$B$22:$E$22,'5.2'!$F$22:$J$22)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C-4F28-877D-BC9411482EDA}"/>
            </c:ext>
          </c:extLst>
        </c:ser>
        <c:ser>
          <c:idx val="3"/>
          <c:order val="3"/>
          <c:tx>
            <c:strRef>
              <c:f>'5.2'!$A$23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('5.2'!$B$23:$E$23,'5.2'!$F$23:$J$23)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8.0771699999999989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6C-4F28-877D-BC9411482EDA}"/>
            </c:ext>
          </c:extLst>
        </c:ser>
        <c:ser>
          <c:idx val="4"/>
          <c:order val="4"/>
          <c:tx>
            <c:strRef>
              <c:f>'5.2'!$A$24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('5.2'!$B$24:$E$24,'5.2'!$F$24:$J$24)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C-4F28-877D-BC9411482EDA}"/>
            </c:ext>
          </c:extLst>
        </c:ser>
        <c:ser>
          <c:idx val="5"/>
          <c:order val="5"/>
          <c:tx>
            <c:strRef>
              <c:f>'5.2'!$A$25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('5.2'!$B$25:$E$25,'5.2'!$F$25:$J$25)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6C-4F28-877D-BC9411482EDA}"/>
            </c:ext>
          </c:extLst>
        </c:ser>
        <c:ser>
          <c:idx val="6"/>
          <c:order val="6"/>
          <c:tx>
            <c:strRef>
              <c:f>'5.2'!$A$26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('5.2'!$B$26:$E$26,'5.2'!$F$26:$J$26)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6C-4F28-877D-BC9411482EDA}"/>
            </c:ext>
          </c:extLst>
        </c:ser>
        <c:ser>
          <c:idx val="7"/>
          <c:order val="7"/>
          <c:tx>
            <c:strRef>
              <c:f>'5.2'!$A$27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('5.2'!$B$27:$E$27,'5.2'!$F$27:$J$27)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6C-4F28-877D-BC9411482EDA}"/>
            </c:ext>
          </c:extLst>
        </c:ser>
        <c:ser>
          <c:idx val="8"/>
          <c:order val="8"/>
          <c:tx>
            <c:strRef>
              <c:f>'5.2'!$A$28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'5.2'!$B$28:$K$28</c:f>
              <c:numCache>
                <c:formatCode>General</c:formatCode>
                <c:ptCount val="10"/>
                <c:pt idx="0">
                  <c:v>1994.4568400000001</c:v>
                </c:pt>
                <c:pt idx="1">
                  <c:v>1773.43984</c:v>
                </c:pt>
                <c:pt idx="2">
                  <c:v>1630.4139599999999</c:v>
                </c:pt>
                <c:pt idx="3">
                  <c:v>1480.9555699999999</c:v>
                </c:pt>
                <c:pt idx="4">
                  <c:v>1099.2671700000001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6C-4F28-877D-BC9411482EDA}"/>
            </c:ext>
          </c:extLst>
        </c:ser>
        <c:ser>
          <c:idx val="9"/>
          <c:order val="9"/>
          <c:tx>
            <c:strRef>
              <c:f>'5.2'!$A$29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('5.2'!$B$29:$E$29,'5.2'!$F$29:$J$29)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142.78664000000001</c:v>
                </c:pt>
                <c:pt idx="7">
                  <c:v>171.38695999999999</c:v>
                </c:pt>
                <c:pt idx="8">
                  <c:v>2.4346700000000001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6C-4F28-877D-BC9411482EDA}"/>
            </c:ext>
          </c:extLst>
        </c:ser>
        <c:ser>
          <c:idx val="10"/>
          <c:order val="10"/>
          <c:tx>
            <c:strRef>
              <c:f>'5.2'!$A$30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('5.2'!$B$30:$E$30,'5.2'!$A$44:$E$44)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C-4F28-877D-BC9411482EDA}"/>
            </c:ext>
          </c:extLst>
        </c:ser>
        <c:ser>
          <c:idx val="11"/>
          <c:order val="11"/>
          <c:tx>
            <c:strRef>
              <c:f>'5.2'!$A$31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'5.2'!$B$31:$K$31</c:f>
              <c:numCache>
                <c:formatCode>General</c:formatCode>
                <c:ptCount val="10"/>
                <c:pt idx="0">
                  <c:v>2054.786838</c:v>
                </c:pt>
                <c:pt idx="1">
                  <c:v>1948.9655940000002</c:v>
                </c:pt>
                <c:pt idx="2">
                  <c:v>2060.4579100000001</c:v>
                </c:pt>
                <c:pt idx="3">
                  <c:v>4037.5651010000006</c:v>
                </c:pt>
                <c:pt idx="4">
                  <c:v>4942.0003800000004</c:v>
                </c:pt>
                <c:pt idx="5">
                  <c:v>5239.8421099999978</c:v>
                </c:pt>
                <c:pt idx="6">
                  <c:v>2390.8123780000001</c:v>
                </c:pt>
                <c:pt idx="7">
                  <c:v>1917.4831100000001</c:v>
                </c:pt>
                <c:pt idx="8">
                  <c:v>2025.2047769999997</c:v>
                </c:pt>
                <c:pt idx="9">
                  <c:v>2004.7467009999998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6C-4F28-877D-BC941148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2772096"/>
        <c:axId val="162773632"/>
      </c:barChart>
      <c:catAx>
        <c:axId val="1627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773632"/>
        <c:crosses val="autoZero"/>
        <c:auto val="1"/>
        <c:lblAlgn val="ctr"/>
        <c:lblOffset val="100"/>
        <c:noMultiLvlLbl val="0"/>
      </c:catAx>
      <c:valAx>
        <c:axId val="16277363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7209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1.7509252853027085E-3"/>
          <c:y val="0.93171143289682712"/>
          <c:w val="0.76965305494818892"/>
          <c:h val="4.863302404657073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ABC-4590-A0EB-FF9E6E278DD0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ABC-4590-A0EB-FF9E6E278DD0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ABC-4590-A0EB-FF9E6E278DD0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ABC-4590-A0EB-FF9E6E278DD0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ABC-4590-A0EB-FF9E6E278DD0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ABC-4590-A0EB-FF9E6E278DD0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ABC-4590-A0EB-FF9E6E278DD0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ABC-4590-A0EB-FF9E6E278DD0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ABC-4590-A0EB-FF9E6E278DD0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ABC-4590-A0EB-FF9E6E278DD0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ABC-4590-A0EB-FF9E6E278DD0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ABC-4590-A0EB-FF9E6E27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[MW]</a:t>
            </a:r>
          </a:p>
        </c:rich>
      </c:tx>
      <c:layout>
        <c:manualLayout>
          <c:xMode val="edge"/>
          <c:yMode val="edge"/>
          <c:x val="1.1274113587315512E-3"/>
          <c:y val="1.97192159619030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176812888890733"/>
          <c:w val="0.87762429727307478"/>
          <c:h val="0.73870144177157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873.99199999999689</c:v>
                </c:pt>
                <c:pt idx="1">
                  <c:v>895.98699999999735</c:v>
                </c:pt>
                <c:pt idx="2">
                  <c:v>910.90979999999729</c:v>
                </c:pt>
                <c:pt idx="3">
                  <c:v>937.70399999999779</c:v>
                </c:pt>
                <c:pt idx="4">
                  <c:v>962.271874999999</c:v>
                </c:pt>
                <c:pt idx="5">
                  <c:v>983.7838749999994</c:v>
                </c:pt>
                <c:pt idx="6">
                  <c:v>1013.0635749999998</c:v>
                </c:pt>
                <c:pt idx="7">
                  <c:v>1064.422080000001</c:v>
                </c:pt>
                <c:pt idx="8">
                  <c:v>1241.9865800000009</c:v>
                </c:pt>
                <c:pt idx="9">
                  <c:v>1481.8018601000006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9-4872-83C4-E5F74A86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370112"/>
        <c:axId val="161371648"/>
      </c:barChart>
      <c:catAx>
        <c:axId val="1613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371648"/>
        <c:crosses val="autoZero"/>
        <c:auto val="1"/>
        <c:lblAlgn val="ctr"/>
        <c:lblOffset val="100"/>
        <c:noMultiLvlLbl val="0"/>
      </c:catAx>
      <c:valAx>
        <c:axId val="161371648"/>
        <c:scaling>
          <c:orientation val="minMax"/>
          <c:max val="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370112"/>
        <c:crosses val="autoZero"/>
        <c:crossBetween val="between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</a:t>
            </a:r>
            <a:r>
              <a:rPr lang="en-US" sz="1000" b="1" i="0" u="none" strike="noStrike" baseline="0">
                <a:solidFill>
                  <a:schemeClr val="tx2"/>
                </a:solidFill>
                <a:effectLst/>
              </a:rPr>
              <a:t>[GWh]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7887597774161761E-3"/>
          <c:y val="2.173022805902865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'5.3'!$A$20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('5.3'!$B$20:$E$20,'5.3'!$F$20:$K$20)</c:f>
              <c:numCache>
                <c:formatCode>General</c:formatCode>
                <c:ptCount val="10"/>
                <c:pt idx="0">
                  <c:v>16.151237999999999</c:v>
                </c:pt>
                <c:pt idx="1">
                  <c:v>4.864811999999997</c:v>
                </c:pt>
                <c:pt idx="2">
                  <c:v>2.7662300000000011</c:v>
                </c:pt>
                <c:pt idx="3">
                  <c:v>2.0420480000000008</c:v>
                </c:pt>
                <c:pt idx="4">
                  <c:v>1.7425119999999994</c:v>
                </c:pt>
                <c:pt idx="5">
                  <c:v>1.5052419999999995</c:v>
                </c:pt>
                <c:pt idx="6">
                  <c:v>1.561593</c:v>
                </c:pt>
                <c:pt idx="7">
                  <c:v>0.84006899999999984</c:v>
                </c:pt>
                <c:pt idx="8">
                  <c:v>1.7192379999999998</c:v>
                </c:pt>
                <c:pt idx="9">
                  <c:v>1.5845150000000001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7-4549-AE94-26B249CBA30A}"/>
            </c:ext>
          </c:extLst>
        </c:ser>
        <c:ser>
          <c:idx val="1"/>
          <c:order val="1"/>
          <c:tx>
            <c:strRef>
              <c:f>'5.3'!$A$21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('5.3'!$B$21:$E$21,'5.3'!$F$21:$K$21)</c:f>
              <c:numCache>
                <c:formatCode>General</c:formatCode>
                <c:ptCount val="10"/>
                <c:pt idx="0">
                  <c:v>2589.7815880000016</c:v>
                </c:pt>
                <c:pt idx="1">
                  <c:v>2626.4170460000009</c:v>
                </c:pt>
                <c:pt idx="2">
                  <c:v>2595.3372179999969</c:v>
                </c:pt>
                <c:pt idx="3">
                  <c:v>2514.5051969999945</c:v>
                </c:pt>
                <c:pt idx="4">
                  <c:v>2583.4934860000035</c:v>
                </c:pt>
                <c:pt idx="5">
                  <c:v>2581.0619980000047</c:v>
                </c:pt>
                <c:pt idx="6">
                  <c:v>2603.473761999996</c:v>
                </c:pt>
                <c:pt idx="7">
                  <c:v>2590.1854730000036</c:v>
                </c:pt>
                <c:pt idx="8">
                  <c:v>2554.4478320000067</c:v>
                </c:pt>
                <c:pt idx="9">
                  <c:v>2577.9265070000029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7-4549-AE94-26B249CBA30A}"/>
            </c:ext>
          </c:extLst>
        </c:ser>
        <c:ser>
          <c:idx val="2"/>
          <c:order val="2"/>
          <c:tx>
            <c:strRef>
              <c:f>'5.3'!$A$22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('5.3'!$B$22:$E$22,'5.3'!$F$22:$K$22)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7-4549-AE94-26B249CBA30A}"/>
            </c:ext>
          </c:extLst>
        </c:ser>
        <c:ser>
          <c:idx val="3"/>
          <c:order val="3"/>
          <c:tx>
            <c:strRef>
              <c:f>'5.3'!$A$23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('5.3'!$B$23:$E$23,'5.3'!$F$23:$K$23)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0.51650499999999999</c:v>
                </c:pt>
                <c:pt idx="5">
                  <c:v>1.6114050000000002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7-4549-AE94-26B249CBA30A}"/>
            </c:ext>
          </c:extLst>
        </c:ser>
        <c:ser>
          <c:idx val="4"/>
          <c:order val="4"/>
          <c:tx>
            <c:strRef>
              <c:f>'5.3'!$A$24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('5.3'!$B$24:$E$24,'5.3'!$F$24:$K$24)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7-4549-AE94-26B249CBA30A}"/>
            </c:ext>
          </c:extLst>
        </c:ser>
        <c:ser>
          <c:idx val="5"/>
          <c:order val="5"/>
          <c:tx>
            <c:strRef>
              <c:f>'5.3'!$A$25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('5.3'!$B$25:$E$25,'5.3'!$F$25:$K$25)</c:f>
              <c:numCache>
                <c:formatCode>General</c:formatCode>
                <c:ptCount val="10"/>
                <c:pt idx="0">
                  <c:v>0.72448400000000013</c:v>
                </c:pt>
                <c:pt idx="1">
                  <c:v>0.46382899999999999</c:v>
                </c:pt>
                <c:pt idx="2">
                  <c:v>0.67549099999999995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0.101268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F7-4549-AE94-26B249CBA30A}"/>
            </c:ext>
          </c:extLst>
        </c:ser>
        <c:ser>
          <c:idx val="6"/>
          <c:order val="6"/>
          <c:tx>
            <c:strRef>
              <c:f>'5.3'!$A$26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('5.3'!$B$26:$E$26,'5.3'!$F$26:$K$26)</c:f>
              <c:numCache>
                <c:formatCode>General</c:formatCode>
                <c:ptCount val="10"/>
                <c:pt idx="0">
                  <c:v>0.15790199999999999</c:v>
                </c:pt>
                <c:pt idx="1">
                  <c:v>9.8370000000000003E-3</c:v>
                </c:pt>
                <c:pt idx="2">
                  <c:v>4.3959000000000012E-2</c:v>
                </c:pt>
                <c:pt idx="3">
                  <c:v>1.0939999999999999E-3</c:v>
                </c:pt>
                <c:pt idx="4">
                  <c:v>1.0500000000000002E-2</c:v>
                </c:pt>
                <c:pt idx="5">
                  <c:v>1.3964000000000001E-2</c:v>
                </c:pt>
                <c:pt idx="6">
                  <c:v>0.106003</c:v>
                </c:pt>
                <c:pt idx="7">
                  <c:v>0.24775599999999995</c:v>
                </c:pt>
                <c:pt idx="8">
                  <c:v>1.1006079999999998</c:v>
                </c:pt>
                <c:pt idx="9">
                  <c:v>2.0219649999999989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7-4549-AE94-26B249CBA30A}"/>
            </c:ext>
          </c:extLst>
        </c:ser>
        <c:ser>
          <c:idx val="7"/>
          <c:order val="7"/>
          <c:tx>
            <c:strRef>
              <c:f>'5.3'!$A$27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('5.3'!$B$27:$E$27,'5.3'!$F$27:$K$27)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F7-4549-AE94-26B249CBA30A}"/>
            </c:ext>
          </c:extLst>
        </c:ser>
        <c:ser>
          <c:idx val="8"/>
          <c:order val="8"/>
          <c:tx>
            <c:strRef>
              <c:f>'5.3'!$A$28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('5.3'!$B$28:$E$28,'5.3'!$F$28:$K$28)</c:f>
              <c:numCache>
                <c:formatCode>General</c:formatCode>
                <c:ptCount val="10"/>
                <c:pt idx="0">
                  <c:v>257.64991399999997</c:v>
                </c:pt>
                <c:pt idx="1">
                  <c:v>264.43442600000003</c:v>
                </c:pt>
                <c:pt idx="2">
                  <c:v>241.39862800000003</c:v>
                </c:pt>
                <c:pt idx="3">
                  <c:v>248.62818399999992</c:v>
                </c:pt>
                <c:pt idx="4">
                  <c:v>236.9234569999999</c:v>
                </c:pt>
                <c:pt idx="5">
                  <c:v>255.07435100000009</c:v>
                </c:pt>
                <c:pt idx="6">
                  <c:v>254.21726900000002</c:v>
                </c:pt>
                <c:pt idx="7">
                  <c:v>248.95728700000001</c:v>
                </c:pt>
                <c:pt idx="8">
                  <c:v>241.88650800000013</c:v>
                </c:pt>
                <c:pt idx="9">
                  <c:v>240.71414900000002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7-4549-AE94-26B249CBA30A}"/>
            </c:ext>
          </c:extLst>
        </c:ser>
        <c:ser>
          <c:idx val="9"/>
          <c:order val="9"/>
          <c:tx>
            <c:strRef>
              <c:f>'5.3'!$A$29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('5.3'!$B$29:$E$29,'5.3'!$F$29:$K$29)</c:f>
              <c:numCache>
                <c:formatCode>General</c:formatCode>
                <c:ptCount val="10"/>
                <c:pt idx="0">
                  <c:v>0.77049999999999996</c:v>
                </c:pt>
                <c:pt idx="1">
                  <c:v>0</c:v>
                </c:pt>
                <c:pt idx="2">
                  <c:v>0.54568900000000009</c:v>
                </c:pt>
                <c:pt idx="3">
                  <c:v>1.0303399999999998</c:v>
                </c:pt>
                <c:pt idx="4">
                  <c:v>1.0156109999999998</c:v>
                </c:pt>
                <c:pt idx="5">
                  <c:v>1.471687</c:v>
                </c:pt>
                <c:pt idx="6">
                  <c:v>1.1837510000000002</c:v>
                </c:pt>
                <c:pt idx="7">
                  <c:v>0.25736100000000001</c:v>
                </c:pt>
                <c:pt idx="8">
                  <c:v>0.34299999999999986</c:v>
                </c:pt>
                <c:pt idx="9">
                  <c:v>0.2084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F7-4549-AE94-26B249CBA30A}"/>
            </c:ext>
          </c:extLst>
        </c:ser>
        <c:ser>
          <c:idx val="10"/>
          <c:order val="10"/>
          <c:tx>
            <c:strRef>
              <c:f>'5.3'!$A$30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('5.3'!$B$30:$E$30,'5.3'!$F$30:$K$30)</c:f>
              <c:numCache>
                <c:formatCode>General</c:formatCode>
                <c:ptCount val="10"/>
                <c:pt idx="0">
                  <c:v>13.082451000000001</c:v>
                </c:pt>
                <c:pt idx="1">
                  <c:v>13.439494999999994</c:v>
                </c:pt>
                <c:pt idx="2">
                  <c:v>12.598535999999994</c:v>
                </c:pt>
                <c:pt idx="3">
                  <c:v>9.5877760000000034</c:v>
                </c:pt>
                <c:pt idx="4">
                  <c:v>7.2887740000000019</c:v>
                </c:pt>
                <c:pt idx="5">
                  <c:v>8.7468560000000046</c:v>
                </c:pt>
                <c:pt idx="6">
                  <c:v>9.2274940000000001</c:v>
                </c:pt>
                <c:pt idx="7">
                  <c:v>16.144413</c:v>
                </c:pt>
                <c:pt idx="8">
                  <c:v>7.2679959999999983</c:v>
                </c:pt>
                <c:pt idx="9">
                  <c:v>6.9594189999999942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F7-4549-AE94-26B249CBA30A}"/>
            </c:ext>
          </c:extLst>
        </c:ser>
        <c:ser>
          <c:idx val="11"/>
          <c:order val="11"/>
          <c:tx>
            <c:strRef>
              <c:f>'5.3'!$A$31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'5.3'!$B$31:$K$31</c:f>
              <c:numCache>
                <c:formatCode>General</c:formatCode>
                <c:ptCount val="10"/>
                <c:pt idx="0">
                  <c:v>735.56394499999806</c:v>
                </c:pt>
                <c:pt idx="1">
                  <c:v>810.06013300000018</c:v>
                </c:pt>
                <c:pt idx="2">
                  <c:v>837.04711399999917</c:v>
                </c:pt>
                <c:pt idx="3">
                  <c:v>900.90251100000444</c:v>
                </c:pt>
                <c:pt idx="4">
                  <c:v>959.09144500000082</c:v>
                </c:pt>
                <c:pt idx="5">
                  <c:v>1082.1909429999976</c:v>
                </c:pt>
                <c:pt idx="6">
                  <c:v>1037.7813889999993</c:v>
                </c:pt>
                <c:pt idx="7">
                  <c:v>850.24103200000206</c:v>
                </c:pt>
                <c:pt idx="8">
                  <c:v>968.67994100000237</c:v>
                </c:pt>
                <c:pt idx="9">
                  <c:v>1108.084132250003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F7-4549-AE94-26B249CB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1517568"/>
        <c:axId val="161519104"/>
      </c:barChart>
      <c:catAx>
        <c:axId val="1615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9104"/>
        <c:crosses val="autoZero"/>
        <c:auto val="1"/>
        <c:lblAlgn val="ctr"/>
        <c:lblOffset val="100"/>
        <c:noMultiLvlLbl val="0"/>
      </c:catAx>
      <c:valAx>
        <c:axId val="16151910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756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325436066186271E-3"/>
          <c:y val="0.92234152358059973"/>
          <c:w val="0.80184617232693534"/>
          <c:h val="5.745528320130997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FC-4BC4-A693-461706AF25F4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FC-4BC4-A693-461706AF25F4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FC-4BC4-A693-461706AF25F4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FC-4BC4-A693-461706AF25F4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FC-4BC4-A693-461706AF25F4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FC-4BC4-A693-461706AF25F4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FC-4BC4-A693-461706AF25F4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FC-4BC4-A693-461706AF25F4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FC-4BC4-A693-461706AF25F4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FC-4BC4-A693-461706AF25F4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FC-4BC4-A693-461706AF25F4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FC-4BC4-A693-461706AF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4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4" Type="http://schemas.openxmlformats.org/officeDocument/2006/relationships/chart" Target="../charts/chart10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5" Type="http://schemas.openxmlformats.org/officeDocument/2006/relationships/chart" Target="../charts/chart114.xml"/><Relationship Id="rId4" Type="http://schemas.openxmlformats.org/officeDocument/2006/relationships/chart" Target="../charts/chart11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4" Type="http://schemas.openxmlformats.org/officeDocument/2006/relationships/chart" Target="../charts/chart11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4" Type="http://schemas.openxmlformats.org/officeDocument/2006/relationships/chart" Target="../charts/chart12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5" Type="http://schemas.openxmlformats.org/officeDocument/2006/relationships/chart" Target="../charts/chart133.xml"/><Relationship Id="rId4" Type="http://schemas.openxmlformats.org/officeDocument/2006/relationships/chart" Target="../charts/chart1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Relationship Id="rId4" Type="http://schemas.openxmlformats.org/officeDocument/2006/relationships/chart" Target="../charts/chart157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2.xml"/><Relationship Id="rId7" Type="http://schemas.openxmlformats.org/officeDocument/2006/relationships/chart" Target="../charts/chart166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chart" Target="../charts/chart163.xml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803850</xdr:colOff>
      <xdr:row>0</xdr:row>
      <xdr:rowOff>810000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3BA94AC7-BBFB-4329-9DB0-A824F2C23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242000" cy="81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124239</xdr:rowOff>
    </xdr:from>
    <xdr:to>
      <xdr:col>10</xdr:col>
      <xdr:colOff>704849</xdr:colOff>
      <xdr:row>45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84897</xdr:rowOff>
    </xdr:from>
    <xdr:to>
      <xdr:col>4</xdr:col>
      <xdr:colOff>83152</xdr:colOff>
      <xdr:row>45</xdr:row>
      <xdr:rowOff>136940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295689</xdr:colOff>
      <xdr:row>34</xdr:row>
      <xdr:rowOff>84897</xdr:rowOff>
    </xdr:from>
    <xdr:to>
      <xdr:col>10</xdr:col>
      <xdr:colOff>701863</xdr:colOff>
      <xdr:row>45</xdr:row>
      <xdr:rowOff>136940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295689</xdr:colOff>
      <xdr:row>22</xdr:row>
      <xdr:rowOff>109123</xdr:rowOff>
    </xdr:from>
    <xdr:to>
      <xdr:col>10</xdr:col>
      <xdr:colOff>701863</xdr:colOff>
      <xdr:row>34</xdr:row>
      <xdr:rowOff>12080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295689</xdr:colOff>
      <xdr:row>10</xdr:row>
      <xdr:rowOff>133349</xdr:rowOff>
    </xdr:from>
    <xdr:to>
      <xdr:col>10</xdr:col>
      <xdr:colOff>701863</xdr:colOff>
      <xdr:row>22</xdr:row>
      <xdr:rowOff>36305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</xdr:row>
      <xdr:rowOff>164824</xdr:rowOff>
    </xdr:from>
    <xdr:to>
      <xdr:col>0</xdr:col>
      <xdr:colOff>149087</xdr:colOff>
      <xdr:row>8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19050</xdr:rowOff>
    </xdr:from>
    <xdr:to>
      <xdr:col>9</xdr:col>
      <xdr:colOff>952500</xdr:colOff>
      <xdr:row>44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18</xdr:row>
      <xdr:rowOff>85725</xdr:rowOff>
    </xdr:from>
    <xdr:to>
      <xdr:col>10</xdr:col>
      <xdr:colOff>47625</xdr:colOff>
      <xdr:row>43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6</xdr:col>
      <xdr:colOff>677518</xdr:colOff>
      <xdr:row>43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125504</xdr:rowOff>
    </xdr:from>
    <xdr:to>
      <xdr:col>5</xdr:col>
      <xdr:colOff>78442</xdr:colOff>
      <xdr:row>43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91421F3-9DA0-4D53-B4A4-874E2876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145676</xdr:colOff>
      <xdr:row>8</xdr:row>
      <xdr:rowOff>115981</xdr:rowOff>
    </xdr:from>
    <xdr:to>
      <xdr:col>9</xdr:col>
      <xdr:colOff>874059</xdr:colOff>
      <xdr:row>43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C1DC238-29E9-45FA-9344-3ED45639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27</xdr:row>
      <xdr:rowOff>19439</xdr:rowOff>
    </xdr:from>
    <xdr:to>
      <xdr:col>15</xdr:col>
      <xdr:colOff>379488</xdr:colOff>
      <xdr:row>45</xdr:row>
      <xdr:rowOff>68036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0" y="4153289"/>
          <a:ext cx="9437763" cy="2791797"/>
          <a:chOff x="1" y="2962474"/>
          <a:chExt cx="9570310" cy="3662116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GraphicFramePr>
            <a:graphicFrameLocks/>
          </xdr:cNvGraphicFramePr>
        </xdr:nvGraphicFramePr>
        <xdr:xfrm>
          <a:off x="1" y="3071994"/>
          <a:ext cx="1478967" cy="17142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1537789" y="2962474"/>
          <a:ext cx="1363816" cy="19455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GraphicFramePr>
            <a:graphicFrameLocks/>
          </xdr:cNvGraphicFramePr>
        </xdr:nvGraphicFramePr>
        <xdr:xfrm>
          <a:off x="2949936" y="2972208"/>
          <a:ext cx="1386853" cy="19451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aphicFramePr>
            <a:graphicFrameLocks/>
          </xdr:cNvGraphicFramePr>
        </xdr:nvGraphicFramePr>
        <xdr:xfrm>
          <a:off x="4311432" y="3053259"/>
          <a:ext cx="1219877" cy="17249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5641010" y="3062626"/>
          <a:ext cx="1220192" cy="17058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GraphicFramePr>
            <a:graphicFrameLocks/>
          </xdr:cNvGraphicFramePr>
        </xdr:nvGraphicFramePr>
        <xdr:xfrm>
          <a:off x="6923211" y="3053258"/>
          <a:ext cx="1363816" cy="172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GraphicFramePr>
            <a:graphicFrameLocks/>
          </xdr:cNvGraphicFramePr>
        </xdr:nvGraphicFramePr>
        <xdr:xfrm>
          <a:off x="8350434" y="3043891"/>
          <a:ext cx="1219877" cy="17440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GraphicFramePr>
            <a:graphicFrameLocks/>
          </xdr:cNvGraphicFramePr>
        </xdr:nvGraphicFramePr>
        <xdr:xfrm>
          <a:off x="1557198" y="4828347"/>
          <a:ext cx="1365101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aphicFramePr>
            <a:graphicFrameLocks/>
          </xdr:cNvGraphicFramePr>
        </xdr:nvGraphicFramePr>
        <xdr:xfrm>
          <a:off x="2976066" y="4828347"/>
          <a:ext cx="126665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2" name="Graf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aphicFramePr>
            <a:graphicFrameLocks/>
          </xdr:cNvGraphicFramePr>
        </xdr:nvGraphicFramePr>
        <xdr:xfrm>
          <a:off x="4353176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GraphicFramePr>
            <a:graphicFrameLocks/>
          </xdr:cNvGraphicFramePr>
        </xdr:nvGraphicFramePr>
        <xdr:xfrm>
          <a:off x="5630100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4" name="Graf 13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GraphicFramePr>
            <a:graphicFrameLocks/>
          </xdr:cNvGraphicFramePr>
        </xdr:nvGraphicFramePr>
        <xdr:xfrm>
          <a:off x="6881706" y="4828347"/>
          <a:ext cx="1363816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5" name="Graf 14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GraphicFramePr>
            <a:graphicFrameLocks/>
          </xdr:cNvGraphicFramePr>
        </xdr:nvGraphicFramePr>
        <xdr:xfrm>
          <a:off x="8333833" y="4828347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6" name="Graf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GraphicFramePr>
            <a:graphicFrameLocks/>
          </xdr:cNvGraphicFramePr>
        </xdr:nvGraphicFramePr>
        <xdr:xfrm>
          <a:off x="1" y="4828347"/>
          <a:ext cx="147896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0</xdr:colOff>
      <xdr:row>3</xdr:row>
      <xdr:rowOff>151816</xdr:rowOff>
    </xdr:from>
    <xdr:to>
      <xdr:col>0</xdr:col>
      <xdr:colOff>132522</xdr:colOff>
      <xdr:row>16</xdr:row>
      <xdr:rowOff>145977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7EC3B92A-EF8A-41F8-9BE5-3FA344A40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133350</xdr:colOff>
      <xdr:row>24</xdr:row>
      <xdr:rowOff>1021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23F3F9D6-F840-4714-BD93-4AD67C307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71975</xdr:colOff>
      <xdr:row>3</xdr:row>
      <xdr:rowOff>9526</xdr:rowOff>
    </xdr:from>
    <xdr:to>
      <xdr:col>0</xdr:col>
      <xdr:colOff>699550</xdr:colOff>
      <xdr:row>5</xdr:row>
      <xdr:rowOff>148446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EC73927-38B3-4B37-9499-9A1B13CF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75" y="451486"/>
          <a:ext cx="627575" cy="4437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96978</xdr:rowOff>
    </xdr:from>
    <xdr:to>
      <xdr:col>4</xdr:col>
      <xdr:colOff>622350</xdr:colOff>
      <xdr:row>44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7E658A5-1884-4099-9F26-925DC2699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24765</xdr:colOff>
      <xdr:row>29</xdr:row>
      <xdr:rowOff>87631</xdr:rowOff>
    </xdr:from>
    <xdr:to>
      <xdr:col>11</xdr:col>
      <xdr:colOff>18465</xdr:colOff>
      <xdr:row>44</xdr:row>
      <xdr:rowOff>125356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C1D7513-1472-40EA-ADF3-7AFBCD3E3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150023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8627A0E-BE04-4CA3-B8FF-60491711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28</xdr:row>
      <xdr:rowOff>146684</xdr:rowOff>
    </xdr:from>
    <xdr:to>
      <xdr:col>10</xdr:col>
      <xdr:colOff>780464</xdr:colOff>
      <xdr:row>46</xdr:row>
      <xdr:rowOff>809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3EA9227-0AF5-473B-8216-D5628AAC1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71914</xdr:colOff>
      <xdr:row>2</xdr:row>
      <xdr:rowOff>19051</xdr:rowOff>
    </xdr:from>
    <xdr:to>
      <xdr:col>0</xdr:col>
      <xdr:colOff>698009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17957D5-6560-419A-B569-03B1425F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4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152393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2D02644-0F15-4FF8-BB64-3732720F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7619</xdr:colOff>
      <xdr:row>28</xdr:row>
      <xdr:rowOff>144779</xdr:rowOff>
    </xdr:from>
    <xdr:to>
      <xdr:col>11</xdr:col>
      <xdr:colOff>1319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686964D-453E-4F9D-9AD2-182AE267A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71825</xdr:colOff>
      <xdr:row>2</xdr:row>
      <xdr:rowOff>19051</xdr:rowOff>
    </xdr:from>
    <xdr:to>
      <xdr:col>0</xdr:col>
      <xdr:colOff>698098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AD44080-BB87-4791-B664-A689FB39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5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137157</xdr:rowOff>
    </xdr:from>
    <xdr:to>
      <xdr:col>4</xdr:col>
      <xdr:colOff>622350</xdr:colOff>
      <xdr:row>45</xdr:row>
      <xdr:rowOff>143682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30EB176-8830-494D-891F-A127D258C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29</xdr:row>
      <xdr:rowOff>3808</xdr:rowOff>
    </xdr:from>
    <xdr:to>
      <xdr:col>10</xdr:col>
      <xdr:colOff>780464</xdr:colOff>
      <xdr:row>46</xdr:row>
      <xdr:rowOff>10333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D3DEE9E-8706-471A-9914-7AAF20D39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E5D4C4B-6EC1-4C54-87A0-4903034B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148588</xdr:rowOff>
    </xdr:from>
    <xdr:to>
      <xdr:col>4</xdr:col>
      <xdr:colOff>622350</xdr:colOff>
      <xdr:row>46</xdr:row>
      <xdr:rowOff>2713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3790761-B3EC-4D2F-9444-4E39BEAE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28</xdr:row>
      <xdr:rowOff>148588</xdr:rowOff>
    </xdr:from>
    <xdr:to>
      <xdr:col>10</xdr:col>
      <xdr:colOff>780464</xdr:colOff>
      <xdr:row>46</xdr:row>
      <xdr:rowOff>2713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5C7AA67-1D89-47D5-91FC-C54264A91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FCCFFF0-4F98-404E-8FF3-2ACC516D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9526</xdr:rowOff>
    </xdr:from>
    <xdr:to>
      <xdr:col>5</xdr:col>
      <xdr:colOff>400050</xdr:colOff>
      <xdr:row>46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27</xdr:row>
      <xdr:rowOff>2</xdr:rowOff>
    </xdr:from>
    <xdr:to>
      <xdr:col>14</xdr:col>
      <xdr:colOff>2486</xdr:colOff>
      <xdr:row>46</xdr:row>
      <xdr:rowOff>20610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7FF5451-8164-43BE-8321-14C93D0A7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9524</xdr:colOff>
      <xdr:row>28</xdr:row>
      <xdr:rowOff>144780</xdr:rowOff>
    </xdr:from>
    <xdr:to>
      <xdr:col>11</xdr:col>
      <xdr:colOff>3224</xdr:colOff>
      <xdr:row>45</xdr:row>
      <xdr:rowOff>151305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14EFB87-4414-458F-A273-800DB1C2D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6363C9B-B746-4510-96D0-029459F7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139063</xdr:rowOff>
    </xdr:from>
    <xdr:to>
      <xdr:col>4</xdr:col>
      <xdr:colOff>622350</xdr:colOff>
      <xdr:row>45</xdr:row>
      <xdr:rowOff>145588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148202A-4C8A-49B9-9357-D085A4C0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</xdr:colOff>
      <xdr:row>28</xdr:row>
      <xdr:rowOff>139063</xdr:rowOff>
    </xdr:from>
    <xdr:to>
      <xdr:col>10</xdr:col>
      <xdr:colOff>780465</xdr:colOff>
      <xdr:row>45</xdr:row>
      <xdr:rowOff>145588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944283A-C9EC-402D-ABC4-AD67FAC1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470C8F53-69A2-4585-A735-256D3AB4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211F6E7-76A5-48C4-B613-2C18802BA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28</xdr:row>
      <xdr:rowOff>144779</xdr:rowOff>
    </xdr:from>
    <xdr:to>
      <xdr:col>10</xdr:col>
      <xdr:colOff>780464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CE7F280-22A4-45AB-A8D1-CF737583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19051</xdr:rowOff>
    </xdr:from>
    <xdr:to>
      <xdr:col>0</xdr:col>
      <xdr:colOff>698010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D9A2F6-47B7-44F6-A753-309515A2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5458BD4-F1A2-4A36-8BF5-33ADF047D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7619</xdr:colOff>
      <xdr:row>28</xdr:row>
      <xdr:rowOff>144779</xdr:rowOff>
    </xdr:from>
    <xdr:to>
      <xdr:col>11</xdr:col>
      <xdr:colOff>1319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E059068-2292-433D-812B-4D5A09224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E8047FE-1E9C-4588-AD01-3CAC398B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148588</xdr:rowOff>
    </xdr:from>
    <xdr:to>
      <xdr:col>4</xdr:col>
      <xdr:colOff>622350</xdr:colOff>
      <xdr:row>46</xdr:row>
      <xdr:rowOff>2713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FE9C8D0-A812-4F71-BD5E-14D71B099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1904</xdr:colOff>
      <xdr:row>28</xdr:row>
      <xdr:rowOff>139063</xdr:rowOff>
    </xdr:from>
    <xdr:to>
      <xdr:col>10</xdr:col>
      <xdr:colOff>776654</xdr:colOff>
      <xdr:row>45</xdr:row>
      <xdr:rowOff>145588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029C559-7D86-41FF-A030-1C06636AD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E421061-8E89-4908-9D71-B8D31F66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144777</xdr:rowOff>
    </xdr:from>
    <xdr:to>
      <xdr:col>4</xdr:col>
      <xdr:colOff>622350</xdr:colOff>
      <xdr:row>45</xdr:row>
      <xdr:rowOff>151302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FE80C9E-B7BF-4B1F-9002-21DF31BDB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3811</xdr:colOff>
      <xdr:row>28</xdr:row>
      <xdr:rowOff>144780</xdr:rowOff>
    </xdr:from>
    <xdr:to>
      <xdr:col>10</xdr:col>
      <xdr:colOff>778561</xdr:colOff>
      <xdr:row>45</xdr:row>
      <xdr:rowOff>151305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FF01BE0-D42E-46AF-8420-C8891950B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088A690-9229-4465-B7F2-A14D8E07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142875</xdr:rowOff>
    </xdr:from>
    <xdr:to>
      <xdr:col>4</xdr:col>
      <xdr:colOff>622350</xdr:colOff>
      <xdr:row>45</xdr:row>
      <xdr:rowOff>149400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0BC1412-745D-4F40-8B69-8B69DE50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9524</xdr:colOff>
      <xdr:row>28</xdr:row>
      <xdr:rowOff>142873</xdr:rowOff>
    </xdr:from>
    <xdr:to>
      <xdr:col>11</xdr:col>
      <xdr:colOff>3224</xdr:colOff>
      <xdr:row>45</xdr:row>
      <xdr:rowOff>149398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29D4ADA-04CD-4630-AFDC-0DA3D07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9526</xdr:rowOff>
    </xdr:from>
    <xdr:to>
      <xdr:col>0</xdr:col>
      <xdr:colOff>698010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3AF860A-7076-4311-B634-62FF793A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60986"/>
          <a:ext cx="626095" cy="442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144780</xdr:rowOff>
    </xdr:from>
    <xdr:to>
      <xdr:col>4</xdr:col>
      <xdr:colOff>622350</xdr:colOff>
      <xdr:row>45</xdr:row>
      <xdr:rowOff>151305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3A5EFF2-B6D1-444F-A8B6-2F681DE79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9526</xdr:colOff>
      <xdr:row>28</xdr:row>
      <xdr:rowOff>144779</xdr:rowOff>
    </xdr:from>
    <xdr:to>
      <xdr:col>11</xdr:col>
      <xdr:colOff>3226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1BF7BDE-8D98-46EF-BC78-D4D9314C6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17CCFB-0F51-4A95-B4A4-736F5C48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144780</xdr:rowOff>
    </xdr:from>
    <xdr:to>
      <xdr:col>4</xdr:col>
      <xdr:colOff>622350</xdr:colOff>
      <xdr:row>45</xdr:row>
      <xdr:rowOff>151305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7A74CD3-4243-49CE-9E2F-225F4151A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1903</xdr:colOff>
      <xdr:row>28</xdr:row>
      <xdr:rowOff>144778</xdr:rowOff>
    </xdr:from>
    <xdr:to>
      <xdr:col>10</xdr:col>
      <xdr:colOff>776653</xdr:colOff>
      <xdr:row>45</xdr:row>
      <xdr:rowOff>151303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4D785D0-5EA1-4273-BE00-504E42BC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1A82735-7A39-47CD-8324-76B53E12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140369</xdr:rowOff>
    </xdr:from>
    <xdr:to>
      <xdr:col>6</xdr:col>
      <xdr:colOff>295275</xdr:colOff>
      <xdr:row>45</xdr:row>
      <xdr:rowOff>136795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513521</xdr:colOff>
      <xdr:row>28</xdr:row>
      <xdr:rowOff>146887</xdr:rowOff>
    </xdr:from>
    <xdr:to>
      <xdr:col>10</xdr:col>
      <xdr:colOff>240630</xdr:colOff>
      <xdr:row>36</xdr:row>
      <xdr:rowOff>142191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513521</xdr:colOff>
      <xdr:row>37</xdr:row>
      <xdr:rowOff>114985</xdr:rowOff>
    </xdr:from>
    <xdr:to>
      <xdr:col>10</xdr:col>
      <xdr:colOff>88230</xdr:colOff>
      <xdr:row>45</xdr:row>
      <xdr:rowOff>117910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192505</xdr:colOff>
      <xdr:row>28</xdr:row>
      <xdr:rowOff>116808</xdr:rowOff>
    </xdr:from>
    <xdr:to>
      <xdr:col>13</xdr:col>
      <xdr:colOff>621979</xdr:colOff>
      <xdr:row>36</xdr:row>
      <xdr:rowOff>112112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264694</xdr:colOff>
      <xdr:row>37</xdr:row>
      <xdr:rowOff>84906</xdr:rowOff>
    </xdr:from>
    <xdr:to>
      <xdr:col>13</xdr:col>
      <xdr:colOff>621979</xdr:colOff>
      <xdr:row>45</xdr:row>
      <xdr:rowOff>87831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157370</xdr:colOff>
      <xdr:row>27</xdr:row>
      <xdr:rowOff>149087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25</xdr:row>
      <xdr:rowOff>38099</xdr:rowOff>
    </xdr:from>
    <xdr:to>
      <xdr:col>10</xdr:col>
      <xdr:colOff>657226</xdr:colOff>
      <xdr:row>44</xdr:row>
      <xdr:rowOff>114300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51353</xdr:rowOff>
    </xdr:from>
    <xdr:to>
      <xdr:col>3</xdr:col>
      <xdr:colOff>694082</xdr:colOff>
      <xdr:row>45</xdr:row>
      <xdr:rowOff>414</xdr:rowOff>
    </xdr:to>
    <xdr:grpSp>
      <xdr:nvGrpSpPr>
        <xdr:cNvPr id="4" name="Skupina 3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0" y="4042328"/>
          <a:ext cx="4599332" cy="2920861"/>
          <a:chOff x="342591" y="3843233"/>
          <a:chExt cx="4595191" cy="2934114"/>
        </a:xfrm>
      </xdr:grpSpPr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GraphicFramePr/>
        </xdr:nvGraphicFramePr>
        <xdr:xfrm>
          <a:off x="342591" y="3843233"/>
          <a:ext cx="4595191" cy="29341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Přímá spojnic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1831912" y="5459371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Přímá spojnice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CxnSpPr/>
        </xdr:nvCxnSpPr>
        <xdr:spPr>
          <a:xfrm>
            <a:off x="716110" y="4823723"/>
            <a:ext cx="22125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Přímá spojnic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CxnSpPr/>
        </xdr:nvCxnSpPr>
        <xdr:spPr>
          <a:xfrm>
            <a:off x="1094389" y="4683936"/>
            <a:ext cx="21887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2217327" y="5463169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Přímá spojnic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2569435" y="5301201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Přímá spojnic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>
            <a:off x="2938196" y="5269965"/>
            <a:ext cx="223635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Přímá spojnic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>
            <a:off x="3311716" y="5223140"/>
            <a:ext cx="211740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Přímá spojnice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>
            <a:off x="3675719" y="5251645"/>
            <a:ext cx="216499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Přímá spojnic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>
            <a:off x="1470288" y="6205367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25</xdr:row>
      <xdr:rowOff>38100</xdr:rowOff>
    </xdr:from>
    <xdr:to>
      <xdr:col>5</xdr:col>
      <xdr:colOff>142874</xdr:colOff>
      <xdr:row>44</xdr:row>
      <xdr:rowOff>114300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4DDBB11D-6B57-4CFD-A406-674C869C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24</xdr:row>
      <xdr:rowOff>21795</xdr:rowOff>
    </xdr:from>
    <xdr:to>
      <xdr:col>13</xdr:col>
      <xdr:colOff>666750</xdr:colOff>
      <xdr:row>45</xdr:row>
      <xdr:rowOff>145213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24</xdr:row>
      <xdr:rowOff>14690</xdr:rowOff>
    </xdr:from>
    <xdr:to>
      <xdr:col>6</xdr:col>
      <xdr:colOff>295276</xdr:colOff>
      <xdr:row>45</xdr:row>
      <xdr:rowOff>138801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21</xdr:row>
      <xdr:rowOff>45239</xdr:rowOff>
    </xdr:from>
    <xdr:to>
      <xdr:col>2</xdr:col>
      <xdr:colOff>1349319</xdr:colOff>
      <xdr:row>32</xdr:row>
      <xdr:rowOff>128708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17930</xdr:rowOff>
    </xdr:from>
    <xdr:to>
      <xdr:col>2</xdr:col>
      <xdr:colOff>1349319</xdr:colOff>
      <xdr:row>42</xdr:row>
      <xdr:rowOff>125506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170159</xdr:colOff>
      <xdr:row>20</xdr:row>
      <xdr:rowOff>11205</xdr:rowOff>
    </xdr:from>
    <xdr:to>
      <xdr:col>5</xdr:col>
      <xdr:colOff>1634940</xdr:colOff>
      <xdr:row>42</xdr:row>
      <xdr:rowOff>11206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8282</xdr:colOff>
      <xdr:row>7</xdr:row>
      <xdr:rowOff>15241</xdr:rowOff>
    </xdr:from>
    <xdr:to>
      <xdr:col>0</xdr:col>
      <xdr:colOff>141482</xdr:colOff>
      <xdr:row>19</xdr:row>
      <xdr:rowOff>7621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17</xdr:row>
      <xdr:rowOff>33704</xdr:rowOff>
    </xdr:from>
    <xdr:to>
      <xdr:col>2</xdr:col>
      <xdr:colOff>1530170</xdr:colOff>
      <xdr:row>43</xdr:row>
      <xdr:rowOff>11207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1615110</xdr:colOff>
      <xdr:row>17</xdr:row>
      <xdr:rowOff>89725</xdr:rowOff>
    </xdr:from>
    <xdr:to>
      <xdr:col>5</xdr:col>
      <xdr:colOff>1638300</xdr:colOff>
      <xdr:row>43</xdr:row>
      <xdr:rowOff>112059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13127</xdr:rowOff>
    </xdr:from>
    <xdr:to>
      <xdr:col>0</xdr:col>
      <xdr:colOff>133200</xdr:colOff>
      <xdr:row>17</xdr:row>
      <xdr:rowOff>7806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CB17739E-22DF-42D2-9356-6F4CFBC36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7947</xdr:rowOff>
    </xdr:from>
    <xdr:to>
      <xdr:col>2</xdr:col>
      <xdr:colOff>1447386</xdr:colOff>
      <xdr:row>43</xdr:row>
      <xdr:rowOff>64213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72069</xdr:colOff>
      <xdr:row>18</xdr:row>
      <xdr:rowOff>38319</xdr:rowOff>
    </xdr:from>
    <xdr:to>
      <xdr:col>5</xdr:col>
      <xdr:colOff>1507733</xdr:colOff>
      <xdr:row>43</xdr:row>
      <xdr:rowOff>64213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9109</xdr:rowOff>
    </xdr:from>
    <xdr:to>
      <xdr:col>0</xdr:col>
      <xdr:colOff>133200</xdr:colOff>
      <xdr:row>17</xdr:row>
      <xdr:rowOff>3038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4DB5803-6EF8-4935-9F63-823557774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</xdr:row>
      <xdr:rowOff>57150</xdr:rowOff>
    </xdr:from>
    <xdr:to>
      <xdr:col>7</xdr:col>
      <xdr:colOff>1028700</xdr:colOff>
      <xdr:row>14</xdr:row>
      <xdr:rowOff>91109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3226</xdr:rowOff>
    </xdr:from>
    <xdr:to>
      <xdr:col>7</xdr:col>
      <xdr:colOff>1030134</xdr:colOff>
      <xdr:row>27</xdr:row>
      <xdr:rowOff>76200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0" y="3165526"/>
          <a:ext cx="9507384" cy="2016074"/>
          <a:chOff x="-28149" y="5204615"/>
          <a:chExt cx="9602208" cy="2074922"/>
        </a:xfrm>
      </xdr:grpSpPr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GraphicFramePr>
            <a:graphicFrameLocks/>
          </xdr:cNvGraphicFramePr>
        </xdr:nvGraphicFramePr>
        <xdr:xfrm>
          <a:off x="0" y="5236263"/>
          <a:ext cx="9574059" cy="2043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GraphicFramePr>
            <a:graphicFrameLocks/>
          </xdr:cNvGraphicFramePr>
        </xdr:nvGraphicFramePr>
        <xdr:xfrm>
          <a:off x="-28149" y="5204615"/>
          <a:ext cx="4792094" cy="17267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38100</xdr:colOff>
      <xdr:row>27</xdr:row>
      <xdr:rowOff>10354</xdr:rowOff>
    </xdr:from>
    <xdr:to>
      <xdr:col>3</xdr:col>
      <xdr:colOff>534419</xdr:colOff>
      <xdr:row>38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498199</xdr:colOff>
      <xdr:row>27</xdr:row>
      <xdr:rowOff>30647</xdr:rowOff>
    </xdr:from>
    <xdr:to>
      <xdr:col>7</xdr:col>
      <xdr:colOff>1011083</xdr:colOff>
      <xdr:row>38</xdr:row>
      <xdr:rowOff>123826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0</xdr:col>
      <xdr:colOff>149087</xdr:colOff>
      <xdr:row>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38101</xdr:rowOff>
    </xdr:from>
    <xdr:to>
      <xdr:col>10</xdr:col>
      <xdr:colOff>405850</xdr:colOff>
      <xdr:row>12</xdr:row>
      <xdr:rowOff>66677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65428</xdr:rowOff>
    </xdr:from>
    <xdr:to>
      <xdr:col>10</xdr:col>
      <xdr:colOff>345515</xdr:colOff>
      <xdr:row>35</xdr:row>
      <xdr:rowOff>102721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0" y="2399053"/>
          <a:ext cx="9508565" cy="3780618"/>
          <a:chOff x="0" y="-1338514"/>
          <a:chExt cx="9574696" cy="4050197"/>
        </a:xfrm>
      </xdr:grpSpPr>
      <xdr:graphicFrame macro="">
        <xdr:nvGraphicFramePr>
          <xdr:cNvPr id="7" name="Graf 1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GraphicFramePr>
            <a:graphicFrameLocks/>
          </xdr:cNvGraphicFramePr>
        </xdr:nvGraphicFramePr>
        <xdr:xfrm>
          <a:off x="0" y="-1338514"/>
          <a:ext cx="9574696" cy="40501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GraphicFramePr>
            <a:graphicFrameLocks/>
          </xdr:cNvGraphicFramePr>
        </xdr:nvGraphicFramePr>
        <xdr:xfrm>
          <a:off x="4771211" y="-1319044"/>
          <a:ext cx="4798360" cy="35201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149087</xdr:colOff>
      <xdr:row>9</xdr:row>
      <xdr:rowOff>4971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192404</xdr:colOff>
      <xdr:row>1</xdr:row>
      <xdr:rowOff>56653</xdr:rowOff>
    </xdr:from>
    <xdr:to>
      <xdr:col>10</xdr:col>
      <xdr:colOff>398145</xdr:colOff>
      <xdr:row>13</xdr:row>
      <xdr:rowOff>13418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12906</xdr:rowOff>
    </xdr:from>
    <xdr:to>
      <xdr:col>10</xdr:col>
      <xdr:colOff>518701</xdr:colOff>
      <xdr:row>35</xdr:row>
      <xdr:rowOff>152400</xdr:rowOff>
    </xdr:to>
    <xdr:grpSp>
      <xdr:nvGrpSpPr>
        <xdr:cNvPr id="6" name="Skupina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0" y="2927556"/>
          <a:ext cx="9538876" cy="3377994"/>
          <a:chOff x="1" y="-666676"/>
          <a:chExt cx="9576863" cy="3854028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aphicFramePr>
            <a:graphicFrameLocks/>
          </xdr:cNvGraphicFramePr>
        </xdr:nvGraphicFramePr>
        <xdr:xfrm>
          <a:off x="1" y="-664064"/>
          <a:ext cx="9509157" cy="38514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GraphicFramePr>
            <a:graphicFrameLocks/>
          </xdr:cNvGraphicFramePr>
        </xdr:nvGraphicFramePr>
        <xdr:xfrm>
          <a:off x="4779065" y="-666676"/>
          <a:ext cx="4797799" cy="33171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2</xdr:colOff>
      <xdr:row>5</xdr:row>
      <xdr:rowOff>0</xdr:rowOff>
    </xdr:from>
    <xdr:to>
      <xdr:col>0</xdr:col>
      <xdr:colOff>165652</xdr:colOff>
      <xdr:row>11</xdr:row>
      <xdr:rowOff>3726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</xdr:row>
      <xdr:rowOff>28575</xdr:rowOff>
    </xdr:from>
    <xdr:to>
      <xdr:col>0</xdr:col>
      <xdr:colOff>142875</xdr:colOff>
      <xdr:row>14</xdr:row>
      <xdr:rowOff>114299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FAD1060-E2FD-4C92-90CB-B20239816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605234</xdr:colOff>
      <xdr:row>21</xdr:row>
      <xdr:rowOff>43910</xdr:rowOff>
    </xdr:from>
    <xdr:to>
      <xdr:col>9</xdr:col>
      <xdr:colOff>49610</xdr:colOff>
      <xdr:row>43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21</xdr:row>
      <xdr:rowOff>52030</xdr:rowOff>
    </xdr:from>
    <xdr:to>
      <xdr:col>0</xdr:col>
      <xdr:colOff>2376000</xdr:colOff>
      <xdr:row>43</xdr:row>
      <xdr:rowOff>39688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112022</xdr:colOff>
      <xdr:row>21</xdr:row>
      <xdr:rowOff>71874</xdr:rowOff>
    </xdr:from>
    <xdr:to>
      <xdr:col>3</xdr:col>
      <xdr:colOff>721249</xdr:colOff>
      <xdr:row>43</xdr:row>
      <xdr:rowOff>29767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6</xdr:row>
      <xdr:rowOff>0</xdr:rowOff>
    </xdr:from>
    <xdr:to>
      <xdr:col>0</xdr:col>
      <xdr:colOff>133200</xdr:colOff>
      <xdr:row>17</xdr:row>
      <xdr:rowOff>124132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D6077EA-3238-4F12-ACC1-CCFBB553D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84482</xdr:rowOff>
    </xdr:from>
    <xdr:to>
      <xdr:col>4</xdr:col>
      <xdr:colOff>1333497</xdr:colOff>
      <xdr:row>41</xdr:row>
      <xdr:rowOff>122464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0" y="2370482"/>
          <a:ext cx="9496422" cy="4295657"/>
          <a:chOff x="-104620" y="2189507"/>
          <a:chExt cx="9708716" cy="4365350"/>
        </a:xfrm>
      </xdr:grpSpPr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-104620" y="2189507"/>
          <a:ext cx="9604099" cy="4365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/>
        </xdr:nvGraphicFramePr>
        <xdr:xfrm>
          <a:off x="5586205" y="2189920"/>
          <a:ext cx="4017891" cy="4315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0</xdr:colOff>
      <xdr:row>4</xdr:row>
      <xdr:rowOff>164823</xdr:rowOff>
    </xdr:from>
    <xdr:to>
      <xdr:col>0</xdr:col>
      <xdr:colOff>173935</xdr:colOff>
      <xdr:row>12</xdr:row>
      <xdr:rowOff>8283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33130</xdr:colOff>
      <xdr:row>9</xdr:row>
      <xdr:rowOff>50843</xdr:rowOff>
    </xdr:from>
    <xdr:to>
      <xdr:col>4</xdr:col>
      <xdr:colOff>1381125</xdr:colOff>
      <xdr:row>33</xdr:row>
      <xdr:rowOff>70540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33130" y="1765343"/>
          <a:ext cx="9510920" cy="3839222"/>
          <a:chOff x="0" y="1632914"/>
          <a:chExt cx="9607825" cy="3929109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GraphicFramePr>
            <a:graphicFrameLocks/>
          </xdr:cNvGraphicFramePr>
        </xdr:nvGraphicFramePr>
        <xdr:xfrm>
          <a:off x="0" y="1632914"/>
          <a:ext cx="9607825" cy="39247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/>
        </xdr:nvGraphicFramePr>
        <xdr:xfrm>
          <a:off x="5655682" y="1658637"/>
          <a:ext cx="3942130" cy="39033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</xdr:colOff>
      <xdr:row>5</xdr:row>
      <xdr:rowOff>1</xdr:rowOff>
    </xdr:from>
    <xdr:to>
      <xdr:col>0</xdr:col>
      <xdr:colOff>165653</xdr:colOff>
      <xdr:row>8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108998</xdr:rowOff>
    </xdr:from>
    <xdr:to>
      <xdr:col>6</xdr:col>
      <xdr:colOff>198782</xdr:colOff>
      <xdr:row>43</xdr:row>
      <xdr:rowOff>34455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197540</xdr:colOff>
      <xdr:row>13</xdr:row>
      <xdr:rowOff>114796</xdr:rowOff>
    </xdr:from>
    <xdr:to>
      <xdr:col>13</xdr:col>
      <xdr:colOff>593033</xdr:colOff>
      <xdr:row>43</xdr:row>
      <xdr:rowOff>25345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68034</xdr:colOff>
      <xdr:row>13</xdr:row>
      <xdr:rowOff>23327</xdr:rowOff>
    </xdr:from>
    <xdr:to>
      <xdr:col>13</xdr:col>
      <xdr:colOff>252704</xdr:colOff>
      <xdr:row>30</xdr:row>
      <xdr:rowOff>52873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561584</xdr:colOff>
      <xdr:row>30</xdr:row>
      <xdr:rowOff>58316</xdr:rowOff>
    </xdr:from>
    <xdr:to>
      <xdr:col>12</xdr:col>
      <xdr:colOff>424426</xdr:colOff>
      <xdr:row>47</xdr:row>
      <xdr:rowOff>19439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30</xdr:row>
      <xdr:rowOff>68035</xdr:rowOff>
    </xdr:from>
    <xdr:to>
      <xdr:col>5</xdr:col>
      <xdr:colOff>552450</xdr:colOff>
      <xdr:row>46</xdr:row>
      <xdr:rowOff>155509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3</xdr:row>
      <xdr:rowOff>164824</xdr:rowOff>
    </xdr:from>
    <xdr:to>
      <xdr:col>0</xdr:col>
      <xdr:colOff>132523</xdr:colOff>
      <xdr:row>12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33337</xdr:rowOff>
    </xdr:from>
    <xdr:to>
      <xdr:col>7</xdr:col>
      <xdr:colOff>390524</xdr:colOff>
      <xdr:row>32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4FBC834-9F8F-4F01-A888-8A01AFFBE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42862</xdr:rowOff>
    </xdr:from>
    <xdr:to>
      <xdr:col>7</xdr:col>
      <xdr:colOff>381000</xdr:colOff>
      <xdr:row>47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BF6B392-984D-49F3-94A1-9B2C09264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552450</xdr:colOff>
      <xdr:row>15</xdr:row>
      <xdr:rowOff>133350</xdr:rowOff>
    </xdr:from>
    <xdr:to>
      <xdr:col>13</xdr:col>
      <xdr:colOff>271462</xdr:colOff>
      <xdr:row>40</xdr:row>
      <xdr:rowOff>147637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0B83BB-8DDF-40E7-A9E3-AFD3386FB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149087</xdr:colOff>
      <xdr:row>7</xdr:row>
      <xdr:rowOff>147846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FDE85E0-466D-4598-AA20-C86CD2CFC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0</xdr:col>
      <xdr:colOff>149087</xdr:colOff>
      <xdr:row>15</xdr:row>
      <xdr:rowOff>147846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4DE97C83-0756-476D-9F8D-7569D3B31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6</xdr:col>
      <xdr:colOff>304800</xdr:colOff>
      <xdr:row>47</xdr:row>
      <xdr:rowOff>134471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164124</xdr:colOff>
      <xdr:row>30</xdr:row>
      <xdr:rowOff>84528</xdr:rowOff>
    </xdr:from>
    <xdr:to>
      <xdr:col>13</xdr:col>
      <xdr:colOff>14966</xdr:colOff>
      <xdr:row>47</xdr:row>
      <xdr:rowOff>94058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195565" y="4880646"/>
          <a:ext cx="3884400" cy="2430000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314777</xdr:colOff>
      <xdr:row>39</xdr:row>
      <xdr:rowOff>128644</xdr:rowOff>
    </xdr:from>
    <xdr:to>
      <xdr:col>8</xdr:col>
      <xdr:colOff>19502</xdr:colOff>
      <xdr:row>41</xdr:row>
      <xdr:rowOff>16517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19090" y="5959031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429655</xdr:colOff>
      <xdr:row>41</xdr:row>
      <xdr:rowOff>8998</xdr:rowOff>
    </xdr:from>
    <xdr:to>
      <xdr:col>8</xdr:col>
      <xdr:colOff>134380</xdr:colOff>
      <xdr:row>42</xdr:row>
      <xdr:rowOff>58551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28" y="6129775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44</xdr:row>
      <xdr:rowOff>38099</xdr:rowOff>
    </xdr:from>
    <xdr:to>
      <xdr:col>10</xdr:col>
      <xdr:colOff>228600</xdr:colOff>
      <xdr:row>46</xdr:row>
      <xdr:rowOff>76199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686549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266699</xdr:colOff>
      <xdr:row>44</xdr:row>
      <xdr:rowOff>76198</xdr:rowOff>
    </xdr:from>
    <xdr:to>
      <xdr:col>10</xdr:col>
      <xdr:colOff>457200</xdr:colOff>
      <xdr:row>46</xdr:row>
      <xdr:rowOff>133348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48524" y="67246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706885</xdr:colOff>
      <xdr:row>43</xdr:row>
      <xdr:rowOff>146318</xdr:rowOff>
    </xdr:from>
    <xdr:to>
      <xdr:col>12</xdr:col>
      <xdr:colOff>353450</xdr:colOff>
      <xdr:row>45</xdr:row>
      <xdr:rowOff>37397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33228" y="655507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144317</xdr:colOff>
      <xdr:row>43</xdr:row>
      <xdr:rowOff>13918</xdr:rowOff>
    </xdr:from>
    <xdr:to>
      <xdr:col>12</xdr:col>
      <xdr:colOff>525317</xdr:colOff>
      <xdr:row>44</xdr:row>
      <xdr:rowOff>51182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602935" y="6414300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94420</xdr:rowOff>
    </xdr:from>
    <xdr:to>
      <xdr:col>13</xdr:col>
      <xdr:colOff>656280</xdr:colOff>
      <xdr:row>44</xdr:row>
      <xdr:rowOff>147393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pSpPr/>
      </xdr:nvGrpSpPr>
      <xdr:grpSpPr>
        <a:xfrm>
          <a:off x="0" y="3342445"/>
          <a:ext cx="9485955" cy="3558173"/>
          <a:chOff x="0" y="3418645"/>
          <a:chExt cx="9485955" cy="3558173"/>
        </a:xfrm>
      </xdr:grpSpPr>
      <xdr:graphicFrame macro="">
        <xdr:nvGraphicFramePr>
          <xdr:cNvPr id="2" name="Graf 1">
            <a:extLst>
              <a:ext uri="{FF2B5EF4-FFF2-40B4-BE49-F238E27FC236}">
                <a16:creationId xmlns:a16="http://schemas.microsoft.com/office/drawing/2014/main" id="{00000000-0008-0000-1F00-000002000000}"/>
              </a:ext>
            </a:extLst>
          </xdr:cNvPr>
          <xdr:cNvGraphicFramePr>
            <a:graphicFrameLocks/>
          </xdr:cNvGraphicFramePr>
        </xdr:nvGraphicFramePr>
        <xdr:xfrm>
          <a:off x="0" y="3418645"/>
          <a:ext cx="4716000" cy="35515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GraphicFramePr>
            <a:graphicFrameLocks/>
          </xdr:cNvGraphicFramePr>
        </xdr:nvGraphicFramePr>
        <xdr:xfrm>
          <a:off x="4769955" y="3423618"/>
          <a:ext cx="4716000" cy="355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13</xdr:row>
      <xdr:rowOff>38101</xdr:rowOff>
    </xdr:from>
    <xdr:to>
      <xdr:col>6</xdr:col>
      <xdr:colOff>580050</xdr:colOff>
      <xdr:row>37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13</xdr:row>
      <xdr:rowOff>66675</xdr:rowOff>
    </xdr:from>
    <xdr:to>
      <xdr:col>13</xdr:col>
      <xdr:colOff>647700</xdr:colOff>
      <xdr:row>37</xdr:row>
      <xdr:rowOff>76200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400048</xdr:colOff>
      <xdr:row>3</xdr:row>
      <xdr:rowOff>9525</xdr:rowOff>
    </xdr:from>
    <xdr:to>
      <xdr:col>17</xdr:col>
      <xdr:colOff>0</xdr:colOff>
      <xdr:row>17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A14DDA8-55A9-4941-8B5C-7FC5FECD6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400048</xdr:colOff>
      <xdr:row>20</xdr:row>
      <xdr:rowOff>9525</xdr:rowOff>
    </xdr:from>
    <xdr:to>
      <xdr:col>17</xdr:col>
      <xdr:colOff>1873</xdr:colOff>
      <xdr:row>34</xdr:row>
      <xdr:rowOff>134475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D3C4E36-359C-45C7-80F1-74A0DDEB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28</xdr:row>
      <xdr:rowOff>14007</xdr:rowOff>
    </xdr:from>
    <xdr:to>
      <xdr:col>14</xdr:col>
      <xdr:colOff>849675</xdr:colOff>
      <xdr:row>46</xdr:row>
      <xdr:rowOff>65498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7CD1F40-9B99-486E-BC1A-4B7D96D0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15687</xdr:rowOff>
    </xdr:from>
    <xdr:to>
      <xdr:col>9</xdr:col>
      <xdr:colOff>10085</xdr:colOff>
      <xdr:row>46</xdr:row>
      <xdr:rowOff>67445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66E6698-D881-49C0-9883-F6A5BD12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902804</xdr:colOff>
      <xdr:row>33</xdr:row>
      <xdr:rowOff>53589</xdr:rowOff>
    </xdr:from>
    <xdr:to>
      <xdr:col>12</xdr:col>
      <xdr:colOff>911914</xdr:colOff>
      <xdr:row>46</xdr:row>
      <xdr:rowOff>52705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54833</xdr:rowOff>
    </xdr:from>
    <xdr:to>
      <xdr:col>6</xdr:col>
      <xdr:colOff>853108</xdr:colOff>
      <xdr:row>46</xdr:row>
      <xdr:rowOff>53633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169627</xdr:colOff>
      <xdr:row>24</xdr:row>
      <xdr:rowOff>49696</xdr:rowOff>
    </xdr:from>
    <xdr:to>
      <xdr:col>13</xdr:col>
      <xdr:colOff>219074</xdr:colOff>
      <xdr:row>35</xdr:row>
      <xdr:rowOff>137493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486684</xdr:colOff>
      <xdr:row>26</xdr:row>
      <xdr:rowOff>99391</xdr:rowOff>
    </xdr:from>
    <xdr:to>
      <xdr:col>11</xdr:col>
      <xdr:colOff>544663</xdr:colOff>
      <xdr:row>35</xdr:row>
      <xdr:rowOff>140804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560071</xdr:colOff>
      <xdr:row>26</xdr:row>
      <xdr:rowOff>89866</xdr:rowOff>
    </xdr:from>
    <xdr:to>
      <xdr:col>12</xdr:col>
      <xdr:colOff>476250</xdr:colOff>
      <xdr:row>35</xdr:row>
      <xdr:rowOff>131279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818981</xdr:colOff>
      <xdr:row>26</xdr:row>
      <xdr:rowOff>107011</xdr:rowOff>
    </xdr:from>
    <xdr:to>
      <xdr:col>12</xdr:col>
      <xdr:colOff>918376</xdr:colOff>
      <xdr:row>36</xdr:row>
      <xdr:rowOff>3644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215349</xdr:colOff>
      <xdr:row>12</xdr:row>
      <xdr:rowOff>16565</xdr:rowOff>
    </xdr:from>
    <xdr:to>
      <xdr:col>11</xdr:col>
      <xdr:colOff>323850</xdr:colOff>
      <xdr:row>25</xdr:row>
      <xdr:rowOff>16565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821304</xdr:colOff>
      <xdr:row>12</xdr:row>
      <xdr:rowOff>0</xdr:rowOff>
    </xdr:from>
    <xdr:to>
      <xdr:col>12</xdr:col>
      <xdr:colOff>908603</xdr:colOff>
      <xdr:row>25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33</xdr:row>
      <xdr:rowOff>58723</xdr:rowOff>
    </xdr:from>
    <xdr:to>
      <xdr:col>2</xdr:col>
      <xdr:colOff>560250</xdr:colOff>
      <xdr:row>45</xdr:row>
      <xdr:rowOff>135008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695325</xdr:colOff>
      <xdr:row>33</xdr:row>
      <xdr:rowOff>70819</xdr:rowOff>
    </xdr:from>
    <xdr:to>
      <xdr:col>6</xdr:col>
      <xdr:colOff>703125</xdr:colOff>
      <xdr:row>45</xdr:row>
      <xdr:rowOff>146419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763905</xdr:colOff>
      <xdr:row>33</xdr:row>
      <xdr:rowOff>51437</xdr:rowOff>
    </xdr:from>
    <xdr:to>
      <xdr:col>10</xdr:col>
      <xdr:colOff>771705</xdr:colOff>
      <xdr:row>45</xdr:row>
      <xdr:rowOff>127037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30518</xdr:colOff>
      <xdr:row>26</xdr:row>
      <xdr:rowOff>126353</xdr:rowOff>
    </xdr:from>
    <xdr:to>
      <xdr:col>14</xdr:col>
      <xdr:colOff>0</xdr:colOff>
      <xdr:row>45</xdr:row>
      <xdr:rowOff>86669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5EAD2F0-86B7-469E-AD2B-8E0ACB6DF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</xdr:colOff>
      <xdr:row>26</xdr:row>
      <xdr:rowOff>116634</xdr:rowOff>
    </xdr:from>
    <xdr:to>
      <xdr:col>7</xdr:col>
      <xdr:colOff>209549</xdr:colOff>
      <xdr:row>45</xdr:row>
      <xdr:rowOff>139964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3AF387B-FF10-470D-8E33-187F84F190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9525</xdr:rowOff>
    </xdr:from>
    <xdr:to>
      <xdr:col>0</xdr:col>
      <xdr:colOff>132522</xdr:colOff>
      <xdr:row>17</xdr:row>
      <xdr:rowOff>4555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9EE692FB-1D0A-4C09-A94E-8BC6C77E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19050</xdr:rowOff>
    </xdr:from>
    <xdr:to>
      <xdr:col>0</xdr:col>
      <xdr:colOff>133350</xdr:colOff>
      <xdr:row>24</xdr:row>
      <xdr:rowOff>9525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DCF5F28-3CF1-475C-996A-1D8E5D30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106680</xdr:rowOff>
    </xdr:from>
    <xdr:to>
      <xdr:col>1</xdr:col>
      <xdr:colOff>511950</xdr:colOff>
      <xdr:row>19</xdr:row>
      <xdr:rowOff>45720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80010</xdr:rowOff>
    </xdr:from>
    <xdr:to>
      <xdr:col>4</xdr:col>
      <xdr:colOff>57150</xdr:colOff>
      <xdr:row>43</xdr:row>
      <xdr:rowOff>86010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123825</xdr:colOff>
      <xdr:row>33</xdr:row>
      <xdr:rowOff>80011</xdr:rowOff>
    </xdr:from>
    <xdr:to>
      <xdr:col>10</xdr:col>
      <xdr:colOff>607695</xdr:colOff>
      <xdr:row>43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299995</xdr:colOff>
      <xdr:row>7</xdr:row>
      <xdr:rowOff>120015</xdr:rowOff>
    </xdr:from>
    <xdr:to>
      <xdr:col>10</xdr:col>
      <xdr:colOff>602395</xdr:colOff>
      <xdr:row>19</xdr:row>
      <xdr:rowOff>58815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339587</xdr:colOff>
      <xdr:row>1</xdr:row>
      <xdr:rowOff>47624</xdr:rowOff>
    </xdr:from>
    <xdr:to>
      <xdr:col>13</xdr:col>
      <xdr:colOff>476282</xdr:colOff>
      <xdr:row>21</xdr:row>
      <xdr:rowOff>93081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339587</xdr:colOff>
      <xdr:row>22</xdr:row>
      <xdr:rowOff>75207</xdr:rowOff>
    </xdr:from>
    <xdr:to>
      <xdr:col>13</xdr:col>
      <xdr:colOff>476282</xdr:colOff>
      <xdr:row>40</xdr:row>
      <xdr:rowOff>73687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0.03669</cdr:x>
      <cdr:y>0.09304</cdr:y>
    </cdr:from>
    <cdr:to>
      <cdr:x>0.46737</cdr:x>
      <cdr:y>0.15119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80975" y="304800"/>
          <a:ext cx="21240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0.55053</cdr:x>
      <cdr:y>0.84238</cdr:y>
    </cdr:from>
    <cdr:to>
      <cdr:x>0.98121</cdr:x>
      <cdr:y>0.90053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728006" y="2762091"/>
          <a:ext cx="2134063" cy="1906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0.03348</cdr:x>
      <cdr:y>0.10694</cdr:y>
    </cdr:from>
    <cdr:to>
      <cdr:x>0.46415</cdr:x>
      <cdr:y>0.19462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71934" y="276898"/>
          <a:ext cx="2211669" cy="2270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0.54676</cdr:x>
      <cdr:y>0.7832</cdr:y>
    </cdr:from>
    <cdr:to>
      <cdr:x>0.97744</cdr:x>
      <cdr:y>0.88691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807840" y="2027913"/>
          <a:ext cx="2211720" cy="2685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57148</xdr:rowOff>
    </xdr:from>
    <xdr:to>
      <xdr:col>16</xdr:col>
      <xdr:colOff>108000</xdr:colOff>
      <xdr:row>45</xdr:row>
      <xdr:rowOff>141148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55494</xdr:colOff>
      <xdr:row>25</xdr:row>
      <xdr:rowOff>38100</xdr:rowOff>
    </xdr:from>
    <xdr:to>
      <xdr:col>32</xdr:col>
      <xdr:colOff>453385</xdr:colOff>
      <xdr:row>45</xdr:row>
      <xdr:rowOff>122100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43815</xdr:rowOff>
    </xdr:from>
    <xdr:to>
      <xdr:col>16</xdr:col>
      <xdr:colOff>108000</xdr:colOff>
      <xdr:row>23</xdr:row>
      <xdr:rowOff>127815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236470</xdr:colOff>
      <xdr:row>2</xdr:row>
      <xdr:rowOff>142875</xdr:rowOff>
    </xdr:from>
    <xdr:to>
      <xdr:col>32</xdr:col>
      <xdr:colOff>438979</xdr:colOff>
      <xdr:row>23</xdr:row>
      <xdr:rowOff>74475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92</xdr:row>
      <xdr:rowOff>42241</xdr:rowOff>
    </xdr:from>
    <xdr:to>
      <xdr:col>32</xdr:col>
      <xdr:colOff>453260</xdr:colOff>
      <xdr:row>112</xdr:row>
      <xdr:rowOff>152243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112</xdr:row>
      <xdr:rowOff>92937</xdr:rowOff>
    </xdr:from>
    <xdr:to>
      <xdr:col>32</xdr:col>
      <xdr:colOff>335280</xdr:colOff>
      <xdr:row>136</xdr:row>
      <xdr:rowOff>82826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22859</xdr:rowOff>
    </xdr:from>
    <xdr:to>
      <xdr:col>31</xdr:col>
      <xdr:colOff>247650</xdr:colOff>
      <xdr:row>66</xdr:row>
      <xdr:rowOff>41910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BE07562A-ED16-4B65-99CA-D049B64D8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69</xdr:row>
      <xdr:rowOff>25262</xdr:rowOff>
    </xdr:from>
    <xdr:to>
      <xdr:col>31</xdr:col>
      <xdr:colOff>247650</xdr:colOff>
      <xdr:row>87</xdr:row>
      <xdr:rowOff>91937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673A768-6351-4228-B65C-A111E65B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137</xdr:row>
      <xdr:rowOff>225663</xdr:rowOff>
    </xdr:from>
    <xdr:to>
      <xdr:col>33</xdr:col>
      <xdr:colOff>47625</xdr:colOff>
      <xdr:row>168</xdr:row>
      <xdr:rowOff>29454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B7D78C-4088-16E1-0D6C-478C6502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1485463"/>
          <a:ext cx="9658350" cy="5156841"/>
        </a:xfrm>
        <a:prstGeom prst="rect">
          <a:avLst/>
        </a:prstGeom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0.90606</cdr:x>
      <cdr:y>0.75083</cdr:y>
    </cdr:from>
    <cdr:to>
      <cdr:x>0.98885</cdr:x>
      <cdr:y>0.82112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326005" y="2351603"/>
          <a:ext cx="395270" cy="22014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cs-CZ" sz="900"/>
            <a:t>35 130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184219</xdr:colOff>
      <xdr:row>26</xdr:row>
      <xdr:rowOff>34532</xdr:rowOff>
    </xdr:from>
    <xdr:to>
      <xdr:col>11</xdr:col>
      <xdr:colOff>9525</xdr:colOff>
      <xdr:row>45</xdr:row>
      <xdr:rowOff>144698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56013</xdr:rowOff>
    </xdr:from>
    <xdr:to>
      <xdr:col>5</xdr:col>
      <xdr:colOff>209550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070778C-66C9-4BF0-90E2-538EF262B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1</xdr:rowOff>
    </xdr:from>
    <xdr:to>
      <xdr:col>0</xdr:col>
      <xdr:colOff>132522</xdr:colOff>
      <xdr:row>17</xdr:row>
      <xdr:rowOff>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633EC7B-4EC5-4CF8-A376-683A8503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</xdr:rowOff>
    </xdr:from>
    <xdr:to>
      <xdr:col>0</xdr:col>
      <xdr:colOff>133350</xdr:colOff>
      <xdr:row>24</xdr:row>
      <xdr:rowOff>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E293A56-0C04-440C-A165-AF2450FB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0.35005</cdr:x>
      <cdr:y>0.50127</cdr:y>
    </cdr:from>
    <cdr:to>
      <cdr:x>0.4727</cdr:x>
      <cdr:y>0.57321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570652" y="1506711"/>
          <a:ext cx="550316" cy="216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/>
            <a:t>OZE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8283</xdr:colOff>
      <xdr:row>12</xdr:row>
      <xdr:rowOff>55491</xdr:rowOff>
    </xdr:from>
    <xdr:to>
      <xdr:col>6</xdr:col>
      <xdr:colOff>207065</xdr:colOff>
      <xdr:row>41</xdr:row>
      <xdr:rowOff>133348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188015</xdr:colOff>
      <xdr:row>12</xdr:row>
      <xdr:rowOff>38928</xdr:rowOff>
    </xdr:from>
    <xdr:to>
      <xdr:col>14</xdr:col>
      <xdr:colOff>827</xdr:colOff>
      <xdr:row>41</xdr:row>
      <xdr:rowOff>101877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14</xdr:row>
      <xdr:rowOff>16565</xdr:rowOff>
    </xdr:from>
    <xdr:to>
      <xdr:col>18</xdr:col>
      <xdr:colOff>438979</xdr:colOff>
      <xdr:row>43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4DAB-7BE9-4990-A4FC-8F069BE27F05}">
  <dimension ref="A1:K49"/>
  <sheetViews>
    <sheetView showGridLines="0" tabSelected="1" showWhiteSpace="0" zoomScaleNormal="100" zoomScaleSheetLayoutView="100" zoomScalePageLayoutView="70" workbookViewId="0"/>
  </sheetViews>
  <sheetFormatPr defaultColWidth="9.140625" defaultRowHeight="12.75"/>
  <cols>
    <col min="1" max="1" width="6.5703125" style="336" customWidth="1"/>
    <col min="2" max="2" width="83" style="336" customWidth="1"/>
    <col min="3" max="9" width="9.85546875" style="336" customWidth="1"/>
    <col min="10" max="10" width="10.28515625" style="336" customWidth="1"/>
    <col min="11" max="16384" width="9.140625" style="336"/>
  </cols>
  <sheetData>
    <row r="1" spans="1:11" ht="87" customHeight="1">
      <c r="A1" s="527"/>
      <c r="B1" s="528"/>
    </row>
    <row r="2" spans="1:11" ht="265.5" customHeight="1">
      <c r="A2" s="337"/>
      <c r="B2" s="529"/>
      <c r="C2" s="338"/>
      <c r="D2" s="338"/>
      <c r="E2" s="338"/>
      <c r="F2" s="338"/>
      <c r="G2" s="338"/>
      <c r="H2" s="338"/>
      <c r="I2" s="338"/>
      <c r="J2" s="338"/>
      <c r="K2" s="336" t="s">
        <v>509</v>
      </c>
    </row>
    <row r="3" spans="1:11" ht="52.5">
      <c r="B3" s="529" t="s">
        <v>695</v>
      </c>
      <c r="D3" s="339"/>
      <c r="E3" s="340"/>
      <c r="F3" s="340"/>
      <c r="G3" s="340"/>
      <c r="J3" s="341"/>
    </row>
    <row r="4" spans="1:11" ht="6" customHeight="1"/>
    <row r="5" spans="1:11" ht="12" customHeight="1"/>
    <row r="6" spans="1:11" ht="18">
      <c r="B6" s="530">
        <v>2025</v>
      </c>
    </row>
    <row r="7" spans="1:11" ht="6" customHeight="1"/>
    <row r="9" spans="1:11">
      <c r="B9" s="342"/>
      <c r="I9" s="343"/>
    </row>
    <row r="10" spans="1:11">
      <c r="B10" s="344"/>
      <c r="C10" s="345"/>
    </row>
    <row r="11" spans="1:11" ht="303" customHeight="1">
      <c r="B11" s="531" t="s">
        <v>693</v>
      </c>
      <c r="C11" s="345"/>
    </row>
    <row r="12" spans="1:11">
      <c r="B12" s="344"/>
      <c r="C12" s="345"/>
    </row>
    <row r="13" spans="1:11">
      <c r="A13" s="346"/>
      <c r="B13" s="347"/>
      <c r="C13" s="348"/>
      <c r="D13" s="346"/>
      <c r="E13" s="346"/>
      <c r="F13" s="346"/>
      <c r="G13" s="346"/>
      <c r="H13" s="346"/>
      <c r="I13" s="346"/>
      <c r="J13" s="346"/>
    </row>
    <row r="14" spans="1:11">
      <c r="A14" s="346"/>
      <c r="B14" s="347"/>
      <c r="C14" s="348"/>
      <c r="D14" s="346"/>
      <c r="E14" s="346"/>
      <c r="F14" s="346"/>
      <c r="G14" s="346"/>
      <c r="H14" s="346"/>
      <c r="I14" s="346"/>
      <c r="J14" s="346"/>
    </row>
    <row r="15" spans="1:11">
      <c r="A15" s="346"/>
      <c r="B15" s="347"/>
      <c r="C15" s="348"/>
      <c r="D15" s="346"/>
      <c r="E15" s="346"/>
      <c r="F15" s="346"/>
      <c r="G15" s="346"/>
      <c r="H15" s="346"/>
      <c r="I15" s="346"/>
      <c r="J15" s="346"/>
    </row>
    <row r="16" spans="1:11">
      <c r="A16" s="346"/>
      <c r="B16" s="347"/>
      <c r="C16" s="348"/>
      <c r="D16" s="346"/>
      <c r="E16" s="346"/>
      <c r="F16" s="346"/>
      <c r="G16" s="346"/>
      <c r="H16" s="346"/>
      <c r="I16" s="346"/>
      <c r="J16" s="346"/>
    </row>
    <row r="17" spans="1:10">
      <c r="A17" s="346"/>
      <c r="B17" s="347"/>
      <c r="C17" s="348"/>
      <c r="D17" s="346"/>
      <c r="E17" s="346"/>
      <c r="F17" s="346"/>
      <c r="G17" s="346"/>
      <c r="H17" s="346"/>
      <c r="I17" s="346"/>
      <c r="J17" s="346"/>
    </row>
    <row r="18" spans="1:10">
      <c r="A18" s="346"/>
      <c r="B18" s="347"/>
      <c r="C18" s="348"/>
      <c r="D18" s="346"/>
      <c r="E18" s="346"/>
      <c r="F18" s="346"/>
      <c r="G18" s="346"/>
      <c r="H18" s="346"/>
      <c r="I18" s="346"/>
      <c r="J18" s="346"/>
    </row>
    <row r="19" spans="1:10">
      <c r="A19" s="346"/>
      <c r="B19" s="347"/>
      <c r="C19" s="348"/>
      <c r="D19" s="346"/>
      <c r="E19" s="346"/>
      <c r="F19" s="346"/>
      <c r="G19" s="346"/>
      <c r="H19" s="346"/>
      <c r="I19" s="346"/>
      <c r="J19" s="346"/>
    </row>
    <row r="21" spans="1:10">
      <c r="A21" s="346"/>
      <c r="B21" s="347"/>
      <c r="C21" s="348"/>
      <c r="D21" s="346"/>
      <c r="E21" s="346"/>
      <c r="F21" s="346"/>
      <c r="G21" s="346"/>
      <c r="H21" s="346"/>
      <c r="I21" s="346"/>
      <c r="J21" s="346"/>
    </row>
    <row r="22" spans="1:10">
      <c r="A22" s="346"/>
      <c r="B22" s="347"/>
      <c r="C22" s="348"/>
      <c r="D22" s="346"/>
      <c r="E22" s="346"/>
      <c r="F22" s="346"/>
      <c r="G22" s="346"/>
      <c r="H22" s="346"/>
      <c r="I22" s="346"/>
      <c r="J22" s="346"/>
    </row>
    <row r="23" spans="1:10">
      <c r="A23" s="346"/>
      <c r="B23" s="347"/>
      <c r="C23" s="348"/>
      <c r="D23" s="346"/>
      <c r="E23" s="346"/>
      <c r="F23" s="346"/>
      <c r="G23" s="346"/>
      <c r="H23" s="346"/>
      <c r="I23" s="346"/>
      <c r="J23" s="346"/>
    </row>
    <row r="25" spans="1:10">
      <c r="A25" s="346"/>
      <c r="C25" s="348"/>
      <c r="D25" s="346"/>
      <c r="E25" s="346"/>
      <c r="F25" s="346"/>
      <c r="G25" s="346"/>
      <c r="H25" s="346"/>
      <c r="I25" s="346"/>
      <c r="J25" s="346"/>
    </row>
    <row r="26" spans="1:10">
      <c r="A26" s="346"/>
      <c r="C26" s="348"/>
      <c r="D26" s="346"/>
      <c r="E26" s="346"/>
      <c r="F26" s="346"/>
      <c r="G26" s="346"/>
      <c r="H26" s="346"/>
      <c r="I26" s="346"/>
      <c r="J26" s="346"/>
    </row>
    <row r="27" spans="1:10">
      <c r="A27" s="346"/>
      <c r="C27" s="348"/>
      <c r="D27" s="346"/>
      <c r="E27" s="346"/>
      <c r="F27" s="346"/>
      <c r="G27" s="346"/>
      <c r="H27" s="346"/>
      <c r="I27" s="346"/>
      <c r="J27" s="346"/>
    </row>
    <row r="28" spans="1:10">
      <c r="A28" s="532"/>
      <c r="B28" s="532"/>
      <c r="C28" s="532"/>
      <c r="D28" s="532"/>
      <c r="E28" s="532"/>
      <c r="F28" s="532"/>
      <c r="G28" s="532"/>
      <c r="H28" s="532"/>
      <c r="I28" s="532"/>
      <c r="J28" s="532"/>
    </row>
    <row r="29" spans="1:10">
      <c r="A29" s="346"/>
      <c r="B29" s="347"/>
      <c r="C29" s="348"/>
      <c r="D29" s="346"/>
      <c r="E29" s="346"/>
      <c r="F29" s="346"/>
      <c r="G29" s="346"/>
      <c r="H29" s="346"/>
      <c r="I29" s="346"/>
      <c r="J29" s="346"/>
    </row>
    <row r="31" spans="1:10">
      <c r="A31" s="346"/>
      <c r="B31" s="347"/>
      <c r="C31" s="348"/>
      <c r="D31" s="346"/>
      <c r="E31" s="346"/>
      <c r="F31" s="346"/>
      <c r="G31" s="346"/>
      <c r="H31" s="346"/>
      <c r="I31" s="346"/>
      <c r="J31" s="346"/>
    </row>
    <row r="32" spans="1:10">
      <c r="A32" s="346"/>
      <c r="B32" s="347"/>
      <c r="C32" s="348"/>
      <c r="D32" s="346"/>
      <c r="E32" s="346"/>
      <c r="F32" s="346"/>
      <c r="G32" s="346"/>
      <c r="H32" s="346"/>
      <c r="I32" s="346"/>
      <c r="J32" s="346"/>
    </row>
    <row r="33" spans="1:10">
      <c r="A33" s="533"/>
      <c r="B33" s="533"/>
      <c r="C33" s="533"/>
      <c r="D33" s="533"/>
      <c r="E33" s="533"/>
      <c r="F33" s="533"/>
      <c r="G33" s="533"/>
      <c r="H33" s="533"/>
      <c r="I33" s="533"/>
      <c r="J33" s="533"/>
    </row>
    <row r="34" spans="1:10">
      <c r="B34" s="341"/>
      <c r="C34" s="341"/>
      <c r="D34" s="341"/>
      <c r="E34" s="341"/>
      <c r="F34" s="341"/>
      <c r="G34" s="341"/>
      <c r="H34" s="341"/>
      <c r="I34" s="341"/>
      <c r="J34" s="341"/>
    </row>
    <row r="36" spans="1:10">
      <c r="B36" s="344"/>
      <c r="C36" s="345"/>
    </row>
    <row r="38" spans="1:10">
      <c r="B38" s="349"/>
      <c r="C38" s="349"/>
      <c r="D38" s="349"/>
      <c r="E38" s="349"/>
      <c r="F38" s="349"/>
      <c r="G38" s="349"/>
      <c r="H38" s="349"/>
      <c r="I38" s="349"/>
    </row>
    <row r="49" spans="1:10">
      <c r="A49" s="534"/>
      <c r="B49" s="534"/>
      <c r="C49" s="534"/>
      <c r="D49" s="534"/>
      <c r="E49" s="534"/>
      <c r="F49" s="534"/>
      <c r="G49" s="534"/>
      <c r="H49" s="534"/>
      <c r="I49" s="534"/>
      <c r="J49" s="534"/>
    </row>
  </sheetData>
  <pageMargins left="0.59055118110236227" right="0.59055118110236227" top="0.39370078740157483" bottom="0.59055118110236227" header="0" footer="0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1C9D-1E2A-4088-8EC1-DC3D4C3D2DBD}">
  <dimension ref="A1:R45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4" width="8.85546875" style="3" customWidth="1"/>
    <col min="15" max="16384" width="9.140625" style="3"/>
  </cols>
  <sheetData>
    <row r="1" spans="1:18" ht="18">
      <c r="A1" s="194" t="s">
        <v>559</v>
      </c>
      <c r="N1" s="255" t="str">
        <f>'3.1'!N1</f>
        <v>2025</v>
      </c>
    </row>
    <row r="2" spans="1:18" ht="6" customHeight="1"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</row>
    <row r="3" spans="1:18">
      <c r="A3" s="173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52" t="s">
        <v>60</v>
      </c>
    </row>
    <row r="4" spans="1:18" ht="14.25" customHeight="1">
      <c r="A4" s="167" t="s">
        <v>24</v>
      </c>
      <c r="B4" s="254">
        <f t="shared" ref="B4:N4" si="0">SUM(B5:B17)</f>
        <v>7658.9665385911503</v>
      </c>
      <c r="C4" s="254">
        <f t="shared" si="0"/>
        <v>7229.637880128691</v>
      </c>
      <c r="D4" s="254">
        <f t="shared" si="0"/>
        <v>7306.5373296793341</v>
      </c>
      <c r="E4" s="254">
        <f t="shared" si="0"/>
        <v>6220.8575574370088</v>
      </c>
      <c r="F4" s="254">
        <f t="shared" si="0"/>
        <v>5777.5128254158226</v>
      </c>
      <c r="G4" s="254">
        <f t="shared" si="0"/>
        <v>4705.2256841524759</v>
      </c>
      <c r="H4" s="254">
        <f t="shared" si="0"/>
        <v>5570.2262449084546</v>
      </c>
      <c r="I4" s="254">
        <f t="shared" si="0"/>
        <v>6010.3523607740754</v>
      </c>
      <c r="J4" s="254">
        <f t="shared" si="0"/>
        <v>5479.7650289503799</v>
      </c>
      <c r="K4" s="254">
        <f t="shared" si="0"/>
        <v>6354.441480080598</v>
      </c>
      <c r="L4" s="254">
        <f t="shared" si="0"/>
        <v>7080.5168669388722</v>
      </c>
      <c r="M4" s="254">
        <f t="shared" si="0"/>
        <v>6973.664810360764</v>
      </c>
      <c r="N4" s="254">
        <f t="shared" si="0"/>
        <v>76367.704607417603</v>
      </c>
    </row>
    <row r="5" spans="1:18">
      <c r="A5" s="376" t="s">
        <v>168</v>
      </c>
      <c r="B5" s="362">
        <v>3176.1238350000003</v>
      </c>
      <c r="C5" s="362">
        <v>2962.5226259999999</v>
      </c>
      <c r="D5" s="362">
        <v>2702.0435910000001</v>
      </c>
      <c r="E5" s="362">
        <v>1972.7273930000001</v>
      </c>
      <c r="F5" s="362">
        <v>1375.4466510000002</v>
      </c>
      <c r="G5" s="362">
        <v>840.047012</v>
      </c>
      <c r="H5" s="362">
        <v>1707.0757880000003</v>
      </c>
      <c r="I5" s="362">
        <v>1450.354002</v>
      </c>
      <c r="J5" s="362">
        <v>1545.0082260000001</v>
      </c>
      <c r="K5" s="362">
        <v>2207.8542259999995</v>
      </c>
      <c r="L5" s="362">
        <v>2711.5929680000004</v>
      </c>
      <c r="M5" s="362">
        <v>2580.6635190000002</v>
      </c>
      <c r="N5" s="362">
        <f t="shared" ref="N5:N17" si="1">SUM(B5:M5)</f>
        <v>25231.459837000002</v>
      </c>
    </row>
    <row r="6" spans="1:18">
      <c r="A6" s="378" t="s">
        <v>273</v>
      </c>
      <c r="B6" s="357">
        <f>'3.1'!B$6</f>
        <v>2701.6986499999998</v>
      </c>
      <c r="C6" s="357">
        <f>'3.1'!C$6</f>
        <v>2500.2061899999999</v>
      </c>
      <c r="D6" s="357">
        <f>'3.1'!D$6</f>
        <v>2754.1832400000003</v>
      </c>
      <c r="E6" s="357">
        <f>'3.1'!E$6</f>
        <v>2518.8992899999998</v>
      </c>
      <c r="F6" s="357">
        <f>'3.1'!F$6</f>
        <v>2742.4028899999998</v>
      </c>
      <c r="G6" s="357">
        <f>'3.1'!G$6</f>
        <v>2246.7362599999997</v>
      </c>
      <c r="H6" s="357">
        <f>'3.1'!H$6</f>
        <v>2283.1923199999997</v>
      </c>
      <c r="I6" s="357">
        <f>'3.1'!I$6</f>
        <v>3030.6519399999997</v>
      </c>
      <c r="J6" s="357">
        <f>'3.1'!J$6</f>
        <v>2645.54018</v>
      </c>
      <c r="K6" s="357">
        <f>'3.1'!K$6</f>
        <v>2767.6315499999996</v>
      </c>
      <c r="L6" s="357">
        <f>'3.1'!L$6</f>
        <v>2998.0423799999999</v>
      </c>
      <c r="M6" s="357">
        <f>'3.1'!M$6</f>
        <v>2877.3952000000004</v>
      </c>
      <c r="N6" s="357">
        <f t="shared" si="1"/>
        <v>32066.580089999992</v>
      </c>
      <c r="O6" s="19"/>
      <c r="P6" s="19"/>
      <c r="Q6" s="19"/>
      <c r="R6" s="19"/>
    </row>
    <row r="7" spans="1:18">
      <c r="A7" s="378" t="s">
        <v>506</v>
      </c>
      <c r="B7" s="357">
        <f>B$18</f>
        <v>892.33245259114949</v>
      </c>
      <c r="C7" s="357">
        <f t="shared" ref="C7:M7" si="2">C$18</f>
        <v>891.32435272869145</v>
      </c>
      <c r="D7" s="357">
        <f t="shared" si="2"/>
        <v>1144.7110810793351</v>
      </c>
      <c r="E7" s="357">
        <f t="shared" si="2"/>
        <v>1193.5250503870091</v>
      </c>
      <c r="F7" s="357">
        <f t="shared" si="2"/>
        <v>1193.1837408158235</v>
      </c>
      <c r="G7" s="357">
        <f t="shared" si="2"/>
        <v>1243.5695635524753</v>
      </c>
      <c r="H7" s="357">
        <f t="shared" si="2"/>
        <v>1122.7922135084536</v>
      </c>
      <c r="I7" s="357">
        <f t="shared" si="2"/>
        <v>1172.9194827740746</v>
      </c>
      <c r="J7" s="357">
        <f t="shared" si="2"/>
        <v>1008.2724227503799</v>
      </c>
      <c r="K7" s="357">
        <f t="shared" si="2"/>
        <v>947.90656268059797</v>
      </c>
      <c r="L7" s="357">
        <f t="shared" si="2"/>
        <v>865.75136693887134</v>
      </c>
      <c r="M7" s="357">
        <f t="shared" si="2"/>
        <v>774.42535816076247</v>
      </c>
      <c r="N7" s="357">
        <f>SUM(B7:M7)</f>
        <v>12450.713647967626</v>
      </c>
      <c r="O7" s="19"/>
      <c r="P7" s="19"/>
      <c r="Q7" s="19"/>
      <c r="R7" s="19"/>
    </row>
    <row r="8" spans="1:18">
      <c r="A8" s="378" t="s">
        <v>161</v>
      </c>
      <c r="B8" s="357">
        <v>494.87377299999935</v>
      </c>
      <c r="C8" s="357">
        <v>459.7563459999995</v>
      </c>
      <c r="D8" s="357">
        <v>396.66022299999963</v>
      </c>
      <c r="E8" s="357">
        <v>324.7213072499996</v>
      </c>
      <c r="F8" s="357">
        <v>264.63072800000026</v>
      </c>
      <c r="G8" s="357">
        <v>198.09786700000029</v>
      </c>
      <c r="H8" s="357">
        <v>265.14482699999974</v>
      </c>
      <c r="I8" s="357">
        <v>132.41120400000005</v>
      </c>
      <c r="J8" s="357">
        <v>106.36543700000003</v>
      </c>
      <c r="K8" s="357">
        <v>209.77814700000005</v>
      </c>
      <c r="L8" s="357">
        <v>256.27893800000004</v>
      </c>
      <c r="M8" s="357">
        <v>475.31837999999942</v>
      </c>
      <c r="N8" s="357">
        <f t="shared" si="1"/>
        <v>3584.0371772499975</v>
      </c>
      <c r="O8" s="19"/>
      <c r="P8" s="19"/>
      <c r="Q8" s="19"/>
      <c r="R8" s="19"/>
    </row>
    <row r="9" spans="1:18">
      <c r="A9" s="378" t="s">
        <v>169</v>
      </c>
      <c r="B9" s="357">
        <v>230.92347400000003</v>
      </c>
      <c r="C9" s="357">
        <v>256.55780699999997</v>
      </c>
      <c r="D9" s="357">
        <v>147.31057300000003</v>
      </c>
      <c r="E9" s="357">
        <v>53.700613000000004</v>
      </c>
      <c r="F9" s="357">
        <v>42.674502000000004</v>
      </c>
      <c r="G9" s="357">
        <v>37.729756999999999</v>
      </c>
      <c r="H9" s="357">
        <v>37.983750000000001</v>
      </c>
      <c r="I9" s="357">
        <v>41.304936000000005</v>
      </c>
      <c r="J9" s="357">
        <v>40.980340999999996</v>
      </c>
      <c r="K9" s="357">
        <v>70.044561000000002</v>
      </c>
      <c r="L9" s="357">
        <v>85.82872900000001</v>
      </c>
      <c r="M9" s="357">
        <v>87.225528999999995</v>
      </c>
      <c r="N9" s="357">
        <f t="shared" si="1"/>
        <v>1132.264572</v>
      </c>
      <c r="O9" s="19"/>
      <c r="P9" s="19"/>
      <c r="Q9" s="19"/>
      <c r="R9" s="19"/>
    </row>
    <row r="10" spans="1:18">
      <c r="A10" s="378" t="s">
        <v>699</v>
      </c>
      <c r="B10" s="357">
        <f>'3.1'!B$11</f>
        <v>83.849710000000002</v>
      </c>
      <c r="C10" s="357">
        <f>'3.1'!C$11</f>
        <v>88.240169999999992</v>
      </c>
      <c r="D10" s="357">
        <f>'3.1'!D$11</f>
        <v>91.883579999999981</v>
      </c>
      <c r="E10" s="357">
        <f>'3.1'!E$11</f>
        <v>90.725649999999987</v>
      </c>
      <c r="F10" s="357">
        <f>'3.1'!F$11</f>
        <v>88.818160000000006</v>
      </c>
      <c r="G10" s="357">
        <f>'3.1'!G$11</f>
        <v>70.530550000000005</v>
      </c>
      <c r="H10" s="357">
        <f>'3.1'!H$11</f>
        <v>86.520250000000004</v>
      </c>
      <c r="I10" s="357">
        <f>'3.1'!I$11</f>
        <v>113.81516999999999</v>
      </c>
      <c r="J10" s="357">
        <f>'3.1'!J$11</f>
        <v>72.132630000000006</v>
      </c>
      <c r="K10" s="357">
        <f>'3.1'!K$11</f>
        <v>80.032389999999978</v>
      </c>
      <c r="L10" s="357">
        <f>'3.1'!L$11</f>
        <v>88.587180000000004</v>
      </c>
      <c r="M10" s="357">
        <f>'3.1'!M$11</f>
        <v>100.03023000000002</v>
      </c>
      <c r="N10" s="357">
        <f t="shared" si="1"/>
        <v>1055.1656699999999</v>
      </c>
      <c r="O10" s="19"/>
      <c r="P10" s="19"/>
      <c r="Q10" s="19"/>
      <c r="R10" s="19"/>
    </row>
    <row r="11" spans="1:18">
      <c r="A11" s="378" t="s">
        <v>163</v>
      </c>
      <c r="B11" s="357">
        <v>58.415735999999995</v>
      </c>
      <c r="C11" s="357">
        <v>53.357307000000006</v>
      </c>
      <c r="D11" s="357">
        <v>51.033119999999997</v>
      </c>
      <c r="E11" s="357">
        <v>46.792362999999995</v>
      </c>
      <c r="F11" s="357">
        <v>51.374232000000013</v>
      </c>
      <c r="G11" s="357">
        <v>46.873495999999989</v>
      </c>
      <c r="H11" s="357">
        <v>48.258702</v>
      </c>
      <c r="I11" s="357">
        <v>49.880611999999999</v>
      </c>
      <c r="J11" s="357">
        <v>43.776432999999997</v>
      </c>
      <c r="K11" s="357">
        <v>52.014674999999976</v>
      </c>
      <c r="L11" s="357">
        <v>50.230764999999991</v>
      </c>
      <c r="M11" s="357">
        <v>57.026368000000019</v>
      </c>
      <c r="N11" s="357">
        <f t="shared" si="1"/>
        <v>609.03380900000002</v>
      </c>
      <c r="O11" s="19"/>
      <c r="P11" s="19"/>
      <c r="Q11" s="19"/>
      <c r="R11" s="19"/>
    </row>
    <row r="12" spans="1:18">
      <c r="A12" s="378" t="s">
        <v>700</v>
      </c>
      <c r="B12" s="357">
        <v>12.896000000000001</v>
      </c>
      <c r="C12" s="357">
        <v>11.143089400000001</v>
      </c>
      <c r="D12" s="357">
        <v>11.760652600000002</v>
      </c>
      <c r="E12" s="357">
        <v>12.973281800000001</v>
      </c>
      <c r="F12" s="357">
        <v>12.339106600000001</v>
      </c>
      <c r="G12" s="357">
        <v>14.0869286</v>
      </c>
      <c r="H12" s="357">
        <v>12.2853934</v>
      </c>
      <c r="I12" s="357">
        <v>13.631537000000002</v>
      </c>
      <c r="J12" s="357">
        <v>12.1447492</v>
      </c>
      <c r="K12" s="357">
        <v>12.930536400000001</v>
      </c>
      <c r="L12" s="357">
        <v>16.765395999999999</v>
      </c>
      <c r="M12" s="357">
        <v>13.8507122</v>
      </c>
      <c r="N12" s="357">
        <f t="shared" si="1"/>
        <v>156.80738320000003</v>
      </c>
      <c r="O12" s="19"/>
      <c r="P12" s="19"/>
      <c r="Q12" s="19"/>
      <c r="R12" s="19"/>
    </row>
    <row r="13" spans="1:18">
      <c r="A13" s="378" t="s">
        <v>166</v>
      </c>
      <c r="B13" s="357">
        <v>5.2422759999999995</v>
      </c>
      <c r="C13" s="357">
        <v>4.8782350000000001</v>
      </c>
      <c r="D13" s="357">
        <v>5.3778489999999994</v>
      </c>
      <c r="E13" s="357">
        <v>5.1698430000000002</v>
      </c>
      <c r="F13" s="357">
        <v>5.011048999999999</v>
      </c>
      <c r="G13" s="357">
        <v>5.6006080000000003</v>
      </c>
      <c r="H13" s="357">
        <v>5.2306330000000001</v>
      </c>
      <c r="I13" s="357">
        <v>3.4883120000000001</v>
      </c>
      <c r="J13" s="357">
        <v>2.9031650000000004</v>
      </c>
      <c r="K13" s="357">
        <v>3.906094</v>
      </c>
      <c r="L13" s="357">
        <v>4.4685640000000006</v>
      </c>
      <c r="M13" s="357">
        <v>5.3998809999999997</v>
      </c>
      <c r="N13" s="357">
        <f t="shared" si="1"/>
        <v>56.676509000000003</v>
      </c>
      <c r="O13" s="19"/>
      <c r="P13" s="19"/>
      <c r="Q13" s="19"/>
      <c r="R13" s="19"/>
    </row>
    <row r="14" spans="1:18">
      <c r="A14" s="378" t="s">
        <v>162</v>
      </c>
      <c r="B14" s="357">
        <v>1.9149220000000002</v>
      </c>
      <c r="C14" s="357">
        <v>1.3370939999999998</v>
      </c>
      <c r="D14" s="357">
        <v>1.2539410000000002</v>
      </c>
      <c r="E14" s="357">
        <v>1.224402</v>
      </c>
      <c r="F14" s="357">
        <v>1.171667</v>
      </c>
      <c r="G14" s="357">
        <v>1.4036450000000003</v>
      </c>
      <c r="H14" s="357">
        <v>1.488496</v>
      </c>
      <c r="I14" s="357">
        <v>1.5377819999999998</v>
      </c>
      <c r="J14" s="357">
        <v>2.082609000000001</v>
      </c>
      <c r="K14" s="357">
        <v>1.7069909999999997</v>
      </c>
      <c r="L14" s="357">
        <v>1.6413130000000005</v>
      </c>
      <c r="M14" s="357">
        <v>1.1323409999999996</v>
      </c>
      <c r="N14" s="357">
        <f t="shared" si="1"/>
        <v>17.895203000000002</v>
      </c>
      <c r="O14" s="19"/>
      <c r="P14" s="19"/>
      <c r="Q14" s="19"/>
      <c r="R14" s="19"/>
    </row>
    <row r="15" spans="1:18">
      <c r="A15" s="378" t="s">
        <v>165</v>
      </c>
      <c r="B15" s="357">
        <v>0.48731000000000008</v>
      </c>
      <c r="C15" s="357">
        <v>0.31466300000000019</v>
      </c>
      <c r="D15" s="357">
        <v>0.31947900000000012</v>
      </c>
      <c r="E15" s="357">
        <v>0.39836399999999988</v>
      </c>
      <c r="F15" s="357">
        <v>0.46009899999999998</v>
      </c>
      <c r="G15" s="357">
        <v>0.54999699999999985</v>
      </c>
      <c r="H15" s="357">
        <v>0.2538720000000001</v>
      </c>
      <c r="I15" s="357">
        <v>0.35738300000000017</v>
      </c>
      <c r="J15" s="357">
        <v>0.55883600000000011</v>
      </c>
      <c r="K15" s="357">
        <v>0.63574699999999984</v>
      </c>
      <c r="L15" s="357">
        <v>1.3292670000000002</v>
      </c>
      <c r="M15" s="357">
        <v>1.1972920000000002</v>
      </c>
      <c r="N15" s="357">
        <f t="shared" si="1"/>
        <v>6.8623090000000007</v>
      </c>
      <c r="O15" s="19"/>
      <c r="P15" s="19"/>
      <c r="Q15" s="19"/>
      <c r="R15" s="19"/>
    </row>
    <row r="16" spans="1:18">
      <c r="A16" s="378" t="s">
        <v>19</v>
      </c>
      <c r="B16" s="357">
        <v>0.2084</v>
      </c>
      <c r="C16" s="357">
        <v>0</v>
      </c>
      <c r="D16" s="357">
        <v>0</v>
      </c>
      <c r="E16" s="357">
        <v>0</v>
      </c>
      <c r="F16" s="357">
        <v>0</v>
      </c>
      <c r="G16" s="357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0</v>
      </c>
      <c r="N16" s="357">
        <f t="shared" si="1"/>
        <v>0.2084</v>
      </c>
      <c r="O16" s="19"/>
      <c r="P16" s="19"/>
      <c r="Q16" s="19"/>
      <c r="R16" s="19"/>
    </row>
    <row r="17" spans="1:18">
      <c r="A17" s="377" t="s">
        <v>167</v>
      </c>
      <c r="B17" s="266">
        <v>0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f t="shared" si="1"/>
        <v>0</v>
      </c>
      <c r="O17" s="19"/>
      <c r="P17" s="19"/>
      <c r="Q17" s="19"/>
      <c r="R17" s="19"/>
    </row>
    <row r="18" spans="1:18">
      <c r="A18" s="174" t="s">
        <v>640</v>
      </c>
      <c r="B18" s="254">
        <f t="shared" ref="B18:M18" si="3">SUM(B19:B24)</f>
        <v>892.33245259114949</v>
      </c>
      <c r="C18" s="254">
        <f t="shared" si="3"/>
        <v>891.32435272869145</v>
      </c>
      <c r="D18" s="254">
        <f t="shared" si="3"/>
        <v>1144.7110810793351</v>
      </c>
      <c r="E18" s="254">
        <f t="shared" si="3"/>
        <v>1193.5250503870091</v>
      </c>
      <c r="F18" s="254">
        <f t="shared" si="3"/>
        <v>1193.1837408158235</v>
      </c>
      <c r="G18" s="254">
        <f t="shared" si="3"/>
        <v>1243.5695635524753</v>
      </c>
      <c r="H18" s="254">
        <f t="shared" si="3"/>
        <v>1122.7922135084536</v>
      </c>
      <c r="I18" s="254">
        <f t="shared" si="3"/>
        <v>1172.9194827740746</v>
      </c>
      <c r="J18" s="254">
        <f t="shared" si="3"/>
        <v>1008.2724227503799</v>
      </c>
      <c r="K18" s="254">
        <f t="shared" si="3"/>
        <v>947.90656268059797</v>
      </c>
      <c r="L18" s="254">
        <f t="shared" si="3"/>
        <v>865.75136693887134</v>
      </c>
      <c r="M18" s="254">
        <f t="shared" si="3"/>
        <v>774.42535816076247</v>
      </c>
      <c r="N18" s="254">
        <f>SUM(B18:M18)</f>
        <v>12450.713647967626</v>
      </c>
      <c r="O18" s="19"/>
      <c r="P18" s="19"/>
      <c r="Q18" s="19"/>
      <c r="R18" s="19"/>
    </row>
    <row r="19" spans="1:18">
      <c r="A19" s="376" t="s">
        <v>171</v>
      </c>
      <c r="B19" s="362">
        <v>261.48861299999999</v>
      </c>
      <c r="C19" s="362">
        <v>242.65171999999995</v>
      </c>
      <c r="D19" s="362">
        <v>281.78326600000003</v>
      </c>
      <c r="E19" s="362">
        <v>257.42155899999995</v>
      </c>
      <c r="F19" s="362">
        <v>257.72465899999992</v>
      </c>
      <c r="G19" s="362">
        <v>250.83129699999998</v>
      </c>
      <c r="H19" s="362">
        <v>235.96156600000003</v>
      </c>
      <c r="I19" s="362">
        <v>233.54504900000001</v>
      </c>
      <c r="J19" s="362">
        <v>237.26771199999996</v>
      </c>
      <c r="K19" s="362">
        <v>242.43966800000004</v>
      </c>
      <c r="L19" s="362">
        <v>285.81001299999991</v>
      </c>
      <c r="M19" s="362">
        <v>264.95398799999998</v>
      </c>
      <c r="N19" s="362">
        <f>SUM(B19:M19)</f>
        <v>3051.8791099999999</v>
      </c>
      <c r="O19" s="19"/>
      <c r="P19" s="19"/>
      <c r="Q19" s="19"/>
      <c r="R19" s="19"/>
    </row>
    <row r="20" spans="1:18">
      <c r="A20" s="379" t="s">
        <v>170</v>
      </c>
      <c r="B20" s="357">
        <v>224.27253700000006</v>
      </c>
      <c r="C20" s="357">
        <v>203.31983300000005</v>
      </c>
      <c r="D20" s="357">
        <v>224.28428999999983</v>
      </c>
      <c r="E20" s="357">
        <v>214.053506</v>
      </c>
      <c r="F20" s="357">
        <v>219.25294100000011</v>
      </c>
      <c r="G20" s="357">
        <v>207.54945500000017</v>
      </c>
      <c r="H20" s="357">
        <v>214.31698599999993</v>
      </c>
      <c r="I20" s="357">
        <v>214.28117100000034</v>
      </c>
      <c r="J20" s="357">
        <v>209.88830599999997</v>
      </c>
      <c r="K20" s="357">
        <v>220.57622400000002</v>
      </c>
      <c r="L20" s="357">
        <v>213.284569</v>
      </c>
      <c r="M20" s="357">
        <v>223.85438800000011</v>
      </c>
      <c r="N20" s="357">
        <f t="shared" ref="N20:N24" si="4">SUM(B20:M20)</f>
        <v>2588.9342060000004</v>
      </c>
      <c r="O20" s="19"/>
      <c r="P20" s="19"/>
      <c r="Q20" s="19"/>
      <c r="R20" s="19"/>
    </row>
    <row r="21" spans="1:18">
      <c r="A21" s="379" t="s">
        <v>457</v>
      </c>
      <c r="B21" s="357">
        <f>'3.1'!B$10</f>
        <v>203.82979716693217</v>
      </c>
      <c r="C21" s="357">
        <f>'3.1'!C$10</f>
        <v>158.23430353418084</v>
      </c>
      <c r="D21" s="357">
        <f>'3.1'!D$10</f>
        <v>159.35266765104026</v>
      </c>
      <c r="E21" s="357">
        <f>'3.1'!E$10</f>
        <v>145.5658629475285</v>
      </c>
      <c r="F21" s="357">
        <f>'3.1'!F$10</f>
        <v>111.54146586496682</v>
      </c>
      <c r="G21" s="357">
        <f>'3.1'!G$10</f>
        <v>109.42309644305631</v>
      </c>
      <c r="H21" s="357">
        <f>'3.1'!H$10</f>
        <v>96.935176750291944</v>
      </c>
      <c r="I21" s="357">
        <f>'3.1'!I$10</f>
        <v>94.845034892100884</v>
      </c>
      <c r="J21" s="357">
        <f>'3.1'!J$10</f>
        <v>104.26892070848776</v>
      </c>
      <c r="K21" s="357">
        <f>'3.1'!K$10</f>
        <v>142.29048344456555</v>
      </c>
      <c r="L21" s="357">
        <f>'3.1'!L$10</f>
        <v>146.10242427410248</v>
      </c>
      <c r="M21" s="357">
        <f>'3.1'!M$10</f>
        <v>129.31026571947257</v>
      </c>
      <c r="N21" s="357">
        <f t="shared" si="4"/>
        <v>1601.699499396726</v>
      </c>
      <c r="O21" s="19"/>
      <c r="P21" s="19"/>
      <c r="Q21" s="19"/>
      <c r="R21" s="19"/>
    </row>
    <row r="22" spans="1:18">
      <c r="A22" s="379" t="s">
        <v>229</v>
      </c>
      <c r="B22" s="357">
        <f>'3.1'!B$13</f>
        <v>99.682828619940835</v>
      </c>
      <c r="C22" s="357">
        <f>'3.1'!C$13</f>
        <v>232.89580714150975</v>
      </c>
      <c r="D22" s="357">
        <f>'3.1'!D$13</f>
        <v>417.88762125221194</v>
      </c>
      <c r="E22" s="357">
        <f>'3.1'!E$13</f>
        <v>503.54849200929124</v>
      </c>
      <c r="F22" s="357">
        <f>'3.1'!F$13</f>
        <v>543.48419448963728</v>
      </c>
      <c r="G22" s="357">
        <f>'3.1'!G$13</f>
        <v>611.32100855021156</v>
      </c>
      <c r="H22" s="357">
        <f>'3.1'!H$13</f>
        <v>518.41548440983809</v>
      </c>
      <c r="I22" s="357">
        <f>'3.1'!I$13</f>
        <v>578.41224564920481</v>
      </c>
      <c r="J22" s="357">
        <f>'3.1'!J$13</f>
        <v>389.12588691694918</v>
      </c>
      <c r="K22" s="357">
        <f>'3.1'!K$13</f>
        <v>250.21857540304396</v>
      </c>
      <c r="L22" s="357">
        <f>'3.1'!L$13</f>
        <v>145.89148419624553</v>
      </c>
      <c r="M22" s="357">
        <f>'3.1'!M$13</f>
        <v>83.897008689888594</v>
      </c>
      <c r="N22" s="357">
        <f t="shared" si="4"/>
        <v>4374.7806373279736</v>
      </c>
      <c r="O22" s="19" t="s">
        <v>624</v>
      </c>
      <c r="P22" s="19"/>
      <c r="Q22" s="19"/>
      <c r="R22" s="19"/>
    </row>
    <row r="23" spans="1:18">
      <c r="A23" s="379" t="s">
        <v>458</v>
      </c>
      <c r="B23" s="357">
        <f>'3.1'!B$12</f>
        <v>89.554539804276317</v>
      </c>
      <c r="C23" s="357">
        <f>'3.1'!C$12</f>
        <v>43.269874453000853</v>
      </c>
      <c r="D23" s="357">
        <f>'3.1'!D$12</f>
        <v>48.866623776083117</v>
      </c>
      <c r="E23" s="357">
        <f>'3.1'!E$12</f>
        <v>57.668287230189399</v>
      </c>
      <c r="F23" s="357">
        <f>'3.1'!F$12</f>
        <v>47.799050061219233</v>
      </c>
      <c r="G23" s="357">
        <f>'3.1'!G$12</f>
        <v>49.613454159207052</v>
      </c>
      <c r="H23" s="357">
        <f>'3.1'!H$12</f>
        <v>40.215429748323722</v>
      </c>
      <c r="I23" s="357">
        <f>'3.1'!I$12</f>
        <v>34.301570232768633</v>
      </c>
      <c r="J23" s="357">
        <f>'3.1'!J$12</f>
        <v>56.107065324943008</v>
      </c>
      <c r="K23" s="357">
        <f>'3.1'!K$12</f>
        <v>81.956017232988387</v>
      </c>
      <c r="L23" s="357">
        <f>'3.1'!L$12</f>
        <v>59.782000468523343</v>
      </c>
      <c r="M23" s="357">
        <f>'3.1'!M$12</f>
        <v>57.03968895140126</v>
      </c>
      <c r="N23" s="357">
        <f t="shared" si="4"/>
        <v>666.17360144292434</v>
      </c>
      <c r="O23" s="19"/>
      <c r="P23" s="19"/>
      <c r="Q23" s="19"/>
      <c r="R23" s="19"/>
    </row>
    <row r="24" spans="1:18">
      <c r="A24" s="377" t="s">
        <v>217</v>
      </c>
      <c r="B24" s="266">
        <v>13.504137</v>
      </c>
      <c r="C24" s="266">
        <v>10.952814599999998</v>
      </c>
      <c r="D24" s="266">
        <v>12.536612399999999</v>
      </c>
      <c r="E24" s="266">
        <v>15.267343199999999</v>
      </c>
      <c r="F24" s="266">
        <v>13.381430400000001</v>
      </c>
      <c r="G24" s="266">
        <v>14.8312524</v>
      </c>
      <c r="H24" s="266">
        <v>16.947570599999999</v>
      </c>
      <c r="I24" s="266">
        <v>17.534412</v>
      </c>
      <c r="J24" s="266">
        <v>11.6145318</v>
      </c>
      <c r="K24" s="266">
        <v>10.425594599999998</v>
      </c>
      <c r="L24" s="266">
        <v>14.880875999999999</v>
      </c>
      <c r="M24" s="266">
        <v>15.370018799999999</v>
      </c>
      <c r="N24" s="266">
        <f t="shared" si="4"/>
        <v>167.24659379999997</v>
      </c>
      <c r="O24" s="19"/>
      <c r="P24" s="19"/>
      <c r="Q24" s="19"/>
      <c r="R24" s="19"/>
    </row>
    <row r="25" spans="1:18" ht="13.5">
      <c r="A25" s="174" t="s">
        <v>451</v>
      </c>
      <c r="B25" s="277">
        <f t="shared" ref="B25:N25" si="5">B18/B4</f>
        <v>0.11650820617833539</v>
      </c>
      <c r="C25" s="277">
        <f t="shared" si="5"/>
        <v>0.12328755153540628</v>
      </c>
      <c r="D25" s="277">
        <f t="shared" si="5"/>
        <v>0.15666943579819823</v>
      </c>
      <c r="E25" s="277">
        <f t="shared" si="5"/>
        <v>0.19185860460028617</v>
      </c>
      <c r="F25" s="277">
        <f t="shared" si="5"/>
        <v>0.20652204103587549</v>
      </c>
      <c r="G25" s="277">
        <f t="shared" si="5"/>
        <v>0.2642954125964464</v>
      </c>
      <c r="H25" s="277">
        <f t="shared" si="5"/>
        <v>0.20157030686765334</v>
      </c>
      <c r="I25" s="277">
        <f t="shared" si="5"/>
        <v>0.1951498701522075</v>
      </c>
      <c r="J25" s="277">
        <f t="shared" si="5"/>
        <v>0.18399920752505497</v>
      </c>
      <c r="K25" s="277">
        <f t="shared" si="5"/>
        <v>0.14917228613278141</v>
      </c>
      <c r="L25" s="277">
        <f t="shared" si="5"/>
        <v>0.12227234017072014</v>
      </c>
      <c r="M25" s="277">
        <f t="shared" si="5"/>
        <v>0.11104998293152832</v>
      </c>
      <c r="N25" s="277">
        <f t="shared" si="5"/>
        <v>0.16303637397474283</v>
      </c>
      <c r="O25" s="19"/>
      <c r="P25" s="19"/>
      <c r="Q25" s="19"/>
      <c r="R25" s="19"/>
    </row>
    <row r="26" spans="1:18" s="7" customFormat="1" ht="11.25">
      <c r="A26" s="227" t="s">
        <v>521</v>
      </c>
      <c r="G26" s="5"/>
      <c r="H26" s="5"/>
      <c r="N26" s="5"/>
    </row>
    <row r="27" spans="1:18">
      <c r="A27" s="7"/>
    </row>
    <row r="28" spans="1:18">
      <c r="B28" s="19" t="str">
        <f>'3.6'!A5</f>
        <v>Hnědé uhlí</v>
      </c>
      <c r="C28" s="19">
        <f>('3.6'!K5-'3.6'!J5)</f>
        <v>72.349005999996734</v>
      </c>
    </row>
    <row r="29" spans="1:18">
      <c r="B29" s="19" t="str">
        <f>'3.6'!A6</f>
        <v>Jaderné palivo</v>
      </c>
      <c r="C29" s="19">
        <f>('3.6'!K6-'3.6'!J6)</f>
        <v>2370.1831599999969</v>
      </c>
    </row>
    <row r="30" spans="1:18">
      <c r="B30" s="19" t="str">
        <f>'3.6'!A8</f>
        <v>Zemní plyn</v>
      </c>
      <c r="C30" s="19">
        <f>('3.6'!K8-'3.6'!J8)</f>
        <v>70.327068250002412</v>
      </c>
    </row>
    <row r="31" spans="1:18">
      <c r="B31" s="19" t="str">
        <f>'3.6'!A9</f>
        <v>Černé uhlí</v>
      </c>
      <c r="C31" s="19">
        <f>('3.6'!K9-'3.6'!J9)</f>
        <v>-223.65473799999995</v>
      </c>
    </row>
    <row r="32" spans="1:18">
      <c r="B32" s="19" t="str">
        <f>'3.6'!A10</f>
        <v>Přečerpávací</v>
      </c>
      <c r="C32" s="19">
        <f>('3.6'!K10-'3.6'!J10)</f>
        <v>133.41565799999978</v>
      </c>
    </row>
    <row r="33" spans="2:3">
      <c r="B33" s="19" t="str">
        <f>'3.6'!A11</f>
        <v>Ostatní plyny</v>
      </c>
      <c r="C33" s="19">
        <f>('3.6'!K11-'3.6'!J11)</f>
        <v>-28.914772000000085</v>
      </c>
    </row>
    <row r="34" spans="2:3">
      <c r="B34" s="19" t="s">
        <v>164</v>
      </c>
      <c r="C34" s="19">
        <f>('3.6'!K12-'3.6'!J12)</f>
        <v>6.5539173999999889</v>
      </c>
    </row>
    <row r="35" spans="2:3">
      <c r="B35" s="19" t="str">
        <f>'3.6'!A13</f>
        <v>Odpadní teplo</v>
      </c>
      <c r="C35" s="19">
        <f>('3.6'!K13-'3.6'!J13)</f>
        <v>-0.39643700000002013</v>
      </c>
    </row>
    <row r="36" spans="2:3">
      <c r="B36" s="19" t="str">
        <f>'3.6'!A14</f>
        <v>Topné oleje</v>
      </c>
      <c r="C36" s="19">
        <f>('3.6'!K14-'3.6'!J14)</f>
        <v>-1.2310000000000088</v>
      </c>
    </row>
    <row r="37" spans="2:3">
      <c r="B37" s="19" t="str">
        <f>'3.6'!A15</f>
        <v>Ostatní kapalná paliva</v>
      </c>
      <c r="C37" s="19">
        <f>('3.6'!K15-'3.6'!J15)</f>
        <v>-5.7074800000000003</v>
      </c>
    </row>
    <row r="38" spans="2:3">
      <c r="B38" s="19" t="str">
        <f>'3.6'!A16</f>
        <v>Ostatní</v>
      </c>
      <c r="C38" s="19">
        <f>('3.6'!K16-'3.6'!J16)</f>
        <v>-2.5692699999999999</v>
      </c>
    </row>
    <row r="39" spans="2:3">
      <c r="B39" s="19" t="str">
        <f>'3.6'!A17</f>
        <v>Koks</v>
      </c>
      <c r="C39" s="19">
        <f>('3.6'!K17-'3.6'!J17)</f>
        <v>0</v>
      </c>
    </row>
    <row r="40" spans="2:3">
      <c r="B40" s="19" t="str">
        <f>'3.6'!A19</f>
        <v>Biomasa</v>
      </c>
      <c r="C40" s="19">
        <f>('3.6'!K19-'3.6'!J19)</f>
        <v>389.2377190000002</v>
      </c>
    </row>
    <row r="41" spans="2:3">
      <c r="B41" s="19" t="str">
        <f>'3.6'!A20</f>
        <v>Bioplyn</v>
      </c>
      <c r="C41" s="19">
        <f>('3.6'!K20-'3.6'!J20)</f>
        <v>24.011508000000049</v>
      </c>
    </row>
    <row r="42" spans="2:3">
      <c r="B42" s="19" t="str">
        <f>'3.6'!A21</f>
        <v>Vodní</v>
      </c>
      <c r="C42" s="19">
        <f>('3.6'!K21-'3.6'!J21)</f>
        <v>-1063.1035029505779</v>
      </c>
    </row>
    <row r="43" spans="2:3">
      <c r="B43" s="19" t="str">
        <f>'3.6'!A22</f>
        <v>Fotovoltaika</v>
      </c>
      <c r="C43" s="19">
        <f>('3.6'!K22-'3.6'!J22)</f>
        <v>762.31528327882552</v>
      </c>
    </row>
    <row r="44" spans="2:3">
      <c r="B44" s="19" t="str">
        <f>'3.6'!A23</f>
        <v>Větrné</v>
      </c>
      <c r="C44" s="19">
        <f>('3.6'!K23-'3.6'!J23)</f>
        <v>-50.847913323021999</v>
      </c>
    </row>
    <row r="45" spans="2:3">
      <c r="B45" s="19" t="str">
        <f>'3.6'!A24</f>
        <v>BRKO</v>
      </c>
      <c r="C45" s="19">
        <f>('3.6'!K24-'3.6'!J24)</f>
        <v>11.95692360000001</v>
      </c>
    </row>
  </sheetData>
  <sortState xmlns:xlrd2="http://schemas.microsoft.com/office/spreadsheetml/2017/richdata2" ref="A5:N17">
    <sortCondition descending="1" ref="N5:N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9"/>
  <dimension ref="A1:Q27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3" width="11.42578125" style="3" customWidth="1"/>
    <col min="14" max="14" width="11.140625" style="3" customWidth="1"/>
    <col min="15" max="17" width="11" style="3" bestFit="1" customWidth="1"/>
    <col min="18" max="16384" width="9.140625" style="3"/>
  </cols>
  <sheetData>
    <row r="1" spans="1:17" ht="18">
      <c r="A1" s="194" t="s">
        <v>558</v>
      </c>
      <c r="K1" s="255" t="s">
        <v>620</v>
      </c>
      <c r="M1" s="255"/>
      <c r="N1" s="85"/>
    </row>
    <row r="2" spans="1:17" ht="6" customHeight="1"/>
    <row r="3" spans="1:17">
      <c r="A3" s="173"/>
      <c r="B3" s="173">
        <v>2016</v>
      </c>
      <c r="C3" s="173">
        <v>2017</v>
      </c>
      <c r="D3" s="173">
        <v>2018</v>
      </c>
      <c r="E3" s="173">
        <v>2019</v>
      </c>
      <c r="F3" s="173">
        <v>2020</v>
      </c>
      <c r="G3" s="173">
        <v>2021</v>
      </c>
      <c r="H3" s="173">
        <v>2022</v>
      </c>
      <c r="I3" s="173">
        <v>2023</v>
      </c>
      <c r="J3" s="173">
        <v>2024</v>
      </c>
      <c r="K3" s="173">
        <v>2025</v>
      </c>
    </row>
    <row r="4" spans="1:17" ht="14.25" customHeight="1">
      <c r="A4" s="167" t="s">
        <v>24</v>
      </c>
      <c r="B4" s="258">
        <f t="shared" ref="B4:K4" si="0">SUM(B5:B17)</f>
        <v>83305.632482000015</v>
      </c>
      <c r="C4" s="258">
        <f t="shared" si="0"/>
        <v>87041.287946999961</v>
      </c>
      <c r="D4" s="258">
        <f t="shared" si="0"/>
        <v>88002.37999999999</v>
      </c>
      <c r="E4" s="258">
        <f t="shared" si="0"/>
        <v>86991.23651599999</v>
      </c>
      <c r="F4" s="258">
        <f t="shared" si="0"/>
        <v>81503.014417203885</v>
      </c>
      <c r="G4" s="258">
        <f t="shared" si="0"/>
        <v>84998.806046130572</v>
      </c>
      <c r="H4" s="258">
        <f t="shared" si="0"/>
        <v>84701.626292318295</v>
      </c>
      <c r="I4" s="258">
        <f t="shared" si="0"/>
        <v>76943.460558608393</v>
      </c>
      <c r="J4" s="258">
        <f t="shared" si="0"/>
        <v>73903.779477162389</v>
      </c>
      <c r="K4" s="258">
        <f t="shared" si="0"/>
        <v>76367.704607417618</v>
      </c>
      <c r="L4" s="82"/>
      <c r="M4" s="82"/>
      <c r="N4" s="82"/>
      <c r="O4" s="82"/>
      <c r="P4" s="82"/>
      <c r="Q4" s="82"/>
    </row>
    <row r="5" spans="1:17">
      <c r="A5" s="376" t="s">
        <v>168</v>
      </c>
      <c r="B5" s="261">
        <v>36228.083023000014</v>
      </c>
      <c r="C5" s="261">
        <v>36978.07125699996</v>
      </c>
      <c r="D5" s="261">
        <v>37733.792681999992</v>
      </c>
      <c r="E5" s="261">
        <v>35172.045832000011</v>
      </c>
      <c r="F5" s="261">
        <v>29073.564153000003</v>
      </c>
      <c r="G5" s="261">
        <v>31407.069775999997</v>
      </c>
      <c r="H5" s="261">
        <v>34305.644592999997</v>
      </c>
      <c r="I5" s="261">
        <v>27800.480954999995</v>
      </c>
      <c r="J5" s="261">
        <v>25159.110830999998</v>
      </c>
      <c r="K5" s="261">
        <v>25231.459836999995</v>
      </c>
      <c r="L5" s="82"/>
      <c r="M5" s="82"/>
      <c r="N5" s="82"/>
      <c r="O5" s="82"/>
      <c r="P5" s="82"/>
      <c r="Q5" s="82"/>
    </row>
    <row r="6" spans="1:17">
      <c r="A6" s="378" t="s">
        <v>273</v>
      </c>
      <c r="B6" s="360">
        <v>24104.222150000001</v>
      </c>
      <c r="C6" s="360">
        <v>28339.577040000004</v>
      </c>
      <c r="D6" s="360">
        <v>29921.311170000001</v>
      </c>
      <c r="E6" s="360">
        <v>30246.208839999999</v>
      </c>
      <c r="F6" s="360">
        <v>30043.279770000001</v>
      </c>
      <c r="G6" s="360">
        <v>30731.180379999998</v>
      </c>
      <c r="H6" s="360">
        <v>31021.810439999994</v>
      </c>
      <c r="I6" s="360">
        <v>30410.463909999999</v>
      </c>
      <c r="J6" s="360">
        <v>29696.396930000003</v>
      </c>
      <c r="K6" s="360">
        <v>32066.580089999999</v>
      </c>
    </row>
    <row r="7" spans="1:17">
      <c r="A7" s="378" t="s">
        <v>506</v>
      </c>
      <c r="B7" s="360">
        <v>9399.2317717999958</v>
      </c>
      <c r="C7" s="360">
        <v>9622.0566251999899</v>
      </c>
      <c r="D7" s="360">
        <v>9404.6210373999911</v>
      </c>
      <c r="E7" s="360">
        <v>10027.116599400004</v>
      </c>
      <c r="F7" s="360">
        <v>10350.717220603901</v>
      </c>
      <c r="G7" s="360">
        <v>10638.827593730588</v>
      </c>
      <c r="H7" s="360">
        <v>10635.887572918307</v>
      </c>
      <c r="I7" s="360">
        <v>11151.417384008411</v>
      </c>
      <c r="J7" s="360">
        <v>12377.143630362398</v>
      </c>
      <c r="K7" s="360">
        <f t="shared" ref="K7" si="1">K$18</f>
        <v>12450.713647967623</v>
      </c>
    </row>
    <row r="8" spans="1:17">
      <c r="A8" s="378" t="s">
        <v>161</v>
      </c>
      <c r="B8" s="360">
        <v>3422.1618749999998</v>
      </c>
      <c r="C8" s="360">
        <v>3387.9848940000002</v>
      </c>
      <c r="D8" s="360">
        <v>3488.0789790000003</v>
      </c>
      <c r="E8" s="360">
        <v>5514.5082359999979</v>
      </c>
      <c r="F8" s="360">
        <v>6586.8670869999978</v>
      </c>
      <c r="G8" s="360">
        <v>7019.6715909999957</v>
      </c>
      <c r="H8" s="360">
        <v>4038.2241539999982</v>
      </c>
      <c r="I8" s="360">
        <v>3392.0830480000009</v>
      </c>
      <c r="J8" s="360">
        <v>3513.7101089999983</v>
      </c>
      <c r="K8" s="360">
        <v>3584.0371772500007</v>
      </c>
    </row>
    <row r="9" spans="1:17">
      <c r="A9" s="378" t="s">
        <v>169</v>
      </c>
      <c r="B9" s="360">
        <v>5719.8506399999997</v>
      </c>
      <c r="C9" s="360">
        <v>4453.0348240000003</v>
      </c>
      <c r="D9" s="360">
        <v>3454.5004139999996</v>
      </c>
      <c r="E9" s="360">
        <v>2149.0284099999999</v>
      </c>
      <c r="F9" s="360">
        <v>1914.1855890000002</v>
      </c>
      <c r="G9" s="360">
        <v>2761.6840530000018</v>
      </c>
      <c r="H9" s="360">
        <v>2425.8754730000019</v>
      </c>
      <c r="I9" s="360">
        <v>1918.5795730000002</v>
      </c>
      <c r="J9" s="360">
        <v>1355.9193099999995</v>
      </c>
      <c r="K9" s="360">
        <v>1132.2645719999996</v>
      </c>
    </row>
    <row r="10" spans="1:17">
      <c r="A10" s="378" t="s">
        <v>699</v>
      </c>
      <c r="B10" s="360">
        <v>1201.5475299999998</v>
      </c>
      <c r="C10" s="360">
        <v>1170.455101</v>
      </c>
      <c r="D10" s="360">
        <v>1050.5881870000003</v>
      </c>
      <c r="E10" s="360">
        <v>1166.6572390000001</v>
      </c>
      <c r="F10" s="360">
        <v>1293.0786589999998</v>
      </c>
      <c r="G10" s="360">
        <v>1211.404417</v>
      </c>
      <c r="H10" s="360">
        <v>989.70836000000008</v>
      </c>
      <c r="I10" s="360">
        <v>1064.4335900000001</v>
      </c>
      <c r="J10" s="360">
        <v>921.75001200000008</v>
      </c>
      <c r="K10" s="360">
        <v>1055.1656699999999</v>
      </c>
    </row>
    <row r="11" spans="1:17">
      <c r="A11" s="378" t="s">
        <v>163</v>
      </c>
      <c r="B11" s="360">
        <v>3036.1755740000003</v>
      </c>
      <c r="C11" s="360">
        <v>2879.7477989999979</v>
      </c>
      <c r="D11" s="360">
        <v>2751.508558999999</v>
      </c>
      <c r="E11" s="360">
        <v>2514.6749569999997</v>
      </c>
      <c r="F11" s="360">
        <v>2035.0794409999999</v>
      </c>
      <c r="G11" s="360">
        <v>1027.0083889999996</v>
      </c>
      <c r="H11" s="360">
        <v>941.00911499999927</v>
      </c>
      <c r="I11" s="360">
        <v>815.66428700000029</v>
      </c>
      <c r="J11" s="360">
        <v>637.94858099999976</v>
      </c>
      <c r="K11" s="360">
        <v>609.03380899999968</v>
      </c>
    </row>
    <row r="12" spans="1:17">
      <c r="A12" s="378" t="s">
        <v>700</v>
      </c>
      <c r="B12" s="360">
        <v>78.259737200000004</v>
      </c>
      <c r="C12" s="360">
        <v>87.816458799999992</v>
      </c>
      <c r="D12" s="360">
        <v>76.7655216</v>
      </c>
      <c r="E12" s="360">
        <v>82.021760600000007</v>
      </c>
      <c r="F12" s="360">
        <v>89.697165600000034</v>
      </c>
      <c r="G12" s="360">
        <v>97.214900400000019</v>
      </c>
      <c r="H12" s="360">
        <v>98.141905399999985</v>
      </c>
      <c r="I12" s="360">
        <v>117.80506560000001</v>
      </c>
      <c r="J12" s="360">
        <v>150.25346580000001</v>
      </c>
      <c r="K12" s="360">
        <v>156.8073832</v>
      </c>
    </row>
    <row r="13" spans="1:17">
      <c r="A13" s="378" t="s">
        <v>166</v>
      </c>
      <c r="B13" s="360">
        <v>46.021053999999992</v>
      </c>
      <c r="C13" s="360">
        <v>45.580433999999997</v>
      </c>
      <c r="D13" s="360">
        <v>64.271771000000001</v>
      </c>
      <c r="E13" s="360">
        <v>62.106784999999988</v>
      </c>
      <c r="F13" s="360">
        <v>70.261116000000001</v>
      </c>
      <c r="G13" s="360">
        <v>70.470853000000005</v>
      </c>
      <c r="H13" s="360">
        <v>66.320766999999989</v>
      </c>
      <c r="I13" s="360">
        <v>61.359334000000011</v>
      </c>
      <c r="J13" s="360">
        <v>57.072946000000009</v>
      </c>
      <c r="K13" s="360">
        <v>56.676508999999989</v>
      </c>
    </row>
    <row r="14" spans="1:17">
      <c r="A14" s="378" t="s">
        <v>162</v>
      </c>
      <c r="B14" s="360">
        <v>44.323543999999998</v>
      </c>
      <c r="C14" s="360">
        <v>53.923576000000004</v>
      </c>
      <c r="D14" s="360">
        <v>34.787870000000012</v>
      </c>
      <c r="E14" s="360">
        <v>38.404585999999988</v>
      </c>
      <c r="F14" s="360">
        <v>23.494950999999997</v>
      </c>
      <c r="G14" s="360">
        <v>20.622502000000004</v>
      </c>
      <c r="H14" s="360">
        <v>22.983693000000006</v>
      </c>
      <c r="I14" s="360">
        <v>25.036715000000001</v>
      </c>
      <c r="J14" s="360">
        <v>19.126203000000004</v>
      </c>
      <c r="K14" s="360">
        <v>17.895202999999995</v>
      </c>
    </row>
    <row r="15" spans="1:17">
      <c r="A15" s="378" t="s">
        <v>165</v>
      </c>
      <c r="B15" s="360">
        <v>24.985082999999999</v>
      </c>
      <c r="C15" s="360">
        <v>22.800909000000001</v>
      </c>
      <c r="D15" s="360">
        <v>21.60812</v>
      </c>
      <c r="E15" s="360">
        <v>17.432931</v>
      </c>
      <c r="F15" s="360">
        <v>21.773654000000001</v>
      </c>
      <c r="G15" s="360">
        <v>12.179904000000001</v>
      </c>
      <c r="H15" s="360">
        <v>12.049828</v>
      </c>
      <c r="I15" s="360">
        <v>14.492376</v>
      </c>
      <c r="J15" s="360">
        <v>12.569789000000002</v>
      </c>
      <c r="K15" s="360">
        <v>6.8623090000000015</v>
      </c>
    </row>
    <row r="16" spans="1:17">
      <c r="A16" s="378" t="s">
        <v>19</v>
      </c>
      <c r="B16" s="360">
        <v>0.77049999999999996</v>
      </c>
      <c r="C16" s="360">
        <v>0.23902899999999999</v>
      </c>
      <c r="D16" s="360">
        <v>0.54568900000000009</v>
      </c>
      <c r="E16" s="360">
        <v>1.0303399999999998</v>
      </c>
      <c r="F16" s="360">
        <v>1.0156109999999998</v>
      </c>
      <c r="G16" s="360">
        <v>1.471687</v>
      </c>
      <c r="H16" s="360">
        <v>143.97039100000001</v>
      </c>
      <c r="I16" s="360">
        <v>171.64432099999999</v>
      </c>
      <c r="J16" s="360">
        <v>2.7776700000000001</v>
      </c>
      <c r="K16" s="360">
        <v>0.2084</v>
      </c>
    </row>
    <row r="17" spans="1:11">
      <c r="A17" s="377" t="s">
        <v>167</v>
      </c>
      <c r="B17" s="359">
        <v>0</v>
      </c>
      <c r="C17" s="359">
        <v>0</v>
      </c>
      <c r="D17" s="359">
        <v>0</v>
      </c>
      <c r="E17" s="359">
        <v>0</v>
      </c>
      <c r="F17" s="359">
        <v>0</v>
      </c>
      <c r="G17" s="359">
        <v>0</v>
      </c>
      <c r="H17" s="359">
        <v>0</v>
      </c>
      <c r="I17" s="359">
        <v>0</v>
      </c>
      <c r="J17" s="359">
        <v>0</v>
      </c>
      <c r="K17" s="359">
        <v>0</v>
      </c>
    </row>
    <row r="18" spans="1:11">
      <c r="A18" s="169" t="s">
        <v>640</v>
      </c>
      <c r="B18" s="272">
        <f t="shared" ref="B18:K18" si="2">SUM(B19:B24)</f>
        <v>9399.2317717999958</v>
      </c>
      <c r="C18" s="272">
        <f t="shared" si="2"/>
        <v>9622.0566251999899</v>
      </c>
      <c r="D18" s="272">
        <f t="shared" si="2"/>
        <v>9404.6210373999911</v>
      </c>
      <c r="E18" s="272">
        <f t="shared" si="2"/>
        <v>10027.116599400004</v>
      </c>
      <c r="F18" s="272">
        <f t="shared" si="2"/>
        <v>10350.717220603901</v>
      </c>
      <c r="G18" s="272">
        <f t="shared" si="2"/>
        <v>10638.827593730588</v>
      </c>
      <c r="H18" s="272">
        <f t="shared" si="2"/>
        <v>10635.887572918307</v>
      </c>
      <c r="I18" s="272">
        <f t="shared" si="2"/>
        <v>11151.417384008411</v>
      </c>
      <c r="J18" s="272">
        <f t="shared" si="2"/>
        <v>12377.143630362398</v>
      </c>
      <c r="K18" s="272">
        <f t="shared" si="2"/>
        <v>12450.713647967623</v>
      </c>
    </row>
    <row r="19" spans="1:11">
      <c r="A19" s="380" t="s">
        <v>171</v>
      </c>
      <c r="B19" s="381">
        <v>2067.4427529999998</v>
      </c>
      <c r="C19" s="381">
        <v>2211.3531279999997</v>
      </c>
      <c r="D19" s="381">
        <v>2118.7242770000003</v>
      </c>
      <c r="E19" s="381">
        <v>2398.7335939999998</v>
      </c>
      <c r="F19" s="381">
        <v>2498.9214860000006</v>
      </c>
      <c r="G19" s="381">
        <v>2664.5543530000004</v>
      </c>
      <c r="H19" s="381">
        <v>2659.4046349999994</v>
      </c>
      <c r="I19" s="381">
        <v>2438.4990020000005</v>
      </c>
      <c r="J19" s="381">
        <v>2662.6413909999997</v>
      </c>
      <c r="K19" s="381">
        <v>3051.8791099999999</v>
      </c>
    </row>
    <row r="20" spans="1:11">
      <c r="A20" s="384" t="s">
        <v>170</v>
      </c>
      <c r="B20" s="385">
        <v>2600.561393</v>
      </c>
      <c r="C20" s="385">
        <v>2638.9848549999997</v>
      </c>
      <c r="D20" s="385">
        <v>2607.2452349999994</v>
      </c>
      <c r="E20" s="385">
        <v>2527.072306</v>
      </c>
      <c r="F20" s="385">
        <v>2594.6862520000009</v>
      </c>
      <c r="G20" s="385">
        <v>2592.1216599999998</v>
      </c>
      <c r="H20" s="385">
        <v>2615.1464930000002</v>
      </c>
      <c r="I20" s="385">
        <v>2601.0422930000013</v>
      </c>
      <c r="J20" s="385">
        <v>2564.9226979999999</v>
      </c>
      <c r="K20" s="385">
        <v>2588.9342059999999</v>
      </c>
    </row>
    <row r="21" spans="1:11">
      <c r="A21" s="384" t="s">
        <v>457</v>
      </c>
      <c r="B21" s="385">
        <v>2001.4890089999999</v>
      </c>
      <c r="C21" s="385">
        <v>1869.5340729999996</v>
      </c>
      <c r="D21" s="385">
        <v>1627.5183729999999</v>
      </c>
      <c r="E21" s="385">
        <v>2008.6745289999994</v>
      </c>
      <c r="F21" s="385">
        <v>2150.9044195563165</v>
      </c>
      <c r="G21" s="385">
        <v>2417.7586403897249</v>
      </c>
      <c r="H21" s="385">
        <v>2101.1646002909929</v>
      </c>
      <c r="I21" s="385">
        <v>2364.6969616277474</v>
      </c>
      <c r="J21" s="385">
        <v>2664.8030023473038</v>
      </c>
      <c r="K21" s="385">
        <f>+'3.1'!N10</f>
        <v>1601.699499396726</v>
      </c>
    </row>
    <row r="22" spans="1:11">
      <c r="A22" s="384" t="s">
        <v>229</v>
      </c>
      <c r="B22" s="385">
        <v>2134.2170909999954</v>
      </c>
      <c r="C22" s="385">
        <v>2196.9081889999902</v>
      </c>
      <c r="D22" s="385">
        <v>2341.5933519999908</v>
      </c>
      <c r="E22" s="385">
        <v>2287.753283000005</v>
      </c>
      <c r="F22" s="385">
        <v>2287.7273809544567</v>
      </c>
      <c r="G22" s="385">
        <v>2235.5303193722998</v>
      </c>
      <c r="H22" s="385">
        <v>2489.1187026582461</v>
      </c>
      <c r="I22" s="385">
        <v>2895.3402738223172</v>
      </c>
      <c r="J22" s="385">
        <v>3612.4653540491481</v>
      </c>
      <c r="K22" s="385">
        <f>+'3.1'!N13</f>
        <v>4374.7806373279736</v>
      </c>
    </row>
    <row r="23" spans="1:11">
      <c r="A23" s="384" t="s">
        <v>458</v>
      </c>
      <c r="B23" s="385">
        <v>496.96035199999994</v>
      </c>
      <c r="C23" s="385">
        <v>591.03834400000005</v>
      </c>
      <c r="D23" s="385">
        <v>609.32970900000009</v>
      </c>
      <c r="E23" s="385">
        <v>700.03396199999997</v>
      </c>
      <c r="F23" s="385">
        <v>699.09957369312747</v>
      </c>
      <c r="G23" s="385">
        <v>601.57314236856269</v>
      </c>
      <c r="H23" s="385">
        <v>641.36051636906734</v>
      </c>
      <c r="I23" s="385">
        <v>701.64097115834488</v>
      </c>
      <c r="J23" s="385">
        <v>717.02151476594634</v>
      </c>
      <c r="K23" s="385">
        <f>+'3.1'!N12</f>
        <v>666.17360144292434</v>
      </c>
    </row>
    <row r="24" spans="1:11">
      <c r="A24" s="382" t="s">
        <v>217</v>
      </c>
      <c r="B24" s="383">
        <v>98.561173800000006</v>
      </c>
      <c r="C24" s="383">
        <v>114.2380362</v>
      </c>
      <c r="D24" s="383">
        <v>100.2100914</v>
      </c>
      <c r="E24" s="383">
        <v>104.8489254</v>
      </c>
      <c r="F24" s="383">
        <v>119.37810840000002</v>
      </c>
      <c r="G24" s="383">
        <v>127.2894786</v>
      </c>
      <c r="H24" s="383">
        <v>129.69262559999999</v>
      </c>
      <c r="I24" s="383">
        <v>150.1978824</v>
      </c>
      <c r="J24" s="383">
        <v>155.28967019999999</v>
      </c>
      <c r="K24" s="383">
        <v>167.2465938</v>
      </c>
    </row>
    <row r="25" spans="1:11" ht="13.5">
      <c r="A25" s="169" t="s">
        <v>451</v>
      </c>
      <c r="B25" s="278">
        <f>B18/B4</f>
        <v>0.1128282865366985</v>
      </c>
      <c r="C25" s="278">
        <f t="shared" ref="C25:K25" si="3">C18/C4</f>
        <v>0.11054588979725262</v>
      </c>
      <c r="D25" s="278">
        <f t="shared" si="3"/>
        <v>0.10686780331850107</v>
      </c>
      <c r="E25" s="278">
        <f t="shared" si="3"/>
        <v>0.11526582447825939</v>
      </c>
      <c r="F25" s="278">
        <f t="shared" si="3"/>
        <v>0.12699796804594068</v>
      </c>
      <c r="G25" s="278">
        <f t="shared" si="3"/>
        <v>0.12516443569756358</v>
      </c>
      <c r="H25" s="278">
        <f t="shared" si="3"/>
        <v>0.12556887085275351</v>
      </c>
      <c r="I25" s="278">
        <f t="shared" si="3"/>
        <v>0.14493002138257474</v>
      </c>
      <c r="J25" s="278">
        <f t="shared" si="3"/>
        <v>0.16747646355741738</v>
      </c>
      <c r="K25" s="278">
        <f t="shared" si="3"/>
        <v>0.16303637397474274</v>
      </c>
    </row>
    <row r="26" spans="1:11" s="7" customFormat="1" ht="11.25">
      <c r="A26" s="227" t="s">
        <v>521</v>
      </c>
      <c r="G26" s="5"/>
      <c r="H26" s="5"/>
      <c r="I26" s="5"/>
      <c r="J26" s="5"/>
      <c r="K26" s="5"/>
    </row>
    <row r="27" spans="1:11">
      <c r="A27" s="7"/>
    </row>
  </sheetData>
  <sortState xmlns:xlrd2="http://schemas.microsoft.com/office/spreadsheetml/2017/richdata2" ref="A5:K17">
    <sortCondition descending="1" ref="K5:K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1"/>
  <dimension ref="A1:O44"/>
  <sheetViews>
    <sheetView showGridLines="0" zoomScaleNormal="100" zoomScaleSheetLayoutView="100" workbookViewId="0"/>
  </sheetViews>
  <sheetFormatPr defaultColWidth="9.140625" defaultRowHeight="12"/>
  <cols>
    <col min="1" max="1" width="6.42578125" style="3" customWidth="1"/>
    <col min="2" max="2" width="21.7109375" style="3" customWidth="1"/>
    <col min="3" max="14" width="8.7109375" style="3" customWidth="1"/>
    <col min="15" max="15" width="9.7109375" style="3" customWidth="1"/>
    <col min="16" max="16384" width="9.140625" style="3"/>
  </cols>
  <sheetData>
    <row r="1" spans="1:15" ht="18">
      <c r="A1" s="194" t="s">
        <v>557</v>
      </c>
      <c r="O1" s="255" t="str">
        <f>'3.1'!N1</f>
        <v>2025</v>
      </c>
    </row>
    <row r="2" spans="1:15" ht="6" customHeight="1"/>
    <row r="3" spans="1:15">
      <c r="A3" s="542"/>
      <c r="B3" s="542"/>
      <c r="C3" s="252" t="s">
        <v>75</v>
      </c>
      <c r="D3" s="252" t="s">
        <v>76</v>
      </c>
      <c r="E3" s="252" t="s">
        <v>77</v>
      </c>
      <c r="F3" s="252" t="s">
        <v>78</v>
      </c>
      <c r="G3" s="252" t="s">
        <v>79</v>
      </c>
      <c r="H3" s="252" t="s">
        <v>80</v>
      </c>
      <c r="I3" s="252" t="s">
        <v>81</v>
      </c>
      <c r="J3" s="252" t="s">
        <v>82</v>
      </c>
      <c r="K3" s="252" t="s">
        <v>83</v>
      </c>
      <c r="L3" s="252" t="s">
        <v>84</v>
      </c>
      <c r="M3" s="252" t="s">
        <v>85</v>
      </c>
      <c r="N3" s="252" t="s">
        <v>86</v>
      </c>
      <c r="O3" s="252" t="s">
        <v>60</v>
      </c>
    </row>
    <row r="4" spans="1:15">
      <c r="A4" s="543">
        <v>2016</v>
      </c>
      <c r="B4" s="386" t="s">
        <v>24</v>
      </c>
      <c r="C4" s="387">
        <v>7815.7200869999979</v>
      </c>
      <c r="D4" s="387">
        <v>7267.7098600000036</v>
      </c>
      <c r="E4" s="387">
        <v>8032.4634049999968</v>
      </c>
      <c r="F4" s="387">
        <v>7074.0377249999992</v>
      </c>
      <c r="G4" s="387">
        <v>6921.3819200000034</v>
      </c>
      <c r="H4" s="387">
        <v>6255.657459</v>
      </c>
      <c r="I4" s="387">
        <v>6202.986307000001</v>
      </c>
      <c r="J4" s="387">
        <v>6015.3837889999959</v>
      </c>
      <c r="K4" s="387">
        <v>5850.7843529999991</v>
      </c>
      <c r="L4" s="387">
        <v>6866.4740899999997</v>
      </c>
      <c r="M4" s="387">
        <v>7337.3565780000017</v>
      </c>
      <c r="N4" s="387">
        <v>7665.6767440000012</v>
      </c>
      <c r="O4" s="387">
        <v>83305.632316999996</v>
      </c>
    </row>
    <row r="5" spans="1:15">
      <c r="A5" s="544"/>
      <c r="B5" s="390" t="s">
        <v>7</v>
      </c>
      <c r="C5" s="391">
        <v>7273.072151999997</v>
      </c>
      <c r="D5" s="391">
        <v>6764.6090220000024</v>
      </c>
      <c r="E5" s="391">
        <v>7492.4464589999989</v>
      </c>
      <c r="F5" s="391">
        <v>6597.9071910000002</v>
      </c>
      <c r="G5" s="391">
        <v>6433.0218280000054</v>
      </c>
      <c r="H5" s="391">
        <v>5795.0107010000002</v>
      </c>
      <c r="I5" s="391">
        <v>5734.5387910000018</v>
      </c>
      <c r="J5" s="391">
        <v>5573.9847029999955</v>
      </c>
      <c r="K5" s="391">
        <v>5403.7979269999987</v>
      </c>
      <c r="L5" s="391">
        <v>6370.0478999999987</v>
      </c>
      <c r="M5" s="391">
        <v>6836.1480820000024</v>
      </c>
      <c r="N5" s="391">
        <v>7144.0803980000019</v>
      </c>
      <c r="O5" s="391">
        <v>77418.665154000002</v>
      </c>
    </row>
    <row r="6" spans="1:15">
      <c r="A6" s="544"/>
      <c r="B6" s="390" t="s">
        <v>216</v>
      </c>
      <c r="C6" s="391">
        <v>6972.3408360000112</v>
      </c>
      <c r="D6" s="391">
        <v>6238.0648949999941</v>
      </c>
      <c r="E6" s="391">
        <v>6446.8400830000037</v>
      </c>
      <c r="F6" s="391">
        <v>5804.2937479999982</v>
      </c>
      <c r="G6" s="391">
        <v>5743.7915449999973</v>
      </c>
      <c r="H6" s="391">
        <v>5344.0705899999957</v>
      </c>
      <c r="I6" s="391">
        <v>5264.7906839999978</v>
      </c>
      <c r="J6" s="391">
        <v>5460.1139049999965</v>
      </c>
      <c r="K6" s="391">
        <v>5587.4668429999983</v>
      </c>
      <c r="L6" s="391">
        <v>6205.2808019999957</v>
      </c>
      <c r="M6" s="391">
        <v>6561.7831829999996</v>
      </c>
      <c r="N6" s="391">
        <v>6790.9163899999985</v>
      </c>
      <c r="O6" s="391">
        <v>72419.753503999993</v>
      </c>
    </row>
    <row r="7" spans="1:15">
      <c r="A7" s="545"/>
      <c r="B7" s="388" t="s">
        <v>215</v>
      </c>
      <c r="C7" s="389">
        <v>5821.3953390000106</v>
      </c>
      <c r="D7" s="389">
        <v>5237.6879679999938</v>
      </c>
      <c r="E7" s="389">
        <v>5433.1787770000046</v>
      </c>
      <c r="F7" s="389">
        <v>4873.8397639999985</v>
      </c>
      <c r="G7" s="389">
        <v>4812.9904149999975</v>
      </c>
      <c r="H7" s="389">
        <v>4534.5299749999958</v>
      </c>
      <c r="I7" s="389">
        <v>4393.4770649999982</v>
      </c>
      <c r="J7" s="389">
        <v>4592.8370179999965</v>
      </c>
      <c r="K7" s="389">
        <v>4689.6862809999984</v>
      </c>
      <c r="L7" s="389">
        <v>5240.0717819999954</v>
      </c>
      <c r="M7" s="389">
        <v>5553.5209859999995</v>
      </c>
      <c r="N7" s="389">
        <v>5699.2667319999982</v>
      </c>
      <c r="O7" s="389">
        <v>60882.482101999987</v>
      </c>
    </row>
    <row r="8" spans="1:15">
      <c r="A8" s="543">
        <v>2017</v>
      </c>
      <c r="B8" s="386" t="s">
        <v>24</v>
      </c>
      <c r="C8" s="387">
        <v>8646.7385130000021</v>
      </c>
      <c r="D8" s="387">
        <v>7445.1197149999989</v>
      </c>
      <c r="E8" s="387">
        <v>7916.3443209999996</v>
      </c>
      <c r="F8" s="387">
        <v>7853.9117669999987</v>
      </c>
      <c r="G8" s="387">
        <v>6770.7196969999977</v>
      </c>
      <c r="H8" s="387">
        <v>5835.3118389999991</v>
      </c>
      <c r="I8" s="387">
        <v>5444.4386489999979</v>
      </c>
      <c r="J8" s="387">
        <v>6523.7773039999993</v>
      </c>
      <c r="K8" s="387">
        <v>7193.9939540000014</v>
      </c>
      <c r="L8" s="387">
        <v>7688.7273300000006</v>
      </c>
      <c r="M8" s="387">
        <v>8176.7503219999999</v>
      </c>
      <c r="N8" s="387">
        <v>7545.4546159999991</v>
      </c>
      <c r="O8" s="387">
        <v>87041.288027000002</v>
      </c>
    </row>
    <row r="9" spans="1:15">
      <c r="A9" s="544"/>
      <c r="B9" s="390" t="s">
        <v>7</v>
      </c>
      <c r="C9" s="391">
        <v>8072.5617270000021</v>
      </c>
      <c r="D9" s="391">
        <v>6945.6934630000005</v>
      </c>
      <c r="E9" s="391">
        <v>7380.8205769999986</v>
      </c>
      <c r="F9" s="391">
        <v>7315.7004079999997</v>
      </c>
      <c r="G9" s="391">
        <v>6301.2475169999962</v>
      </c>
      <c r="H9" s="391">
        <v>5412.3864189999986</v>
      </c>
      <c r="I9" s="391">
        <v>5042.9717639999972</v>
      </c>
      <c r="J9" s="391">
        <v>6061.2959589999982</v>
      </c>
      <c r="K9" s="391">
        <v>6687.1354950000014</v>
      </c>
      <c r="L9" s="391">
        <v>7138.416180000002</v>
      </c>
      <c r="M9" s="391">
        <v>7623.6881070000009</v>
      </c>
      <c r="N9" s="391">
        <v>7026.739356</v>
      </c>
      <c r="O9" s="391">
        <v>81008.656971999997</v>
      </c>
    </row>
    <row r="10" spans="1:15">
      <c r="A10" s="544"/>
      <c r="B10" s="390" t="s">
        <v>216</v>
      </c>
      <c r="C10" s="391">
        <v>7511.5537749999976</v>
      </c>
      <c r="D10" s="391">
        <v>6420.3303760000008</v>
      </c>
      <c r="E10" s="391">
        <v>6556.2448679999943</v>
      </c>
      <c r="F10" s="391">
        <v>6003.0265960000061</v>
      </c>
      <c r="G10" s="391">
        <v>5796.0202320000053</v>
      </c>
      <c r="H10" s="391">
        <v>5455.6446549999928</v>
      </c>
      <c r="I10" s="391">
        <v>5218.3678390000005</v>
      </c>
      <c r="J10" s="391">
        <v>5556.1833520000064</v>
      </c>
      <c r="K10" s="391">
        <v>5704.7258280000005</v>
      </c>
      <c r="L10" s="391">
        <v>6244.9883800000025</v>
      </c>
      <c r="M10" s="391">
        <v>6635.6325040000083</v>
      </c>
      <c r="N10" s="391">
        <v>6716.768791000005</v>
      </c>
      <c r="O10" s="391">
        <v>73819.487196000031</v>
      </c>
    </row>
    <row r="11" spans="1:15">
      <c r="A11" s="545"/>
      <c r="B11" s="388" t="s">
        <v>215</v>
      </c>
      <c r="C11" s="389">
        <v>6319.4983179999981</v>
      </c>
      <c r="D11" s="389">
        <v>5381.071758</v>
      </c>
      <c r="E11" s="389">
        <v>5501.4175969999942</v>
      </c>
      <c r="F11" s="389">
        <v>4983.8171190000057</v>
      </c>
      <c r="G11" s="389">
        <v>4876.9339140000056</v>
      </c>
      <c r="H11" s="389">
        <v>4612.2208299999929</v>
      </c>
      <c r="I11" s="389">
        <v>4452.8138290000006</v>
      </c>
      <c r="J11" s="389">
        <v>4651.7549780000063</v>
      </c>
      <c r="K11" s="389">
        <v>4747.3949250000005</v>
      </c>
      <c r="L11" s="389">
        <v>5208.204786000003</v>
      </c>
      <c r="M11" s="389">
        <v>5534.6492420000086</v>
      </c>
      <c r="N11" s="389">
        <v>5611.8673730000055</v>
      </c>
      <c r="O11" s="389">
        <v>61881.644669000016</v>
      </c>
    </row>
    <row r="12" spans="1:15">
      <c r="A12" s="543">
        <v>2018</v>
      </c>
      <c r="B12" s="386" t="s">
        <v>24</v>
      </c>
      <c r="C12" s="387">
        <v>7479.526281999998</v>
      </c>
      <c r="D12" s="387">
        <v>7088.5499100000006</v>
      </c>
      <c r="E12" s="387">
        <v>8447.7594169999993</v>
      </c>
      <c r="F12" s="387">
        <v>6686.1846899999982</v>
      </c>
      <c r="G12" s="387">
        <v>7082.5676970000004</v>
      </c>
      <c r="H12" s="387">
        <v>6651.6880999999976</v>
      </c>
      <c r="I12" s="387">
        <v>6629.0836039999986</v>
      </c>
      <c r="J12" s="387">
        <v>6770.5970069999994</v>
      </c>
      <c r="K12" s="387">
        <v>7123.5137269999987</v>
      </c>
      <c r="L12" s="387">
        <v>7793.4395330000007</v>
      </c>
      <c r="M12" s="387">
        <v>8052.8188609999997</v>
      </c>
      <c r="N12" s="387">
        <v>8196.6515270000018</v>
      </c>
      <c r="O12" s="387">
        <v>88002.380355000001</v>
      </c>
    </row>
    <row r="13" spans="1:15">
      <c r="A13" s="544"/>
      <c r="B13" s="390" t="s">
        <v>7</v>
      </c>
      <c r="C13" s="391">
        <v>6965.9296159999976</v>
      </c>
      <c r="D13" s="391">
        <v>6610.1496470000002</v>
      </c>
      <c r="E13" s="391">
        <v>7876.4398879999972</v>
      </c>
      <c r="F13" s="391">
        <v>6223.6646049999981</v>
      </c>
      <c r="G13" s="391">
        <v>6586.6487119999983</v>
      </c>
      <c r="H13" s="391">
        <v>6176.3872169999977</v>
      </c>
      <c r="I13" s="391">
        <v>6155.9411269999991</v>
      </c>
      <c r="J13" s="391">
        <v>6275.1030299999993</v>
      </c>
      <c r="K13" s="391">
        <v>6613.2074790000015</v>
      </c>
      <c r="L13" s="391">
        <v>7253.5583236501579</v>
      </c>
      <c r="M13" s="391">
        <v>7514.4476170000007</v>
      </c>
      <c r="N13" s="391">
        <v>7650.9020074678892</v>
      </c>
      <c r="O13" s="391">
        <v>81902.379269118028</v>
      </c>
    </row>
    <row r="14" spans="1:15">
      <c r="A14" s="544"/>
      <c r="B14" s="390" t="s">
        <v>216</v>
      </c>
      <c r="C14" s="391">
        <v>6944.8343429999932</v>
      </c>
      <c r="D14" s="391">
        <v>6579.131553999995</v>
      </c>
      <c r="E14" s="391">
        <v>7098.4030679999969</v>
      </c>
      <c r="F14" s="391">
        <v>5711.7601310000018</v>
      </c>
      <c r="G14" s="391">
        <v>5772.8894559999999</v>
      </c>
      <c r="H14" s="391">
        <v>5543.478673999999</v>
      </c>
      <c r="I14" s="391">
        <v>5424.0582450000002</v>
      </c>
      <c r="J14" s="391">
        <v>5619.9419900000021</v>
      </c>
      <c r="K14" s="391">
        <v>5531.6441579999982</v>
      </c>
      <c r="L14" s="391">
        <v>6294.4482629636132</v>
      </c>
      <c r="M14" s="391">
        <v>6652.5802020000046</v>
      </c>
      <c r="N14" s="391">
        <v>6768.7066188909184</v>
      </c>
      <c r="O14" s="391">
        <v>73941.876702854526</v>
      </c>
    </row>
    <row r="15" spans="1:15">
      <c r="A15" s="545"/>
      <c r="B15" s="388" t="s">
        <v>215</v>
      </c>
      <c r="C15" s="389">
        <v>5863.0007679999926</v>
      </c>
      <c r="D15" s="389">
        <v>5603.1158889999961</v>
      </c>
      <c r="E15" s="389">
        <v>5962.1061979999959</v>
      </c>
      <c r="F15" s="389">
        <v>4792.2821670000021</v>
      </c>
      <c r="G15" s="389">
        <v>4830.7782569999999</v>
      </c>
      <c r="H15" s="389">
        <v>4668.3986999999997</v>
      </c>
      <c r="I15" s="389">
        <v>4597.2849759999999</v>
      </c>
      <c r="J15" s="389">
        <v>4759.7668610000019</v>
      </c>
      <c r="K15" s="389">
        <v>4646.4952869999988</v>
      </c>
      <c r="L15" s="389">
        <v>5257.8256696137696</v>
      </c>
      <c r="M15" s="389">
        <v>5575.1092010000048</v>
      </c>
      <c r="N15" s="389">
        <v>5643.4442913588045</v>
      </c>
      <c r="O15" s="389">
        <v>62199.608264972572</v>
      </c>
    </row>
    <row r="16" spans="1:15">
      <c r="A16" s="543">
        <v>2019</v>
      </c>
      <c r="B16" s="386" t="s">
        <v>24</v>
      </c>
      <c r="C16" s="387">
        <v>8557.2402844271473</v>
      </c>
      <c r="D16" s="387">
        <v>7747.0668363071554</v>
      </c>
      <c r="E16" s="387">
        <v>7507.5885935421275</v>
      </c>
      <c r="F16" s="387">
        <v>6892.2664549239107</v>
      </c>
      <c r="G16" s="387">
        <v>7166.105037522666</v>
      </c>
      <c r="H16" s="387">
        <v>6150.0043187632309</v>
      </c>
      <c r="I16" s="387">
        <v>5729.0150580027321</v>
      </c>
      <c r="J16" s="387">
        <v>6517.4042161382094</v>
      </c>
      <c r="K16" s="387">
        <v>6994.3853220509327</v>
      </c>
      <c r="L16" s="387">
        <v>8011.2429547983193</v>
      </c>
      <c r="M16" s="387">
        <v>7838.3826382477464</v>
      </c>
      <c r="N16" s="387">
        <v>7880.5348512758255</v>
      </c>
      <c r="O16" s="387">
        <v>86991.236565999992</v>
      </c>
    </row>
    <row r="17" spans="1:15">
      <c r="A17" s="544"/>
      <c r="B17" s="390" t="s">
        <v>7</v>
      </c>
      <c r="C17" s="391">
        <v>8001.0251214271466</v>
      </c>
      <c r="D17" s="391">
        <v>7238.1562013071543</v>
      </c>
      <c r="E17" s="391">
        <v>7004.1419355421267</v>
      </c>
      <c r="F17" s="391">
        <v>6422.3211259239088</v>
      </c>
      <c r="G17" s="391">
        <v>6686.8692765226651</v>
      </c>
      <c r="H17" s="391">
        <v>5726.2019837632306</v>
      </c>
      <c r="I17" s="391">
        <v>5319.5721640027323</v>
      </c>
      <c r="J17" s="391">
        <v>6058.2718471382095</v>
      </c>
      <c r="K17" s="391">
        <v>6525.3390400509334</v>
      </c>
      <c r="L17" s="391">
        <v>7485.5834567983193</v>
      </c>
      <c r="M17" s="391">
        <v>7324.1986902477465</v>
      </c>
      <c r="N17" s="391">
        <v>7355.6202672758272</v>
      </c>
      <c r="O17" s="391">
        <v>81147.30111</v>
      </c>
    </row>
    <row r="18" spans="1:15">
      <c r="A18" s="544"/>
      <c r="B18" s="390" t="s">
        <v>216</v>
      </c>
      <c r="C18" s="391">
        <v>7359.7573724271533</v>
      </c>
      <c r="D18" s="391">
        <v>6426.6764903071553</v>
      </c>
      <c r="E18" s="391">
        <v>6564.2690365421249</v>
      </c>
      <c r="F18" s="391">
        <v>5927.6920279239121</v>
      </c>
      <c r="G18" s="391">
        <v>6028.6119975226648</v>
      </c>
      <c r="H18" s="391">
        <v>5492.8437251532314</v>
      </c>
      <c r="I18" s="391">
        <v>5451.2248110027313</v>
      </c>
      <c r="J18" s="391">
        <v>5599.6443961382183</v>
      </c>
      <c r="K18" s="391">
        <v>5706.7683890509279</v>
      </c>
      <c r="L18" s="391">
        <v>6273.9132967983187</v>
      </c>
      <c r="M18" s="391">
        <v>6452.8198916601687</v>
      </c>
      <c r="N18" s="391">
        <v>6647.7104052758241</v>
      </c>
      <c r="O18" s="391">
        <v>73931.931839802433</v>
      </c>
    </row>
    <row r="19" spans="1:15">
      <c r="A19" s="545"/>
      <c r="B19" s="388" t="s">
        <v>215</v>
      </c>
      <c r="C19" s="389">
        <v>6201.876477427154</v>
      </c>
      <c r="D19" s="389">
        <v>5429.2418093071556</v>
      </c>
      <c r="E19" s="389">
        <v>5576.3434555421245</v>
      </c>
      <c r="F19" s="389">
        <v>5018.0141829239119</v>
      </c>
      <c r="G19" s="389">
        <v>5100.9427215226642</v>
      </c>
      <c r="H19" s="389">
        <v>4680.621723153231</v>
      </c>
      <c r="I19" s="389">
        <v>4621.2492180027311</v>
      </c>
      <c r="J19" s="389">
        <v>4700.8906121382179</v>
      </c>
      <c r="K19" s="389">
        <v>4730.2537540509284</v>
      </c>
      <c r="L19" s="389">
        <v>5218.7165877983189</v>
      </c>
      <c r="M19" s="389">
        <v>5452.5078946601679</v>
      </c>
      <c r="N19" s="389">
        <v>5537.3882942758255</v>
      </c>
      <c r="O19" s="389">
        <v>62268.046730802431</v>
      </c>
    </row>
    <row r="20" spans="1:15">
      <c r="A20" s="543">
        <v>2020</v>
      </c>
      <c r="B20" s="386" t="s">
        <v>24</v>
      </c>
      <c r="C20" s="387">
        <v>8057.4370450441202</v>
      </c>
      <c r="D20" s="387">
        <v>7180.9964116303627</v>
      </c>
      <c r="E20" s="387">
        <v>6961.6160458481227</v>
      </c>
      <c r="F20" s="387">
        <v>5624.8641114167158</v>
      </c>
      <c r="G20" s="387">
        <v>6051.4258192472535</v>
      </c>
      <c r="H20" s="387">
        <v>6126.0308541781988</v>
      </c>
      <c r="I20" s="387">
        <v>5793.7370380260818</v>
      </c>
      <c r="J20" s="387">
        <v>6585.7866324092356</v>
      </c>
      <c r="K20" s="387">
        <v>6615.8323816909488</v>
      </c>
      <c r="L20" s="387">
        <v>7052.9995717598376</v>
      </c>
      <c r="M20" s="387">
        <v>7712.6382018513395</v>
      </c>
      <c r="N20" s="387">
        <v>7739.6599541016885</v>
      </c>
      <c r="O20" s="387">
        <v>81503.024067203907</v>
      </c>
    </row>
    <row r="21" spans="1:15">
      <c r="A21" s="544"/>
      <c r="B21" s="390" t="s">
        <v>7</v>
      </c>
      <c r="C21" s="391">
        <v>7533.7594220441206</v>
      </c>
      <c r="D21" s="391">
        <v>6716.8152726303633</v>
      </c>
      <c r="E21" s="391">
        <v>6506.1367778481226</v>
      </c>
      <c r="F21" s="391">
        <v>5257.2999724167166</v>
      </c>
      <c r="G21" s="391">
        <v>5665.0320672472544</v>
      </c>
      <c r="H21" s="391">
        <v>5726.1022901781962</v>
      </c>
      <c r="I21" s="391">
        <v>5425.411329026083</v>
      </c>
      <c r="J21" s="391">
        <v>6146.4312894092363</v>
      </c>
      <c r="K21" s="391">
        <v>6158.2608496909479</v>
      </c>
      <c r="L21" s="391">
        <v>6585.0758457598376</v>
      </c>
      <c r="M21" s="391">
        <v>7214.4685378513395</v>
      </c>
      <c r="N21" s="391">
        <v>7251.0153851016885</v>
      </c>
      <c r="O21" s="391">
        <v>76185.809039203916</v>
      </c>
    </row>
    <row r="22" spans="1:15">
      <c r="A22" s="544"/>
      <c r="B22" s="390" t="s">
        <v>216</v>
      </c>
      <c r="C22" s="391">
        <v>7186.4039554533692</v>
      </c>
      <c r="D22" s="391">
        <v>6488.18109147001</v>
      </c>
      <c r="E22" s="391">
        <v>6480.4361964959553</v>
      </c>
      <c r="F22" s="391">
        <v>5276.8120920919337</v>
      </c>
      <c r="G22" s="391">
        <v>5301.6420768864009</v>
      </c>
      <c r="H22" s="391">
        <v>5214.9308841781958</v>
      </c>
      <c r="I22" s="391">
        <v>5255.4699460260781</v>
      </c>
      <c r="J22" s="391">
        <v>5359.2444434092349</v>
      </c>
      <c r="K22" s="391">
        <v>5557.5634726909493</v>
      </c>
      <c r="L22" s="391">
        <v>6138.9763270972126</v>
      </c>
      <c r="M22" s="391">
        <v>6465.309514354105</v>
      </c>
      <c r="N22" s="391">
        <v>6669.9773488879782</v>
      </c>
      <c r="O22" s="391">
        <v>71394.947349041409</v>
      </c>
    </row>
    <row r="23" spans="1:15">
      <c r="A23" s="545"/>
      <c r="B23" s="388" t="s">
        <v>215</v>
      </c>
      <c r="C23" s="389">
        <v>6045.597166453369</v>
      </c>
      <c r="D23" s="389">
        <v>5483.4702774700099</v>
      </c>
      <c r="E23" s="389">
        <v>5514.9061194959559</v>
      </c>
      <c r="F23" s="389">
        <v>4440.1546730919345</v>
      </c>
      <c r="G23" s="389">
        <v>4466.9375338864011</v>
      </c>
      <c r="H23" s="389">
        <v>4458.6779391781956</v>
      </c>
      <c r="I23" s="389">
        <v>4476.0535530260786</v>
      </c>
      <c r="J23" s="389">
        <v>4497.8027284092341</v>
      </c>
      <c r="K23" s="389">
        <v>4672.4584526909493</v>
      </c>
      <c r="L23" s="389">
        <v>5184.4650380972125</v>
      </c>
      <c r="M23" s="389">
        <v>5419.1881183541054</v>
      </c>
      <c r="N23" s="389">
        <v>5616.1898288879784</v>
      </c>
      <c r="O23" s="389">
        <v>60275.901429041434</v>
      </c>
    </row>
    <row r="24" spans="1:15">
      <c r="A24" s="543">
        <v>2021</v>
      </c>
      <c r="B24" s="386" t="s">
        <v>24</v>
      </c>
      <c r="C24" s="387">
        <v>8251.4594720070709</v>
      </c>
      <c r="D24" s="387">
        <v>7244.8926993583045</v>
      </c>
      <c r="E24" s="387">
        <v>7502.0184206417616</v>
      </c>
      <c r="F24" s="387">
        <v>6451.3682465900911</v>
      </c>
      <c r="G24" s="387">
        <v>5870.3305426080979</v>
      </c>
      <c r="H24" s="387">
        <v>5977.7419538814229</v>
      </c>
      <c r="I24" s="387">
        <v>6183.214782537586</v>
      </c>
      <c r="J24" s="387">
        <v>6151.9894139377893</v>
      </c>
      <c r="K24" s="387">
        <v>6794.8830847598992</v>
      </c>
      <c r="L24" s="387">
        <v>8012.6436181053696</v>
      </c>
      <c r="M24" s="387">
        <v>8281.6705218867028</v>
      </c>
      <c r="N24" s="387">
        <v>8276.5932898164938</v>
      </c>
      <c r="O24" s="387">
        <v>84998.806046130587</v>
      </c>
    </row>
    <row r="25" spans="1:15">
      <c r="A25" s="544"/>
      <c r="B25" s="390" t="s">
        <v>7</v>
      </c>
      <c r="C25" s="391">
        <v>7731.0681230070713</v>
      </c>
      <c r="D25" s="391">
        <v>6785.6856853583058</v>
      </c>
      <c r="E25" s="391">
        <v>7034.593185641761</v>
      </c>
      <c r="F25" s="391">
        <v>6046.1147645900901</v>
      </c>
      <c r="G25" s="391">
        <v>5485.6688196080968</v>
      </c>
      <c r="H25" s="391">
        <v>5582.3025398814234</v>
      </c>
      <c r="I25" s="391">
        <v>5751.7831435375856</v>
      </c>
      <c r="J25" s="391">
        <v>5714.7866809377911</v>
      </c>
      <c r="K25" s="391">
        <v>6327.309316759899</v>
      </c>
      <c r="L25" s="391">
        <v>7470.0454841053706</v>
      </c>
      <c r="M25" s="391">
        <v>7728.8696788867028</v>
      </c>
      <c r="N25" s="391">
        <v>7733.2296088164931</v>
      </c>
      <c r="O25" s="391">
        <v>79391.457031130587</v>
      </c>
    </row>
    <row r="26" spans="1:15">
      <c r="A26" s="544"/>
      <c r="B26" s="390" t="s">
        <v>216</v>
      </c>
      <c r="C26" s="391">
        <v>7088.7782970070775</v>
      </c>
      <c r="D26" s="391">
        <v>6556.4560993583036</v>
      </c>
      <c r="E26" s="391">
        <v>6759.3269236417591</v>
      </c>
      <c r="F26" s="391">
        <v>6045.0888575900863</v>
      </c>
      <c r="G26" s="391">
        <v>5800.6272766081038</v>
      </c>
      <c r="H26" s="391">
        <v>5434.1229848814182</v>
      </c>
      <c r="I26" s="391">
        <v>5355.6274385375928</v>
      </c>
      <c r="J26" s="391">
        <v>5422.1878009377924</v>
      </c>
      <c r="K26" s="391">
        <v>5598.7026637599056</v>
      </c>
      <c r="L26" s="391">
        <v>6202.5224591053811</v>
      </c>
      <c r="M26" s="391">
        <v>6586.0378808867026</v>
      </c>
      <c r="N26" s="391">
        <v>6880.0931508164977</v>
      </c>
      <c r="O26" s="391">
        <v>73729.571833130627</v>
      </c>
    </row>
    <row r="27" spans="1:15">
      <c r="A27" s="545"/>
      <c r="B27" s="388" t="s">
        <v>215</v>
      </c>
      <c r="C27" s="389">
        <v>6055.5449740070771</v>
      </c>
      <c r="D27" s="389">
        <v>5632.3968483583039</v>
      </c>
      <c r="E27" s="389">
        <v>5835.3182096417595</v>
      </c>
      <c r="F27" s="389">
        <v>5217.2831575900864</v>
      </c>
      <c r="G27" s="389">
        <v>5053.6204126081038</v>
      </c>
      <c r="H27" s="389">
        <v>4711.0979908814179</v>
      </c>
      <c r="I27" s="389">
        <v>4570.1148735375937</v>
      </c>
      <c r="J27" s="389">
        <v>4592.551083937793</v>
      </c>
      <c r="K27" s="389">
        <v>4703.856821759905</v>
      </c>
      <c r="L27" s="389">
        <v>5176.3003001053821</v>
      </c>
      <c r="M27" s="389">
        <v>5545.0956118867025</v>
      </c>
      <c r="N27" s="389">
        <v>5804.4272998164979</v>
      </c>
      <c r="O27" s="389">
        <v>62897.607584130616</v>
      </c>
    </row>
    <row r="28" spans="1:15">
      <c r="A28" s="543">
        <v>2022</v>
      </c>
      <c r="B28" s="386" t="s">
        <v>24</v>
      </c>
      <c r="C28" s="387">
        <v>8097.4418827486534</v>
      </c>
      <c r="D28" s="387">
        <v>6936.940848266845</v>
      </c>
      <c r="E28" s="387">
        <v>8115.6502353046963</v>
      </c>
      <c r="F28" s="387">
        <v>6474.7726620695885</v>
      </c>
      <c r="G28" s="387">
        <v>6094.6528903240978</v>
      </c>
      <c r="H28" s="387">
        <v>6481.2058220427843</v>
      </c>
      <c r="I28" s="387">
        <v>6621.1665760293863</v>
      </c>
      <c r="J28" s="387">
        <v>6624.2377761676617</v>
      </c>
      <c r="K28" s="387">
        <v>6880.4098099885941</v>
      </c>
      <c r="L28" s="387">
        <v>6602.0904917694461</v>
      </c>
      <c r="M28" s="387">
        <v>7314.7205854344638</v>
      </c>
      <c r="N28" s="387">
        <v>8458.3378071720945</v>
      </c>
      <c r="O28" s="387">
        <v>84701.627387318309</v>
      </c>
    </row>
    <row r="29" spans="1:15">
      <c r="A29" s="544"/>
      <c r="B29" s="390" t="s">
        <v>7</v>
      </c>
      <c r="C29" s="391">
        <v>7562.8394937486537</v>
      </c>
      <c r="D29" s="391">
        <v>6476.4175392668449</v>
      </c>
      <c r="E29" s="391">
        <v>7591.2225703046952</v>
      </c>
      <c r="F29" s="391">
        <v>6038.3262590695904</v>
      </c>
      <c r="G29" s="391">
        <v>5664.6156663240981</v>
      </c>
      <c r="H29" s="391">
        <v>6025.2232580427844</v>
      </c>
      <c r="I29" s="391">
        <v>6155.7589570293849</v>
      </c>
      <c r="J29" s="391">
        <v>6154.4985381676615</v>
      </c>
      <c r="K29" s="391">
        <v>6396.710335988595</v>
      </c>
      <c r="L29" s="391">
        <v>6152.6157357694456</v>
      </c>
      <c r="M29" s="391">
        <v>6821.0143714344631</v>
      </c>
      <c r="N29" s="391">
        <v>7906.8971691720944</v>
      </c>
      <c r="O29" s="391">
        <v>78946.139894318301</v>
      </c>
    </row>
    <row r="30" spans="1:15">
      <c r="A30" s="544"/>
      <c r="B30" s="390" t="s">
        <v>216</v>
      </c>
      <c r="C30" s="391">
        <v>7036.3033327486501</v>
      </c>
      <c r="D30" s="391">
        <v>6203.578639266846</v>
      </c>
      <c r="E30" s="391">
        <v>6666.4327543046993</v>
      </c>
      <c r="F30" s="391">
        <v>5943.6428970695906</v>
      </c>
      <c r="G30" s="391">
        <v>5595.5388083240978</v>
      </c>
      <c r="H30" s="391">
        <v>5330.0437174376575</v>
      </c>
      <c r="I30" s="391">
        <v>5217.9839770293838</v>
      </c>
      <c r="J30" s="391">
        <v>5296.4564136436547</v>
      </c>
      <c r="K30" s="391">
        <v>5393.3457591177394</v>
      </c>
      <c r="L30" s="391">
        <v>5631.0596927694378</v>
      </c>
      <c r="M30" s="391">
        <v>6116.0078774344711</v>
      </c>
      <c r="N30" s="391">
        <v>6466.9697911720941</v>
      </c>
      <c r="O30" s="391">
        <v>70897.363660318326</v>
      </c>
    </row>
    <row r="31" spans="1:15">
      <c r="A31" s="545"/>
      <c r="B31" s="388" t="s">
        <v>215</v>
      </c>
      <c r="C31" s="389">
        <v>6004.3235907486505</v>
      </c>
      <c r="D31" s="389">
        <v>5302.046497266846</v>
      </c>
      <c r="E31" s="389">
        <v>5706.5452013046988</v>
      </c>
      <c r="F31" s="389">
        <v>5128.975609069591</v>
      </c>
      <c r="G31" s="389">
        <v>4830.8763883240981</v>
      </c>
      <c r="H31" s="389">
        <v>4567.935364437657</v>
      </c>
      <c r="I31" s="389">
        <v>4403.5972980293845</v>
      </c>
      <c r="J31" s="389">
        <v>4506.4800306436546</v>
      </c>
      <c r="K31" s="389">
        <v>4554.3423571177391</v>
      </c>
      <c r="L31" s="389">
        <v>4784.7489847694378</v>
      </c>
      <c r="M31" s="389">
        <v>5177.3260334344714</v>
      </c>
      <c r="N31" s="389">
        <v>5469.9752971720936</v>
      </c>
      <c r="O31" s="389">
        <v>60437.172652318332</v>
      </c>
    </row>
    <row r="32" spans="1:15">
      <c r="A32" s="543">
        <v>2023</v>
      </c>
      <c r="B32" s="386" t="s">
        <v>24</v>
      </c>
      <c r="C32" s="387">
        <v>7746.0636843312732</v>
      </c>
      <c r="D32" s="387">
        <v>6946.695160624985</v>
      </c>
      <c r="E32" s="387">
        <v>6850.4297382337154</v>
      </c>
      <c r="F32" s="387">
        <v>6218.5411826667314</v>
      </c>
      <c r="G32" s="387">
        <v>5187.4046797975816</v>
      </c>
      <c r="H32" s="387">
        <v>5291.680703806911</v>
      </c>
      <c r="I32" s="387">
        <v>5729.7225390484136</v>
      </c>
      <c r="J32" s="387">
        <v>6091.9772880810578</v>
      </c>
      <c r="K32" s="387">
        <v>5952.6598423206251</v>
      </c>
      <c r="L32" s="387">
        <v>6872.9694645949558</v>
      </c>
      <c r="M32" s="387">
        <v>6925.8726945385333</v>
      </c>
      <c r="N32" s="387">
        <v>7129.4435805636185</v>
      </c>
      <c r="O32" s="387">
        <v>76943.460558608393</v>
      </c>
    </row>
    <row r="33" spans="1:15">
      <c r="A33" s="544"/>
      <c r="B33" s="390" t="s">
        <v>7</v>
      </c>
      <c r="C33" s="391">
        <v>7237.6857243312734</v>
      </c>
      <c r="D33" s="391">
        <v>6496.6353256249868</v>
      </c>
      <c r="E33" s="391">
        <v>6414.7205082337159</v>
      </c>
      <c r="F33" s="391">
        <v>5807.767021666732</v>
      </c>
      <c r="G33" s="391">
        <v>4838.4810767975814</v>
      </c>
      <c r="H33" s="391">
        <v>4947.5215468069118</v>
      </c>
      <c r="I33" s="391">
        <v>5351.8031640484132</v>
      </c>
      <c r="J33" s="391">
        <v>5671.1342740810587</v>
      </c>
      <c r="K33" s="391">
        <v>5532.2361343206248</v>
      </c>
      <c r="L33" s="391">
        <v>6394.8743715949558</v>
      </c>
      <c r="M33" s="391">
        <v>6451.6097345385324</v>
      </c>
      <c r="N33" s="391">
        <v>6646.5455815636169</v>
      </c>
      <c r="O33" s="391">
        <v>71791.014463608415</v>
      </c>
    </row>
    <row r="34" spans="1:15">
      <c r="A34" s="544"/>
      <c r="B34" s="390" t="s">
        <v>216</v>
      </c>
      <c r="C34" s="391">
        <v>6498.5467473312747</v>
      </c>
      <c r="D34" s="391">
        <v>6004.4093006249732</v>
      </c>
      <c r="E34" s="391">
        <v>6218.9326222337122</v>
      </c>
      <c r="F34" s="391">
        <v>5615.594824666734</v>
      </c>
      <c r="G34" s="391">
        <v>5287.2882957975844</v>
      </c>
      <c r="H34" s="391">
        <v>5042.59655280691</v>
      </c>
      <c r="I34" s="391">
        <v>5001.6525360484065</v>
      </c>
      <c r="J34" s="391">
        <v>5191.8814080810607</v>
      </c>
      <c r="K34" s="391">
        <v>5136.1542273206196</v>
      </c>
      <c r="L34" s="391">
        <v>5656.3521595949642</v>
      </c>
      <c r="M34" s="391">
        <v>5989.1702627737714</v>
      </c>
      <c r="N34" s="391">
        <v>6215.0895773283974</v>
      </c>
      <c r="O34" s="391">
        <v>67857.668514608406</v>
      </c>
    </row>
    <row r="35" spans="1:15">
      <c r="A35" s="545"/>
      <c r="B35" s="388" t="s">
        <v>215</v>
      </c>
      <c r="C35" s="389">
        <v>5578.0475893312741</v>
      </c>
      <c r="D35" s="389">
        <v>5193.011692624973</v>
      </c>
      <c r="E35" s="389">
        <v>5404.9279002337125</v>
      </c>
      <c r="F35" s="389">
        <v>4860.0251936667337</v>
      </c>
      <c r="G35" s="389">
        <v>4601.3600987975842</v>
      </c>
      <c r="H35" s="389">
        <v>4404.1442478069102</v>
      </c>
      <c r="I35" s="389">
        <v>4335.0603660484066</v>
      </c>
      <c r="J35" s="389">
        <v>4412.9869790810608</v>
      </c>
      <c r="K35" s="389">
        <v>4350.12749732062</v>
      </c>
      <c r="L35" s="389">
        <v>4772.8703735949648</v>
      </c>
      <c r="M35" s="389">
        <v>5103.5908857737713</v>
      </c>
      <c r="N35" s="389">
        <v>5294.9242133283969</v>
      </c>
      <c r="O35" s="389">
        <v>58311.077037608418</v>
      </c>
    </row>
    <row r="36" spans="1:15">
      <c r="A36" s="543">
        <v>2024</v>
      </c>
      <c r="B36" s="386" t="s">
        <v>24</v>
      </c>
      <c r="C36" s="387">
        <v>7438.4087195475768</v>
      </c>
      <c r="D36" s="387">
        <v>6251.8357196778989</v>
      </c>
      <c r="E36" s="387">
        <v>6511.384572822989</v>
      </c>
      <c r="F36" s="387">
        <v>5421.2965239997347</v>
      </c>
      <c r="G36" s="387">
        <v>5245.9067975387725</v>
      </c>
      <c r="H36" s="387">
        <v>5259.7118146432667</v>
      </c>
      <c r="I36" s="387">
        <v>5683.6699139650191</v>
      </c>
      <c r="J36" s="387">
        <v>5794.7534899662924</v>
      </c>
      <c r="K36" s="387">
        <v>6029.8682110844957</v>
      </c>
      <c r="L36" s="387">
        <v>6215.0643175313071</v>
      </c>
      <c r="M36" s="387">
        <v>6866.2610266197789</v>
      </c>
      <c r="N36" s="387">
        <v>7185.6183697652623</v>
      </c>
      <c r="O36" s="387">
        <v>73903.779477162389</v>
      </c>
    </row>
    <row r="37" spans="1:15">
      <c r="A37" s="544"/>
      <c r="B37" s="390" t="s">
        <v>7</v>
      </c>
      <c r="C37" s="391">
        <v>6965.6626405475772</v>
      </c>
      <c r="D37" s="391">
        <v>5842.6030766778986</v>
      </c>
      <c r="E37" s="391">
        <v>6091.5761258229895</v>
      </c>
      <c r="F37" s="391">
        <v>5067.5158939997355</v>
      </c>
      <c r="G37" s="391">
        <v>4892.6737025387738</v>
      </c>
      <c r="H37" s="391">
        <v>4905.6994936432675</v>
      </c>
      <c r="I37" s="391">
        <v>5297.2425989450185</v>
      </c>
      <c r="J37" s="391">
        <v>5396.2146367462929</v>
      </c>
      <c r="K37" s="391">
        <v>5631.1095373144972</v>
      </c>
      <c r="L37" s="391">
        <v>5789.4537819213065</v>
      </c>
      <c r="M37" s="391">
        <v>6410.088688649781</v>
      </c>
      <c r="N37" s="391">
        <v>6713.7676902152634</v>
      </c>
      <c r="O37" s="391">
        <v>69003.607867022409</v>
      </c>
    </row>
    <row r="38" spans="1:15">
      <c r="A38" s="544"/>
      <c r="B38" s="390" t="s">
        <v>216</v>
      </c>
      <c r="C38" s="391">
        <v>6778.7093106602479</v>
      </c>
      <c r="D38" s="391">
        <v>5821.5547168279818</v>
      </c>
      <c r="E38" s="391">
        <v>5881.0846844201496</v>
      </c>
      <c r="F38" s="391">
        <v>5303.7147796044537</v>
      </c>
      <c r="G38" s="391">
        <v>5195.7760024798372</v>
      </c>
      <c r="H38" s="391">
        <v>4993.6471470529796</v>
      </c>
      <c r="I38" s="391">
        <v>5083.5807591067678</v>
      </c>
      <c r="J38" s="391">
        <v>5111.2198591571796</v>
      </c>
      <c r="K38" s="391">
        <v>5073.1926805685025</v>
      </c>
      <c r="L38" s="391">
        <v>5600.4891746343083</v>
      </c>
      <c r="M38" s="391">
        <v>6165.2181110327692</v>
      </c>
      <c r="N38" s="391">
        <v>6226.8100780852665</v>
      </c>
      <c r="O38" s="391">
        <v>67234.997303630444</v>
      </c>
    </row>
    <row r="39" spans="1:15">
      <c r="A39" s="545"/>
      <c r="B39" s="388" t="s">
        <v>215</v>
      </c>
      <c r="C39" s="389">
        <v>5879.3662484972147</v>
      </c>
      <c r="D39" s="389">
        <v>5032.7448488543496</v>
      </c>
      <c r="E39" s="389">
        <v>5061.7110823542434</v>
      </c>
      <c r="F39" s="389">
        <v>4604.8179135914925</v>
      </c>
      <c r="G39" s="389">
        <v>4490.837795407775</v>
      </c>
      <c r="H39" s="389">
        <v>4289.310505643266</v>
      </c>
      <c r="I39" s="389">
        <v>4335.7871013561207</v>
      </c>
      <c r="J39" s="389">
        <v>4376.72812894459</v>
      </c>
      <c r="K39" s="389">
        <v>4368.2623037741168</v>
      </c>
      <c r="L39" s="389">
        <v>4854.5116760243081</v>
      </c>
      <c r="M39" s="389">
        <v>5338.2761678127699</v>
      </c>
      <c r="N39" s="389">
        <v>5355.9820973252672</v>
      </c>
      <c r="O39" s="389">
        <v>57988.335869585506</v>
      </c>
    </row>
    <row r="40" spans="1:15">
      <c r="A40" s="541">
        <v>2025</v>
      </c>
      <c r="B40" s="386" t="s">
        <v>24</v>
      </c>
      <c r="C40" s="387">
        <f>'3.1'!B5</f>
        <v>7658.9665385911494</v>
      </c>
      <c r="D40" s="387">
        <f>'3.1'!C5</f>
        <v>7229.6378801286901</v>
      </c>
      <c r="E40" s="387">
        <f>'3.1'!D5</f>
        <v>7306.537329679335</v>
      </c>
      <c r="F40" s="387">
        <f>'3.1'!E5</f>
        <v>6220.8575574370097</v>
      </c>
      <c r="G40" s="387">
        <f>'3.1'!F5</f>
        <v>5777.5128254158226</v>
      </c>
      <c r="H40" s="387">
        <f>'3.1'!G5</f>
        <v>4705.2256841524741</v>
      </c>
      <c r="I40" s="387">
        <f>'3.1'!H5</f>
        <v>5570.2262449084537</v>
      </c>
      <c r="J40" s="387">
        <f>'3.1'!I5</f>
        <v>6010.3523607740735</v>
      </c>
      <c r="K40" s="387">
        <f>'3.1'!J5</f>
        <v>5479.7650289503799</v>
      </c>
      <c r="L40" s="387">
        <f>'3.1'!K5</f>
        <v>6354.441480080598</v>
      </c>
      <c r="M40" s="387">
        <f>'3.1'!L5</f>
        <v>7080.5168669388713</v>
      </c>
      <c r="N40" s="387">
        <f>'3.1'!M5</f>
        <v>6973.6648103607622</v>
      </c>
      <c r="O40" s="387">
        <f>SUM(C40:N40)</f>
        <v>76367.704607417603</v>
      </c>
    </row>
    <row r="41" spans="1:15">
      <c r="A41" s="541"/>
      <c r="B41" s="390" t="s">
        <v>7</v>
      </c>
      <c r="C41" s="391">
        <f>'3.1'!B28</f>
        <v>7151.3998522511465</v>
      </c>
      <c r="D41" s="391">
        <f>'3.1'!C28</f>
        <v>6756.1372521786898</v>
      </c>
      <c r="E41" s="391">
        <f>'3.1'!D28</f>
        <v>6828.8456290493368</v>
      </c>
      <c r="F41" s="391">
        <f>'3.1'!E28</f>
        <v>5819.2253920070107</v>
      </c>
      <c r="G41" s="391">
        <f>'3.1'!F28</f>
        <v>5415.6732849358232</v>
      </c>
      <c r="H41" s="391">
        <f>'3.1'!G28</f>
        <v>4405.0266718224739</v>
      </c>
      <c r="I41" s="391">
        <f>'3.1'!H28</f>
        <v>5186.4929275784516</v>
      </c>
      <c r="J41" s="391">
        <f>'3.1'!I28</f>
        <v>5619.3948710740751</v>
      </c>
      <c r="K41" s="391">
        <f>'3.1'!J28</f>
        <v>5110.106505770379</v>
      </c>
      <c r="L41" s="391">
        <f>'3.1'!K28</f>
        <v>5917.318399110598</v>
      </c>
      <c r="M41" s="391">
        <f>'3.1'!L28</f>
        <v>6600.6740753488721</v>
      </c>
      <c r="N41" s="391">
        <f>'3.1'!M28</f>
        <v>6510.497317730762</v>
      </c>
      <c r="O41" s="391">
        <f>SUM(C41:N41)</f>
        <v>71320.79217885762</v>
      </c>
    </row>
    <row r="42" spans="1:15">
      <c r="A42" s="541"/>
      <c r="B42" s="390" t="s">
        <v>216</v>
      </c>
      <c r="C42" s="391">
        <f>'3.2'!B23</f>
        <v>6751.9995714611505</v>
      </c>
      <c r="D42" s="391">
        <f>'3.2'!C23</f>
        <v>6222.8241237786924</v>
      </c>
      <c r="E42" s="391">
        <f>'3.2'!D23</f>
        <v>6145.0423499293338</v>
      </c>
      <c r="F42" s="391">
        <f>'3.2'!E23</f>
        <v>5413.7915899370255</v>
      </c>
      <c r="G42" s="391">
        <f>'3.2'!F23</f>
        <v>5318.8778077158204</v>
      </c>
      <c r="H42" s="391">
        <f>'3.2'!G23</f>
        <v>5042.9801259424821</v>
      </c>
      <c r="I42" s="391">
        <f>'3.2'!H23</f>
        <v>5105.5113435784551</v>
      </c>
      <c r="J42" s="391">
        <f>'3.2'!I23</f>
        <v>5103.1358732040817</v>
      </c>
      <c r="K42" s="391">
        <f>'3.2'!J23</f>
        <v>5145.732784810386</v>
      </c>
      <c r="L42" s="391">
        <f>'3.2'!K23</f>
        <v>5829.5501069805969</v>
      </c>
      <c r="M42" s="391">
        <f>'3.2'!L23</f>
        <v>6262.3995911688589</v>
      </c>
      <c r="N42" s="391">
        <f>'3.2'!M23</f>
        <v>6343.604990320765</v>
      </c>
      <c r="O42" s="391">
        <f>SUM(C42:N42)</f>
        <v>68685.450258827652</v>
      </c>
    </row>
    <row r="43" spans="1:15">
      <c r="A43" s="541"/>
      <c r="B43" s="388" t="s">
        <v>215</v>
      </c>
      <c r="C43" s="389">
        <f>'3.2'!B24</f>
        <v>5807.2795551211502</v>
      </c>
      <c r="D43" s="389">
        <f>'3.2'!C24</f>
        <v>5343.3890343286921</v>
      </c>
      <c r="E43" s="389">
        <f>'3.2'!D24</f>
        <v>5271.4370342993334</v>
      </c>
      <c r="F43" s="389">
        <f>'3.2'!E24</f>
        <v>4655.7093545070247</v>
      </c>
      <c r="G43" s="389">
        <f>'3.2'!F24</f>
        <v>4631.6654297358209</v>
      </c>
      <c r="H43" s="389">
        <f>'3.2'!G24</f>
        <v>4466.6069591124815</v>
      </c>
      <c r="I43" s="389">
        <f>'3.2'!H24</f>
        <v>4372.4120312484547</v>
      </c>
      <c r="J43" s="389">
        <f>'3.2'!I24</f>
        <v>4331.3610215040817</v>
      </c>
      <c r="K43" s="389">
        <f>'3.2'!J24</f>
        <v>4439.5645636303852</v>
      </c>
      <c r="L43" s="389">
        <f>'3.2'!K24</f>
        <v>5013.0476170105967</v>
      </c>
      <c r="M43" s="389">
        <f>'3.2'!L24</f>
        <v>5362.6843465788588</v>
      </c>
      <c r="N43" s="389">
        <f>'3.2'!M24</f>
        <v>5414.6111096907653</v>
      </c>
      <c r="O43" s="389">
        <f>SUM(C43:N43)</f>
        <v>59109.768056767636</v>
      </c>
    </row>
    <row r="44" spans="1:15">
      <c r="A44" s="22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2"/>
    </row>
  </sheetData>
  <mergeCells count="11">
    <mergeCell ref="A40:A43"/>
    <mergeCell ref="A3:B3"/>
    <mergeCell ref="A8:A11"/>
    <mergeCell ref="A12:A15"/>
    <mergeCell ref="A16:A19"/>
    <mergeCell ref="A28:A31"/>
    <mergeCell ref="A24:A27"/>
    <mergeCell ref="A20:A23"/>
    <mergeCell ref="A4:A7"/>
    <mergeCell ref="A32:A35"/>
    <mergeCell ref="A36:A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41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6.5703125" style="3" customWidth="1"/>
    <col min="2" max="2" width="7.42578125" style="3" customWidth="1"/>
    <col min="3" max="3" width="8.42578125" style="3" customWidth="1"/>
    <col min="4" max="12" width="9.140625" style="3" customWidth="1"/>
    <col min="13" max="13" width="8.5703125" style="3" customWidth="1"/>
    <col min="14" max="14" width="9.140625" style="3" customWidth="1"/>
    <col min="15" max="16384" width="9.140625" style="3"/>
  </cols>
  <sheetData>
    <row r="1" spans="1:14" ht="18">
      <c r="A1" s="194" t="s">
        <v>556</v>
      </c>
      <c r="N1" s="255" t="str">
        <f>'3.1'!N1</f>
        <v>2025</v>
      </c>
    </row>
    <row r="2" spans="1:14" ht="6" customHeight="1"/>
    <row r="3" spans="1:14">
      <c r="A3" s="274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52" t="s">
        <v>60</v>
      </c>
    </row>
    <row r="4" spans="1:14">
      <c r="A4" s="371" t="s">
        <v>627</v>
      </c>
      <c r="B4" s="387">
        <v>6778.7093106602479</v>
      </c>
      <c r="C4" s="387">
        <v>5821.5547168279818</v>
      </c>
      <c r="D4" s="387">
        <v>5881.0846844201496</v>
      </c>
      <c r="E4" s="387">
        <v>5303.7147796044537</v>
      </c>
      <c r="F4" s="387">
        <v>5195.7760024798372</v>
      </c>
      <c r="G4" s="387">
        <v>4993.6471470529796</v>
      </c>
      <c r="H4" s="387">
        <v>5083.5807591067678</v>
      </c>
      <c r="I4" s="387">
        <v>5111.2198591571796</v>
      </c>
      <c r="J4" s="387">
        <v>5073.1926805685025</v>
      </c>
      <c r="K4" s="387">
        <v>5600.4891746343083</v>
      </c>
      <c r="L4" s="387">
        <v>6165.2181110327692</v>
      </c>
      <c r="M4" s="387">
        <v>6226.8100780852665</v>
      </c>
      <c r="N4" s="387">
        <v>67234.997303630444</v>
      </c>
    </row>
    <row r="5" spans="1:14">
      <c r="A5" s="392" t="s">
        <v>648</v>
      </c>
      <c r="B5" s="391">
        <f>'3.2'!B23</f>
        <v>6751.9995714611505</v>
      </c>
      <c r="C5" s="391">
        <f>'3.2'!C23</f>
        <v>6222.8241237786924</v>
      </c>
      <c r="D5" s="391">
        <f>'3.2'!D23</f>
        <v>6145.0423499293338</v>
      </c>
      <c r="E5" s="391">
        <f>'3.2'!E23</f>
        <v>5413.7915899370255</v>
      </c>
      <c r="F5" s="391">
        <f>'3.2'!F23</f>
        <v>5318.8778077158204</v>
      </c>
      <c r="G5" s="391">
        <f>'3.2'!G23</f>
        <v>5042.9801259424821</v>
      </c>
      <c r="H5" s="391">
        <f>'3.2'!H23</f>
        <v>5105.5113435784551</v>
      </c>
      <c r="I5" s="391">
        <f>'3.2'!I23</f>
        <v>5103.1358732040817</v>
      </c>
      <c r="J5" s="391">
        <f>'3.2'!J23</f>
        <v>5145.732784810386</v>
      </c>
      <c r="K5" s="391">
        <f>'3.2'!K23</f>
        <v>5829.5501069805969</v>
      </c>
      <c r="L5" s="391">
        <f>'3.2'!L23</f>
        <v>6262.3995911688589</v>
      </c>
      <c r="M5" s="391">
        <f>'3.2'!M23</f>
        <v>6343.604990320765</v>
      </c>
      <c r="N5" s="391">
        <f>'3.2'!N23</f>
        <v>68685.450258827652</v>
      </c>
    </row>
    <row r="6" spans="1:14">
      <c r="A6" s="373" t="s">
        <v>351</v>
      </c>
      <c r="B6" s="389">
        <f t="shared" ref="B6:N6" si="0">B5-B4</f>
        <v>-26.709739199097385</v>
      </c>
      <c r="C6" s="389">
        <f t="shared" si="0"/>
        <v>401.26940695071062</v>
      </c>
      <c r="D6" s="389">
        <f t="shared" si="0"/>
        <v>263.95766550918415</v>
      </c>
      <c r="E6" s="389">
        <f t="shared" si="0"/>
        <v>110.07681033257177</v>
      </c>
      <c r="F6" s="389">
        <f t="shared" si="0"/>
        <v>123.10180523598319</v>
      </c>
      <c r="G6" s="389">
        <f t="shared" si="0"/>
        <v>49.332978889502556</v>
      </c>
      <c r="H6" s="389">
        <f t="shared" si="0"/>
        <v>21.930584471687325</v>
      </c>
      <c r="I6" s="389">
        <f t="shared" si="0"/>
        <v>-8.0839859530979084</v>
      </c>
      <c r="J6" s="389">
        <f t="shared" si="0"/>
        <v>72.540104241883455</v>
      </c>
      <c r="K6" s="389">
        <f t="shared" si="0"/>
        <v>229.06093234628861</v>
      </c>
      <c r="L6" s="389">
        <f t="shared" si="0"/>
        <v>97.181480136089704</v>
      </c>
      <c r="M6" s="389">
        <f t="shared" si="0"/>
        <v>116.79491223549849</v>
      </c>
      <c r="N6" s="389">
        <f t="shared" si="0"/>
        <v>1450.4529551972082</v>
      </c>
    </row>
    <row r="7" spans="1:14">
      <c r="A7" s="275" t="s">
        <v>351</v>
      </c>
      <c r="B7" s="276">
        <f t="shared" ref="B7:N7" si="1">B6/B4</f>
        <v>-3.9402396496178785E-3</v>
      </c>
      <c r="C7" s="276">
        <f t="shared" si="1"/>
        <v>6.8928220461586961E-2</v>
      </c>
      <c r="D7" s="276">
        <f t="shared" si="1"/>
        <v>4.4882479962998406E-2</v>
      </c>
      <c r="E7" s="276">
        <f t="shared" si="1"/>
        <v>2.0754662516143298E-2</v>
      </c>
      <c r="F7" s="276">
        <f t="shared" si="1"/>
        <v>2.3692669810482445E-2</v>
      </c>
      <c r="G7" s="276">
        <f t="shared" si="1"/>
        <v>9.8791479327121883E-3</v>
      </c>
      <c r="H7" s="276">
        <f t="shared" si="1"/>
        <v>4.3140033592268005E-3</v>
      </c>
      <c r="I7" s="276">
        <f t="shared" si="1"/>
        <v>-1.5816157738968652E-3</v>
      </c>
      <c r="J7" s="276">
        <f t="shared" si="1"/>
        <v>1.4298708684913305E-2</v>
      </c>
      <c r="K7" s="276">
        <f t="shared" si="1"/>
        <v>4.0900165182668258E-2</v>
      </c>
      <c r="L7" s="276">
        <f t="shared" si="1"/>
        <v>1.5762861651590507E-2</v>
      </c>
      <c r="M7" s="276">
        <f t="shared" si="1"/>
        <v>1.8756780883127998E-2</v>
      </c>
      <c r="N7" s="276">
        <f t="shared" si="1"/>
        <v>2.1572886344399231E-2</v>
      </c>
    </row>
    <row r="8" spans="1:14">
      <c r="A8" s="371" t="s">
        <v>628</v>
      </c>
      <c r="B8" s="387">
        <v>5879.3662484972147</v>
      </c>
      <c r="C8" s="387">
        <v>5032.7448488543496</v>
      </c>
      <c r="D8" s="387">
        <v>5061.7110823542434</v>
      </c>
      <c r="E8" s="387">
        <v>4604.8179135914925</v>
      </c>
      <c r="F8" s="387">
        <v>4490.837795407775</v>
      </c>
      <c r="G8" s="387">
        <v>4289.310505643266</v>
      </c>
      <c r="H8" s="387">
        <v>4335.7871013561207</v>
      </c>
      <c r="I8" s="387">
        <v>4376.72812894459</v>
      </c>
      <c r="J8" s="387">
        <v>4368.2623037741168</v>
      </c>
      <c r="K8" s="387">
        <v>4854.5116760243081</v>
      </c>
      <c r="L8" s="387">
        <v>5338.2761678127699</v>
      </c>
      <c r="M8" s="387">
        <v>5355.9820973252672</v>
      </c>
      <c r="N8" s="387">
        <v>57988.335869585506</v>
      </c>
    </row>
    <row r="9" spans="1:14">
      <c r="A9" s="392" t="s">
        <v>649</v>
      </c>
      <c r="B9" s="391">
        <f>'3.2'!B24</f>
        <v>5807.2795551211502</v>
      </c>
      <c r="C9" s="391">
        <f>'3.2'!C24</f>
        <v>5343.3890343286921</v>
      </c>
      <c r="D9" s="391">
        <f>'3.2'!D24</f>
        <v>5271.4370342993334</v>
      </c>
      <c r="E9" s="391">
        <f>'3.2'!E24</f>
        <v>4655.7093545070247</v>
      </c>
      <c r="F9" s="391">
        <f>'3.2'!F24</f>
        <v>4631.6654297358209</v>
      </c>
      <c r="G9" s="391">
        <f>'3.2'!G24</f>
        <v>4466.6069591124815</v>
      </c>
      <c r="H9" s="391">
        <f>'3.2'!H24</f>
        <v>4372.4120312484547</v>
      </c>
      <c r="I9" s="391">
        <f>'3.2'!I24</f>
        <v>4331.3610215040817</v>
      </c>
      <c r="J9" s="391">
        <f>'3.2'!J24</f>
        <v>4439.5645636303852</v>
      </c>
      <c r="K9" s="391">
        <f>'3.2'!K24</f>
        <v>5013.0476170105967</v>
      </c>
      <c r="L9" s="391">
        <f>'3.2'!L24</f>
        <v>5362.6843465788588</v>
      </c>
      <c r="M9" s="391">
        <f>'3.2'!M24</f>
        <v>5414.6111096907653</v>
      </c>
      <c r="N9" s="391">
        <f>'3.2'!N24</f>
        <v>59109.768056767636</v>
      </c>
    </row>
    <row r="10" spans="1:14">
      <c r="A10" s="373" t="s">
        <v>352</v>
      </c>
      <c r="B10" s="389">
        <f t="shared" ref="B10:N10" si="2">B9-B8</f>
        <v>-72.086693376064432</v>
      </c>
      <c r="C10" s="389">
        <f t="shared" si="2"/>
        <v>310.64418547434252</v>
      </c>
      <c r="D10" s="389">
        <f t="shared" si="2"/>
        <v>209.72595194508995</v>
      </c>
      <c r="E10" s="389">
        <f t="shared" si="2"/>
        <v>50.891440915532257</v>
      </c>
      <c r="F10" s="389">
        <f t="shared" si="2"/>
        <v>140.82763432804586</v>
      </c>
      <c r="G10" s="389">
        <f t="shared" si="2"/>
        <v>177.29645346921552</v>
      </c>
      <c r="H10" s="389">
        <f t="shared" si="2"/>
        <v>36.624929892333967</v>
      </c>
      <c r="I10" s="389">
        <f t="shared" si="2"/>
        <v>-45.367107440508335</v>
      </c>
      <c r="J10" s="389">
        <f t="shared" si="2"/>
        <v>71.302259856268392</v>
      </c>
      <c r="K10" s="389">
        <f t="shared" si="2"/>
        <v>158.53594098628855</v>
      </c>
      <c r="L10" s="389">
        <f t="shared" si="2"/>
        <v>24.408178766088895</v>
      </c>
      <c r="M10" s="389">
        <f t="shared" si="2"/>
        <v>58.629012365498056</v>
      </c>
      <c r="N10" s="389">
        <f t="shared" si="2"/>
        <v>1121.4321871821303</v>
      </c>
    </row>
    <row r="11" spans="1:14">
      <c r="A11" s="275" t="s">
        <v>352</v>
      </c>
      <c r="B11" s="276">
        <f t="shared" ref="B11:N11" si="3">B10/B8</f>
        <v>-1.226096322788022E-2</v>
      </c>
      <c r="C11" s="276">
        <f t="shared" si="3"/>
        <v>6.1724604525710727E-2</v>
      </c>
      <c r="D11" s="276">
        <f t="shared" si="3"/>
        <v>4.1433805393638681E-2</v>
      </c>
      <c r="E11" s="276">
        <f t="shared" si="3"/>
        <v>1.1051781388645586E-2</v>
      </c>
      <c r="F11" s="276">
        <f t="shared" si="3"/>
        <v>3.1358877951916428E-2</v>
      </c>
      <c r="G11" s="276">
        <f t="shared" si="3"/>
        <v>4.1334487963963905E-2</v>
      </c>
      <c r="H11" s="276">
        <f t="shared" si="3"/>
        <v>8.4471236793150304E-3</v>
      </c>
      <c r="I11" s="276">
        <f t="shared" si="3"/>
        <v>-1.0365530164069894E-2</v>
      </c>
      <c r="J11" s="276">
        <f t="shared" si="3"/>
        <v>1.6322797235565331E-2</v>
      </c>
      <c r="K11" s="276">
        <f t="shared" si="3"/>
        <v>3.2657443542524235E-2</v>
      </c>
      <c r="L11" s="276">
        <f t="shared" si="3"/>
        <v>4.5722959994573603E-3</v>
      </c>
      <c r="M11" s="276">
        <f t="shared" si="3"/>
        <v>1.0946454132992136E-2</v>
      </c>
      <c r="N11" s="276">
        <f t="shared" si="3"/>
        <v>1.9338926878402007E-2</v>
      </c>
    </row>
    <row r="12" spans="1:14">
      <c r="A12" s="226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2"/>
    </row>
    <row r="13" spans="1:14">
      <c r="A13" s="54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2"/>
    </row>
    <row r="14" spans="1:14">
      <c r="A14" s="72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4"/>
    </row>
    <row r="15" spans="1:14">
      <c r="A15" s="72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4"/>
    </row>
    <row r="16" spans="1:14">
      <c r="A16" s="56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75"/>
    </row>
    <row r="17" spans="1:14">
      <c r="A17" s="5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75"/>
    </row>
    <row r="18" spans="1:14">
      <c r="A18" s="56" t="s">
        <v>341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</row>
    <row r="19" spans="1:14">
      <c r="A19" s="56"/>
      <c r="B19" s="57" t="s">
        <v>329</v>
      </c>
      <c r="C19" s="57" t="s">
        <v>330</v>
      </c>
      <c r="D19" s="57" t="s">
        <v>331</v>
      </c>
      <c r="E19" s="57" t="s">
        <v>332</v>
      </c>
      <c r="F19" s="57" t="s">
        <v>333</v>
      </c>
      <c r="G19" s="57" t="s">
        <v>334</v>
      </c>
      <c r="H19" s="57" t="s">
        <v>335</v>
      </c>
      <c r="I19" s="57" t="s">
        <v>336</v>
      </c>
      <c r="J19" s="57" t="s">
        <v>337</v>
      </c>
      <c r="K19" s="57" t="s">
        <v>338</v>
      </c>
      <c r="L19" s="57" t="s">
        <v>339</v>
      </c>
      <c r="M19" s="57" t="s">
        <v>340</v>
      </c>
      <c r="N19" s="57"/>
    </row>
    <row r="20" spans="1:14">
      <c r="A20" s="56" t="str">
        <f>+A4</f>
        <v>Tuzemská brutto spotřeba 2024</v>
      </c>
      <c r="B20" s="57">
        <f t="shared" ref="B20:M20" si="4">B4</f>
        <v>6778.7093106602479</v>
      </c>
      <c r="C20" s="57">
        <f t="shared" si="4"/>
        <v>5821.5547168279818</v>
      </c>
      <c r="D20" s="57">
        <f t="shared" si="4"/>
        <v>5881.0846844201496</v>
      </c>
      <c r="E20" s="57">
        <f t="shared" si="4"/>
        <v>5303.7147796044537</v>
      </c>
      <c r="F20" s="57">
        <f t="shared" si="4"/>
        <v>5195.7760024798372</v>
      </c>
      <c r="G20" s="57">
        <f t="shared" si="4"/>
        <v>4993.6471470529796</v>
      </c>
      <c r="H20" s="57">
        <f t="shared" si="4"/>
        <v>5083.5807591067678</v>
      </c>
      <c r="I20" s="57">
        <f t="shared" si="4"/>
        <v>5111.2198591571796</v>
      </c>
      <c r="J20" s="57">
        <f t="shared" si="4"/>
        <v>5073.1926805685025</v>
      </c>
      <c r="K20" s="57">
        <f t="shared" si="4"/>
        <v>5600.4891746343083</v>
      </c>
      <c r="L20" s="57">
        <f t="shared" si="4"/>
        <v>6165.2181110327692</v>
      </c>
      <c r="M20" s="57">
        <f t="shared" si="4"/>
        <v>6226.8100780852665</v>
      </c>
      <c r="N20" s="57"/>
    </row>
    <row r="21" spans="1:14">
      <c r="A21" s="56" t="str">
        <f>+A5</f>
        <v>Tuzemská brutto spotřeba 2025</v>
      </c>
      <c r="B21" s="57">
        <f t="shared" ref="B21:M21" si="5">B5</f>
        <v>6751.9995714611505</v>
      </c>
      <c r="C21" s="57">
        <f t="shared" si="5"/>
        <v>6222.8241237786924</v>
      </c>
      <c r="D21" s="57">
        <f t="shared" si="5"/>
        <v>6145.0423499293338</v>
      </c>
      <c r="E21" s="57">
        <f t="shared" si="5"/>
        <v>5413.7915899370255</v>
      </c>
      <c r="F21" s="57">
        <f t="shared" si="5"/>
        <v>5318.8778077158204</v>
      </c>
      <c r="G21" s="57">
        <f t="shared" si="5"/>
        <v>5042.9801259424821</v>
      </c>
      <c r="H21" s="57">
        <f t="shared" si="5"/>
        <v>5105.5113435784551</v>
      </c>
      <c r="I21" s="57">
        <f t="shared" si="5"/>
        <v>5103.1358732040817</v>
      </c>
      <c r="J21" s="57">
        <f t="shared" si="5"/>
        <v>5145.732784810386</v>
      </c>
      <c r="K21" s="57">
        <f t="shared" si="5"/>
        <v>5829.5501069805969</v>
      </c>
      <c r="L21" s="57">
        <f t="shared" si="5"/>
        <v>6262.3995911688589</v>
      </c>
      <c r="M21" s="57">
        <f t="shared" si="5"/>
        <v>6343.604990320765</v>
      </c>
      <c r="N21" s="57"/>
    </row>
    <row r="22" spans="1:14">
      <c r="A22" s="56" t="str">
        <f>+A8</f>
        <v>Tuzemská netto spotřeba 2024</v>
      </c>
      <c r="B22" s="57">
        <f>B8</f>
        <v>5879.3662484972147</v>
      </c>
      <c r="C22" s="57">
        <f t="shared" ref="C22:M23" si="6">C8</f>
        <v>5032.7448488543496</v>
      </c>
      <c r="D22" s="57">
        <f t="shared" si="6"/>
        <v>5061.7110823542434</v>
      </c>
      <c r="E22" s="57">
        <f t="shared" si="6"/>
        <v>4604.8179135914925</v>
      </c>
      <c r="F22" s="57">
        <f t="shared" si="6"/>
        <v>4490.837795407775</v>
      </c>
      <c r="G22" s="57">
        <f t="shared" si="6"/>
        <v>4289.310505643266</v>
      </c>
      <c r="H22" s="57">
        <f t="shared" si="6"/>
        <v>4335.7871013561207</v>
      </c>
      <c r="I22" s="57">
        <f t="shared" si="6"/>
        <v>4376.72812894459</v>
      </c>
      <c r="J22" s="57">
        <f t="shared" si="6"/>
        <v>4368.2623037741168</v>
      </c>
      <c r="K22" s="57">
        <f t="shared" si="6"/>
        <v>4854.5116760243081</v>
      </c>
      <c r="L22" s="57">
        <f t="shared" si="6"/>
        <v>5338.2761678127699</v>
      </c>
      <c r="M22" s="57">
        <f t="shared" si="6"/>
        <v>5355.9820973252672</v>
      </c>
      <c r="N22" s="57"/>
    </row>
    <row r="23" spans="1:14">
      <c r="A23" s="56" t="str">
        <f>+A9</f>
        <v>Tuzemská netto spotřeba 2025</v>
      </c>
      <c r="B23" s="57">
        <f>B9</f>
        <v>5807.2795551211502</v>
      </c>
      <c r="C23" s="57">
        <f t="shared" si="6"/>
        <v>5343.3890343286921</v>
      </c>
      <c r="D23" s="57">
        <f t="shared" si="6"/>
        <v>5271.4370342993334</v>
      </c>
      <c r="E23" s="57">
        <f t="shared" si="6"/>
        <v>4655.7093545070247</v>
      </c>
      <c r="F23" s="57">
        <f t="shared" si="6"/>
        <v>4631.6654297358209</v>
      </c>
      <c r="G23" s="57">
        <f t="shared" si="6"/>
        <v>4466.6069591124815</v>
      </c>
      <c r="H23" s="57">
        <f t="shared" si="6"/>
        <v>4372.4120312484547</v>
      </c>
      <c r="I23" s="57">
        <f t="shared" si="6"/>
        <v>4331.3610215040817</v>
      </c>
      <c r="J23" s="57">
        <f t="shared" si="6"/>
        <v>4439.5645636303852</v>
      </c>
      <c r="K23" s="57">
        <f t="shared" si="6"/>
        <v>5013.0476170105967</v>
      </c>
      <c r="L23" s="57">
        <f t="shared" si="6"/>
        <v>5362.6843465788588</v>
      </c>
      <c r="M23" s="57">
        <f t="shared" si="6"/>
        <v>5414.6111096907653</v>
      </c>
      <c r="N23" s="57"/>
    </row>
    <row r="24" spans="1:14">
      <c r="A24" s="56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</row>
    <row r="25" spans="1:14">
      <c r="A25" s="56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</row>
    <row r="26" spans="1:14">
      <c r="A26" s="56" t="s">
        <v>342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</row>
    <row r="27" spans="1:14">
      <c r="A27" s="56"/>
      <c r="B27" s="57" t="s">
        <v>329</v>
      </c>
      <c r="C27" s="57" t="s">
        <v>330</v>
      </c>
      <c r="D27" s="57" t="s">
        <v>331</v>
      </c>
      <c r="E27" s="57" t="s">
        <v>332</v>
      </c>
      <c r="F27" s="57" t="s">
        <v>333</v>
      </c>
      <c r="G27" s="57" t="s">
        <v>334</v>
      </c>
      <c r="H27" s="57" t="s">
        <v>335</v>
      </c>
      <c r="I27" s="57" t="s">
        <v>336</v>
      </c>
      <c r="J27" s="57" t="s">
        <v>337</v>
      </c>
      <c r="K27" s="57" t="s">
        <v>338</v>
      </c>
      <c r="L27" s="57" t="s">
        <v>339</v>
      </c>
      <c r="M27" s="57" t="s">
        <v>340</v>
      </c>
      <c r="N27" s="57"/>
    </row>
    <row r="28" spans="1:14">
      <c r="A28" s="56" t="s">
        <v>349</v>
      </c>
      <c r="B28" s="64">
        <f t="shared" ref="B28:M28" si="7">B7</f>
        <v>-3.9402396496178785E-3</v>
      </c>
      <c r="C28" s="64">
        <f t="shared" si="7"/>
        <v>6.8928220461586961E-2</v>
      </c>
      <c r="D28" s="64">
        <f t="shared" si="7"/>
        <v>4.4882479962998406E-2</v>
      </c>
      <c r="E28" s="64">
        <f t="shared" si="7"/>
        <v>2.0754662516143298E-2</v>
      </c>
      <c r="F28" s="64">
        <f t="shared" si="7"/>
        <v>2.3692669810482445E-2</v>
      </c>
      <c r="G28" s="64">
        <f t="shared" si="7"/>
        <v>9.8791479327121883E-3</v>
      </c>
      <c r="H28" s="64">
        <f t="shared" si="7"/>
        <v>4.3140033592268005E-3</v>
      </c>
      <c r="I28" s="64">
        <f t="shared" si="7"/>
        <v>-1.5816157738968652E-3</v>
      </c>
      <c r="J28" s="64">
        <f t="shared" si="7"/>
        <v>1.4298708684913305E-2</v>
      </c>
      <c r="K28" s="64">
        <f t="shared" si="7"/>
        <v>4.0900165182668258E-2</v>
      </c>
      <c r="L28" s="64">
        <f t="shared" si="7"/>
        <v>1.5762861651590507E-2</v>
      </c>
      <c r="M28" s="64">
        <f t="shared" si="7"/>
        <v>1.8756780883127998E-2</v>
      </c>
      <c r="N28" s="57"/>
    </row>
    <row r="29" spans="1:14">
      <c r="A29" s="56" t="s">
        <v>350</v>
      </c>
      <c r="B29" s="64">
        <f t="shared" ref="B29:M29" si="8">B11</f>
        <v>-1.226096322788022E-2</v>
      </c>
      <c r="C29" s="64">
        <f t="shared" si="8"/>
        <v>6.1724604525710727E-2</v>
      </c>
      <c r="D29" s="64">
        <f t="shared" si="8"/>
        <v>4.1433805393638681E-2</v>
      </c>
      <c r="E29" s="64">
        <f t="shared" si="8"/>
        <v>1.1051781388645586E-2</v>
      </c>
      <c r="F29" s="64">
        <f t="shared" si="8"/>
        <v>3.1358877951916428E-2</v>
      </c>
      <c r="G29" s="64">
        <f t="shared" si="8"/>
        <v>4.1334487963963905E-2</v>
      </c>
      <c r="H29" s="64">
        <f t="shared" si="8"/>
        <v>8.4471236793150304E-3</v>
      </c>
      <c r="I29" s="64">
        <f t="shared" si="8"/>
        <v>-1.0365530164069894E-2</v>
      </c>
      <c r="J29" s="64">
        <f t="shared" si="8"/>
        <v>1.6322797235565331E-2</v>
      </c>
      <c r="K29" s="64">
        <f t="shared" si="8"/>
        <v>3.2657443542524235E-2</v>
      </c>
      <c r="L29" s="64">
        <f t="shared" si="8"/>
        <v>4.5722959994573603E-3</v>
      </c>
      <c r="M29" s="64">
        <f t="shared" si="8"/>
        <v>1.0946454132992136E-2</v>
      </c>
      <c r="N29" s="57"/>
    </row>
    <row r="30" spans="1:14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</row>
    <row r="33" spans="1:14">
      <c r="A33" s="5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</row>
    <row r="34" spans="1:14">
      <c r="A34" s="72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</row>
    <row r="35" spans="1:14">
      <c r="A35" s="72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</row>
    <row r="36" spans="1:14">
      <c r="A36" s="72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</row>
    <row r="37" spans="1:14">
      <c r="A37" s="54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>
      <c r="A38" s="54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1:14">
      <c r="A39" s="54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</row>
    <row r="40" spans="1:14">
      <c r="A40" s="54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4">
      <c r="A41" s="54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4">
      <c r="A42" s="54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4">
      <c r="A43" s="54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AS44"/>
  <sheetViews>
    <sheetView showGridLines="0" zoomScaleNormal="100" zoomScaleSheetLayoutView="100" workbookViewId="0"/>
  </sheetViews>
  <sheetFormatPr defaultColWidth="9.140625" defaultRowHeight="12"/>
  <cols>
    <col min="1" max="1" width="21.42578125" style="3" customWidth="1"/>
    <col min="2" max="19" width="6.7109375" style="3" customWidth="1"/>
    <col min="20" max="37" width="7" style="3" customWidth="1"/>
    <col min="38" max="16384" width="9.140625" style="3"/>
  </cols>
  <sheetData>
    <row r="1" spans="1:45" ht="18">
      <c r="A1" s="194" t="s">
        <v>555</v>
      </c>
      <c r="S1" s="255" t="str">
        <f>'3.1'!N1</f>
        <v>2025</v>
      </c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</row>
    <row r="2" spans="1:45" ht="6" customHeight="1"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</row>
    <row r="3" spans="1:45">
      <c r="A3" s="267"/>
      <c r="B3" s="280">
        <v>1990</v>
      </c>
      <c r="C3" s="280">
        <v>1991</v>
      </c>
      <c r="D3" s="280">
        <v>1992</v>
      </c>
      <c r="E3" s="280">
        <v>1993</v>
      </c>
      <c r="F3" s="280">
        <v>1994</v>
      </c>
      <c r="G3" s="280">
        <v>1995</v>
      </c>
      <c r="H3" s="280">
        <v>1996</v>
      </c>
      <c r="I3" s="280">
        <v>1997</v>
      </c>
      <c r="J3" s="280">
        <v>1998</v>
      </c>
      <c r="K3" s="280">
        <v>1999</v>
      </c>
      <c r="L3" s="280">
        <v>2000</v>
      </c>
      <c r="M3" s="280">
        <v>2001</v>
      </c>
      <c r="N3" s="280">
        <v>2002</v>
      </c>
      <c r="O3" s="280">
        <v>2003</v>
      </c>
      <c r="P3" s="280">
        <v>2004</v>
      </c>
      <c r="Q3" s="280">
        <v>2005</v>
      </c>
      <c r="R3" s="280">
        <v>2006</v>
      </c>
      <c r="S3" s="280">
        <v>2007</v>
      </c>
      <c r="T3" s="19">
        <f>+B9</f>
        <v>2008</v>
      </c>
      <c r="U3" s="19">
        <f t="shared" ref="U3:AK3" si="0">+C9</f>
        <v>2009</v>
      </c>
      <c r="V3" s="19">
        <f t="shared" si="0"/>
        <v>2010</v>
      </c>
      <c r="W3" s="19">
        <f t="shared" si="0"/>
        <v>2011</v>
      </c>
      <c r="X3" s="19">
        <f t="shared" si="0"/>
        <v>2012</v>
      </c>
      <c r="Y3" s="19">
        <f t="shared" si="0"/>
        <v>2013</v>
      </c>
      <c r="Z3" s="19">
        <f t="shared" si="0"/>
        <v>2014</v>
      </c>
      <c r="AA3" s="19">
        <f t="shared" si="0"/>
        <v>2015</v>
      </c>
      <c r="AB3" s="19">
        <f t="shared" si="0"/>
        <v>2016</v>
      </c>
      <c r="AC3" s="19">
        <f t="shared" si="0"/>
        <v>2017</v>
      </c>
      <c r="AD3" s="19">
        <f t="shared" si="0"/>
        <v>2018</v>
      </c>
      <c r="AE3" s="19">
        <f t="shared" si="0"/>
        <v>2019</v>
      </c>
      <c r="AF3" s="19">
        <f t="shared" si="0"/>
        <v>2020</v>
      </c>
      <c r="AG3" s="19">
        <f t="shared" si="0"/>
        <v>2021</v>
      </c>
      <c r="AH3" s="19">
        <f t="shared" si="0"/>
        <v>2022</v>
      </c>
      <c r="AI3" s="19">
        <f t="shared" si="0"/>
        <v>2023</v>
      </c>
      <c r="AJ3" s="19">
        <f t="shared" si="0"/>
        <v>2024</v>
      </c>
      <c r="AK3" s="19">
        <f t="shared" si="0"/>
        <v>2025</v>
      </c>
      <c r="AL3" s="33"/>
      <c r="AM3" s="33"/>
      <c r="AN3" s="33"/>
      <c r="AO3" s="33"/>
      <c r="AP3" s="33"/>
      <c r="AQ3" s="33"/>
      <c r="AR3" s="33"/>
      <c r="AS3" s="33"/>
    </row>
    <row r="4" spans="1:45">
      <c r="A4" s="386" t="s">
        <v>24</v>
      </c>
      <c r="B4" s="393">
        <v>62.558</v>
      </c>
      <c r="C4" s="393">
        <v>60.527999999999999</v>
      </c>
      <c r="D4" s="393">
        <v>59.292999999999999</v>
      </c>
      <c r="E4" s="393">
        <v>58.881999999999998</v>
      </c>
      <c r="F4" s="393">
        <v>58.704999999999998</v>
      </c>
      <c r="G4" s="393">
        <v>60.847000000000001</v>
      </c>
      <c r="H4" s="393">
        <v>64.257000000000005</v>
      </c>
      <c r="I4" s="393">
        <v>64.597999999999999</v>
      </c>
      <c r="J4" s="393">
        <v>65.111999999999995</v>
      </c>
      <c r="K4" s="393">
        <v>64.367999999999995</v>
      </c>
      <c r="L4" s="393">
        <v>73.465999999999994</v>
      </c>
      <c r="M4" s="393">
        <v>74.647000000000006</v>
      </c>
      <c r="N4" s="393">
        <v>76.259</v>
      </c>
      <c r="O4" s="393">
        <v>83.204999999999998</v>
      </c>
      <c r="P4" s="393">
        <v>84.332999999999998</v>
      </c>
      <c r="Q4" s="393">
        <v>82.578999999999994</v>
      </c>
      <c r="R4" s="393">
        <v>84.361000000000004</v>
      </c>
      <c r="S4" s="393">
        <v>88.197999999999993</v>
      </c>
      <c r="T4" s="61">
        <f>+B10</f>
        <v>83.518000000000001</v>
      </c>
      <c r="U4" s="61">
        <f t="shared" ref="U4:AK4" si="1">+C10</f>
        <v>82.25</v>
      </c>
      <c r="V4" s="61">
        <f t="shared" si="1"/>
        <v>85.91</v>
      </c>
      <c r="W4" s="61">
        <f t="shared" si="1"/>
        <v>87.561000000000007</v>
      </c>
      <c r="X4" s="61">
        <f t="shared" si="1"/>
        <v>87.573999999999998</v>
      </c>
      <c r="Y4" s="61">
        <f t="shared" si="1"/>
        <v>87.064999999999998</v>
      </c>
      <c r="Z4" s="61">
        <f t="shared" si="1"/>
        <v>86.01349342719999</v>
      </c>
      <c r="AA4" s="61">
        <f t="shared" si="1"/>
        <v>83.893758431299986</v>
      </c>
      <c r="AB4" s="61">
        <f t="shared" si="1"/>
        <v>83.30563231699999</v>
      </c>
      <c r="AC4" s="61">
        <f t="shared" si="1"/>
        <v>87.041288027000007</v>
      </c>
      <c r="AD4" s="61">
        <f t="shared" si="1"/>
        <v>88.002380355</v>
      </c>
      <c r="AE4" s="61">
        <f t="shared" si="1"/>
        <v>86.991236565999998</v>
      </c>
      <c r="AF4" s="61">
        <f t="shared" si="1"/>
        <v>81.50302406720391</v>
      </c>
      <c r="AG4" s="61">
        <f t="shared" si="1"/>
        <v>84.998806046130582</v>
      </c>
      <c r="AH4" s="61">
        <f t="shared" si="1"/>
        <v>84.701627387318311</v>
      </c>
      <c r="AI4" s="61">
        <f t="shared" si="1"/>
        <v>76.943460558608393</v>
      </c>
      <c r="AJ4" s="61">
        <f t="shared" si="1"/>
        <v>73.903779477162388</v>
      </c>
      <c r="AK4" s="61">
        <f t="shared" si="1"/>
        <v>76.367704607417608</v>
      </c>
      <c r="AL4" s="33"/>
      <c r="AM4" s="33"/>
      <c r="AN4" s="33"/>
      <c r="AO4" s="33"/>
      <c r="AP4" s="33"/>
      <c r="AQ4" s="33"/>
      <c r="AR4" s="33"/>
      <c r="AS4" s="33"/>
    </row>
    <row r="5" spans="1:45">
      <c r="A5" s="390" t="s">
        <v>7</v>
      </c>
      <c r="B5" s="395">
        <v>58.112000000000002</v>
      </c>
      <c r="C5" s="395">
        <v>56.375</v>
      </c>
      <c r="D5" s="395">
        <v>55.37</v>
      </c>
      <c r="E5" s="395">
        <v>54.975999999999999</v>
      </c>
      <c r="F5" s="395">
        <v>54.853000000000002</v>
      </c>
      <c r="G5" s="395">
        <v>56.88</v>
      </c>
      <c r="H5" s="395">
        <v>59.899000000000001</v>
      </c>
      <c r="I5" s="395">
        <v>59.956000000000003</v>
      </c>
      <c r="J5" s="395">
        <v>60.264000000000003</v>
      </c>
      <c r="K5" s="395">
        <v>59.473999999999997</v>
      </c>
      <c r="L5" s="395">
        <v>67.741</v>
      </c>
      <c r="M5" s="395">
        <v>68.78</v>
      </c>
      <c r="N5" s="395">
        <v>70.304000000000002</v>
      </c>
      <c r="O5" s="395">
        <v>76.632999999999996</v>
      </c>
      <c r="P5" s="395">
        <v>77.918999999999997</v>
      </c>
      <c r="Q5" s="395">
        <v>76.191999999999993</v>
      </c>
      <c r="R5" s="395">
        <v>77.884</v>
      </c>
      <c r="S5" s="395">
        <v>81.412999999999997</v>
      </c>
      <c r="T5" s="61">
        <f>+B11</f>
        <v>77.084999999999994</v>
      </c>
      <c r="U5" s="61">
        <f t="shared" ref="U5:AK5" si="2">+C11</f>
        <v>75.989999999999995</v>
      </c>
      <c r="V5" s="61">
        <f t="shared" si="2"/>
        <v>79.465000000000003</v>
      </c>
      <c r="W5" s="61">
        <f t="shared" si="2"/>
        <v>81.028000000000006</v>
      </c>
      <c r="X5" s="61">
        <f t="shared" si="2"/>
        <v>81.087999999999994</v>
      </c>
      <c r="Y5" s="61">
        <f t="shared" si="2"/>
        <v>80.858000000000004</v>
      </c>
      <c r="Z5" s="61">
        <f t="shared" si="2"/>
        <v>79.899595914090057</v>
      </c>
      <c r="AA5" s="61">
        <f t="shared" si="2"/>
        <v>77.886770368300006</v>
      </c>
      <c r="AB5" s="61">
        <f t="shared" si="2"/>
        <v>77.418665153999996</v>
      </c>
      <c r="AC5" s="61">
        <f t="shared" si="2"/>
        <v>81.008656971999997</v>
      </c>
      <c r="AD5" s="61">
        <f t="shared" si="2"/>
        <v>81.902379269118029</v>
      </c>
      <c r="AE5" s="61">
        <f t="shared" si="2"/>
        <v>81.147301110000001</v>
      </c>
      <c r="AF5" s="61">
        <f t="shared" si="2"/>
        <v>76.185809039203917</v>
      </c>
      <c r="AG5" s="61">
        <f t="shared" si="2"/>
        <v>79.391457031130585</v>
      </c>
      <c r="AH5" s="61">
        <f t="shared" si="2"/>
        <v>78.946139894318307</v>
      </c>
      <c r="AI5" s="61">
        <f t="shared" si="2"/>
        <v>71.79101446360842</v>
      </c>
      <c r="AJ5" s="61">
        <f t="shared" si="2"/>
        <v>69.00360786702241</v>
      </c>
      <c r="AK5" s="61">
        <f t="shared" si="2"/>
        <v>71.320792178857616</v>
      </c>
      <c r="AL5" s="33"/>
      <c r="AM5" s="33"/>
      <c r="AN5" s="33"/>
      <c r="AO5" s="33"/>
      <c r="AP5" s="33"/>
      <c r="AQ5" s="33"/>
      <c r="AR5" s="33"/>
      <c r="AS5" s="33"/>
    </row>
    <row r="6" spans="1:45">
      <c r="A6" s="390" t="s">
        <v>216</v>
      </c>
      <c r="B6" s="395">
        <v>61.866</v>
      </c>
      <c r="C6" s="395">
        <v>57.997999999999998</v>
      </c>
      <c r="D6" s="395">
        <v>56.256999999999998</v>
      </c>
      <c r="E6" s="395">
        <v>56.777999999999999</v>
      </c>
      <c r="F6" s="395">
        <v>58.26</v>
      </c>
      <c r="G6" s="395">
        <v>61.265000000000001</v>
      </c>
      <c r="H6" s="395">
        <v>64.254000000000005</v>
      </c>
      <c r="I6" s="395">
        <v>63.41</v>
      </c>
      <c r="J6" s="395">
        <v>62.651000000000003</v>
      </c>
      <c r="K6" s="395">
        <v>61.091999999999999</v>
      </c>
      <c r="L6" s="395">
        <v>63.45</v>
      </c>
      <c r="M6" s="395">
        <v>65.108000000000004</v>
      </c>
      <c r="N6" s="395">
        <v>64.872</v>
      </c>
      <c r="O6" s="395">
        <v>66.992000000000004</v>
      </c>
      <c r="P6" s="395">
        <v>68.616</v>
      </c>
      <c r="Q6" s="395">
        <v>69.944999999999993</v>
      </c>
      <c r="R6" s="395">
        <v>71.73</v>
      </c>
      <c r="S6" s="395">
        <v>72.045000000000002</v>
      </c>
      <c r="T6" s="61">
        <f>+B12</f>
        <v>72.049000000000007</v>
      </c>
      <c r="U6" s="61">
        <f t="shared" ref="U6:AK6" si="3">+C12</f>
        <v>68.605999999999995</v>
      </c>
      <c r="V6" s="61">
        <f t="shared" si="3"/>
        <v>70.962000000000003</v>
      </c>
      <c r="W6" s="61">
        <f t="shared" si="3"/>
        <v>70.516999999999996</v>
      </c>
      <c r="X6" s="61">
        <f t="shared" si="3"/>
        <v>70.453000000000003</v>
      </c>
      <c r="Y6" s="61">
        <f t="shared" si="3"/>
        <v>70.177000000000007</v>
      </c>
      <c r="Z6" s="61">
        <f t="shared" si="3"/>
        <v>69.619912981529339</v>
      </c>
      <c r="AA6" s="61">
        <f t="shared" si="3"/>
        <v>71.016268453999984</v>
      </c>
      <c r="AB6" s="61">
        <f t="shared" si="3"/>
        <v>72.419753503999999</v>
      </c>
      <c r="AC6" s="61">
        <f t="shared" si="3"/>
        <v>73.819487196000026</v>
      </c>
      <c r="AD6" s="61">
        <f t="shared" si="3"/>
        <v>73.941876702854529</v>
      </c>
      <c r="AE6" s="61">
        <f t="shared" si="3"/>
        <v>73.931931839802431</v>
      </c>
      <c r="AF6" s="61">
        <f t="shared" si="3"/>
        <v>71.394947349041416</v>
      </c>
      <c r="AG6" s="61">
        <f t="shared" si="3"/>
        <v>73.72957183313062</v>
      </c>
      <c r="AH6" s="61">
        <f t="shared" si="3"/>
        <v>70.897363660318319</v>
      </c>
      <c r="AI6" s="61">
        <f t="shared" si="3"/>
        <v>67.857668514608406</v>
      </c>
      <c r="AJ6" s="61">
        <f t="shared" si="3"/>
        <v>67.23499730363045</v>
      </c>
      <c r="AK6" s="61">
        <f t="shared" si="3"/>
        <v>68.685450258827657</v>
      </c>
      <c r="AL6" s="33"/>
      <c r="AM6" s="33"/>
      <c r="AN6" s="33"/>
      <c r="AO6" s="33"/>
      <c r="AP6" s="33"/>
      <c r="AQ6" s="33"/>
      <c r="AR6" s="33"/>
      <c r="AS6" s="33"/>
    </row>
    <row r="7" spans="1:45">
      <c r="A7" s="388" t="s">
        <v>215</v>
      </c>
      <c r="B7" s="394">
        <v>53.024000000000001</v>
      </c>
      <c r="C7" s="394">
        <v>49.707999999999998</v>
      </c>
      <c r="D7" s="394">
        <v>48.148000000000003</v>
      </c>
      <c r="E7" s="394">
        <v>47.765000000000001</v>
      </c>
      <c r="F7" s="394">
        <v>49.311999999999998</v>
      </c>
      <c r="G7" s="394">
        <v>52.155000000000001</v>
      </c>
      <c r="H7" s="394">
        <v>54.146000000000001</v>
      </c>
      <c r="I7" s="394">
        <v>53.162999999999997</v>
      </c>
      <c r="J7" s="394">
        <v>52.195999999999998</v>
      </c>
      <c r="K7" s="394">
        <v>50.854999999999997</v>
      </c>
      <c r="L7" s="394">
        <v>52.292000000000002</v>
      </c>
      <c r="M7" s="394">
        <v>53.774999999999999</v>
      </c>
      <c r="N7" s="394">
        <v>53.581000000000003</v>
      </c>
      <c r="O7" s="394">
        <v>54.780999999999999</v>
      </c>
      <c r="P7" s="394">
        <v>56.387999999999998</v>
      </c>
      <c r="Q7" s="394">
        <v>57.664000000000001</v>
      </c>
      <c r="R7" s="394">
        <v>59.420999999999999</v>
      </c>
      <c r="S7" s="394">
        <v>59.753</v>
      </c>
      <c r="T7" s="61">
        <f>+B13</f>
        <v>60.478000000000002</v>
      </c>
      <c r="U7" s="61">
        <f t="shared" ref="U7:AK7" si="4">+C13</f>
        <v>57.112000000000002</v>
      </c>
      <c r="V7" s="61">
        <f t="shared" si="4"/>
        <v>59.255000000000003</v>
      </c>
      <c r="W7" s="61">
        <f t="shared" si="4"/>
        <v>58.634</v>
      </c>
      <c r="X7" s="61">
        <f t="shared" si="4"/>
        <v>58.798999999999999</v>
      </c>
      <c r="Y7" s="61">
        <f t="shared" si="4"/>
        <v>58.655999999999999</v>
      </c>
      <c r="Z7" s="61">
        <f t="shared" si="4"/>
        <v>58.296712964919394</v>
      </c>
      <c r="AA7" s="61">
        <f t="shared" si="4"/>
        <v>59.282200672999998</v>
      </c>
      <c r="AB7" s="61">
        <f t="shared" si="4"/>
        <v>60.88248210199999</v>
      </c>
      <c r="AC7" s="61">
        <f t="shared" si="4"/>
        <v>61.881644669000018</v>
      </c>
      <c r="AD7" s="61">
        <f t="shared" si="4"/>
        <v>62.199608264972575</v>
      </c>
      <c r="AE7" s="61">
        <f t="shared" si="4"/>
        <v>62.268046730802432</v>
      </c>
      <c r="AF7" s="61">
        <f t="shared" si="4"/>
        <v>60.275901429041433</v>
      </c>
      <c r="AG7" s="61">
        <f t="shared" si="4"/>
        <v>62.897607584130618</v>
      </c>
      <c r="AH7" s="61">
        <f t="shared" si="4"/>
        <v>60.437172652318331</v>
      </c>
      <c r="AI7" s="61">
        <f t="shared" si="4"/>
        <v>58.31107703760842</v>
      </c>
      <c r="AJ7" s="61">
        <f t="shared" si="4"/>
        <v>57.988335869585505</v>
      </c>
      <c r="AK7" s="61">
        <f t="shared" si="4"/>
        <v>59.109768056767635</v>
      </c>
      <c r="AL7" s="33"/>
      <c r="AM7" s="33"/>
      <c r="AN7" s="33"/>
      <c r="AO7" s="33"/>
      <c r="AP7" s="33"/>
      <c r="AQ7" s="33"/>
      <c r="AR7" s="33"/>
      <c r="AS7" s="33"/>
    </row>
    <row r="8" spans="1:45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45">
      <c r="A9" s="279"/>
      <c r="B9" s="280">
        <v>2008</v>
      </c>
      <c r="C9" s="280">
        <v>2009</v>
      </c>
      <c r="D9" s="280">
        <v>2010</v>
      </c>
      <c r="E9" s="280">
        <v>2011</v>
      </c>
      <c r="F9" s="280">
        <v>2012</v>
      </c>
      <c r="G9" s="280">
        <v>2013</v>
      </c>
      <c r="H9" s="280">
        <v>2014</v>
      </c>
      <c r="I9" s="280">
        <v>2015</v>
      </c>
      <c r="J9" s="280">
        <v>2016</v>
      </c>
      <c r="K9" s="280">
        <v>2017</v>
      </c>
      <c r="L9" s="280">
        <v>2018</v>
      </c>
      <c r="M9" s="280">
        <v>2019</v>
      </c>
      <c r="N9" s="280">
        <v>2020</v>
      </c>
      <c r="O9" s="280">
        <v>2021</v>
      </c>
      <c r="P9" s="280">
        <v>2022</v>
      </c>
      <c r="Q9" s="280">
        <v>2023</v>
      </c>
      <c r="R9" s="280">
        <v>2024</v>
      </c>
      <c r="S9" s="280">
        <v>2025</v>
      </c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45">
      <c r="A10" s="371" t="s">
        <v>24</v>
      </c>
      <c r="B10" s="393">
        <v>83.518000000000001</v>
      </c>
      <c r="C10" s="393">
        <v>82.25</v>
      </c>
      <c r="D10" s="393">
        <v>85.91</v>
      </c>
      <c r="E10" s="393">
        <v>87.561000000000007</v>
      </c>
      <c r="F10" s="393">
        <v>87.573999999999998</v>
      </c>
      <c r="G10" s="393">
        <v>87.064999999999998</v>
      </c>
      <c r="H10" s="393">
        <v>86.01349342719999</v>
      </c>
      <c r="I10" s="393">
        <v>83.893758431299986</v>
      </c>
      <c r="J10" s="393">
        <v>83.30563231699999</v>
      </c>
      <c r="K10" s="393">
        <v>87.041288027000007</v>
      </c>
      <c r="L10" s="393">
        <v>88.002380355</v>
      </c>
      <c r="M10" s="393">
        <v>86.991236565999998</v>
      </c>
      <c r="N10" s="393">
        <v>81.50302406720391</v>
      </c>
      <c r="O10" s="393">
        <v>84.998806046130582</v>
      </c>
      <c r="P10" s="393">
        <v>84.701627387318311</v>
      </c>
      <c r="Q10" s="393">
        <v>76.943460558608393</v>
      </c>
      <c r="R10" s="393">
        <v>73.903779477162388</v>
      </c>
      <c r="S10" s="393">
        <f>'3.7'!O40/1000</f>
        <v>76.367704607417608</v>
      </c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</row>
    <row r="11" spans="1:45">
      <c r="A11" s="392" t="s">
        <v>7</v>
      </c>
      <c r="B11" s="395">
        <v>77.084999999999994</v>
      </c>
      <c r="C11" s="395">
        <v>75.989999999999995</v>
      </c>
      <c r="D11" s="395">
        <v>79.465000000000003</v>
      </c>
      <c r="E11" s="395">
        <v>81.028000000000006</v>
      </c>
      <c r="F11" s="395">
        <v>81.087999999999994</v>
      </c>
      <c r="G11" s="395">
        <v>80.858000000000004</v>
      </c>
      <c r="H11" s="395">
        <v>79.899595914090057</v>
      </c>
      <c r="I11" s="395">
        <v>77.886770368300006</v>
      </c>
      <c r="J11" s="395">
        <v>77.418665153999996</v>
      </c>
      <c r="K11" s="395">
        <v>81.008656971999997</v>
      </c>
      <c r="L11" s="395">
        <v>81.902379269118029</v>
      </c>
      <c r="M11" s="395">
        <v>81.147301110000001</v>
      </c>
      <c r="N11" s="395">
        <v>76.185809039203917</v>
      </c>
      <c r="O11" s="395">
        <v>79.391457031130585</v>
      </c>
      <c r="P11" s="395">
        <v>78.946139894318307</v>
      </c>
      <c r="Q11" s="395">
        <v>71.79101446360842</v>
      </c>
      <c r="R11" s="395">
        <v>69.00360786702241</v>
      </c>
      <c r="S11" s="395">
        <f>'3.7'!O41/1000</f>
        <v>71.320792178857616</v>
      </c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</row>
    <row r="12" spans="1:45">
      <c r="A12" s="392" t="s">
        <v>216</v>
      </c>
      <c r="B12" s="395">
        <v>72.049000000000007</v>
      </c>
      <c r="C12" s="395">
        <v>68.605999999999995</v>
      </c>
      <c r="D12" s="395">
        <v>70.962000000000003</v>
      </c>
      <c r="E12" s="395">
        <v>70.516999999999996</v>
      </c>
      <c r="F12" s="395">
        <v>70.453000000000003</v>
      </c>
      <c r="G12" s="395">
        <v>70.177000000000007</v>
      </c>
      <c r="H12" s="395">
        <v>69.619912981529339</v>
      </c>
      <c r="I12" s="395">
        <v>71.016268453999984</v>
      </c>
      <c r="J12" s="395">
        <v>72.419753503999999</v>
      </c>
      <c r="K12" s="395">
        <v>73.819487196000026</v>
      </c>
      <c r="L12" s="395">
        <v>73.941876702854529</v>
      </c>
      <c r="M12" s="395">
        <v>73.931931839802431</v>
      </c>
      <c r="N12" s="395">
        <v>71.394947349041416</v>
      </c>
      <c r="O12" s="395">
        <v>73.72957183313062</v>
      </c>
      <c r="P12" s="395">
        <v>70.897363660318319</v>
      </c>
      <c r="Q12" s="395">
        <v>67.857668514608406</v>
      </c>
      <c r="R12" s="395">
        <v>67.23499730363045</v>
      </c>
      <c r="S12" s="395">
        <f>'3.7'!O42/1000</f>
        <v>68.685450258827657</v>
      </c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</row>
    <row r="13" spans="1:45">
      <c r="A13" s="373" t="s">
        <v>215</v>
      </c>
      <c r="B13" s="394">
        <v>60.478000000000002</v>
      </c>
      <c r="C13" s="394">
        <v>57.112000000000002</v>
      </c>
      <c r="D13" s="394">
        <v>59.255000000000003</v>
      </c>
      <c r="E13" s="394">
        <v>58.634</v>
      </c>
      <c r="F13" s="394">
        <v>58.798999999999999</v>
      </c>
      <c r="G13" s="394">
        <v>58.655999999999999</v>
      </c>
      <c r="H13" s="394">
        <v>58.296712964919394</v>
      </c>
      <c r="I13" s="394">
        <v>59.282200672999998</v>
      </c>
      <c r="J13" s="394">
        <v>60.88248210199999</v>
      </c>
      <c r="K13" s="394">
        <v>61.881644669000018</v>
      </c>
      <c r="L13" s="394">
        <v>62.199608264972575</v>
      </c>
      <c r="M13" s="394">
        <v>62.268046730802432</v>
      </c>
      <c r="N13" s="394">
        <v>60.275901429041433</v>
      </c>
      <c r="O13" s="394">
        <v>62.897607584130618</v>
      </c>
      <c r="P13" s="394">
        <v>60.437172652318331</v>
      </c>
      <c r="Q13" s="394">
        <v>58.31107703760842</v>
      </c>
      <c r="R13" s="394">
        <v>57.988335869585505</v>
      </c>
      <c r="S13" s="394">
        <f>'3.7'!O43/1000</f>
        <v>59.109768056767635</v>
      </c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</row>
    <row r="14" spans="1:45">
      <c r="A14" s="7"/>
      <c r="S14" s="2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</row>
    <row r="15" spans="1:45"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</row>
    <row r="31" spans="1:37">
      <c r="A31" s="1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</row>
    <row r="32" spans="1:37">
      <c r="A32" s="1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</row>
    <row r="33" spans="1:37">
      <c r="A33" s="1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</row>
    <row r="37" spans="1:37">
      <c r="A37" s="19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>
      <c r="A38" s="49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</row>
    <row r="39" spans="1:37">
      <c r="A39" s="49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</row>
    <row r="40" spans="1:37">
      <c r="A40" s="19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</row>
    <row r="41" spans="1:37">
      <c r="A41" s="49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</row>
    <row r="42" spans="1:37">
      <c r="A42" s="49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</row>
    <row r="43" spans="1:37">
      <c r="A43" s="49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</row>
    <row r="44" spans="1:37">
      <c r="A44" s="49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2"/>
  <dimension ref="A1:K9"/>
  <sheetViews>
    <sheetView showGridLines="0" zoomScaleNormal="100" zoomScaleSheetLayoutView="100" workbookViewId="0"/>
  </sheetViews>
  <sheetFormatPr defaultColWidth="9.140625" defaultRowHeight="12"/>
  <cols>
    <col min="1" max="1" width="35.140625" style="3" customWidth="1"/>
    <col min="2" max="11" width="10.7109375" style="3" customWidth="1"/>
    <col min="12" max="16384" width="9.140625" style="3"/>
  </cols>
  <sheetData>
    <row r="1" spans="1:11" ht="18">
      <c r="A1" s="194" t="s">
        <v>554</v>
      </c>
      <c r="K1" s="255" t="str">
        <f>'3.1'!N1</f>
        <v>2025</v>
      </c>
    </row>
    <row r="2" spans="1:11" ht="6" customHeight="1"/>
    <row r="3" spans="1:11">
      <c r="A3" s="175"/>
      <c r="B3" s="281">
        <v>2016</v>
      </c>
      <c r="C3" s="281">
        <v>2017</v>
      </c>
      <c r="D3" s="281">
        <v>2018</v>
      </c>
      <c r="E3" s="281">
        <v>2019</v>
      </c>
      <c r="F3" s="281">
        <v>2020</v>
      </c>
      <c r="G3" s="281">
        <v>2021</v>
      </c>
      <c r="H3" s="281">
        <v>2022</v>
      </c>
      <c r="I3" s="281">
        <v>2023</v>
      </c>
      <c r="J3" s="281">
        <v>2024</v>
      </c>
      <c r="K3" s="281">
        <v>2025</v>
      </c>
    </row>
    <row r="4" spans="1:11">
      <c r="A4" s="176" t="s">
        <v>60</v>
      </c>
      <c r="B4" s="282">
        <v>54070.256658000006</v>
      </c>
      <c r="C4" s="282">
        <v>55313.849449000008</v>
      </c>
      <c r="D4" s="282">
        <v>55637.976018999994</v>
      </c>
      <c r="E4" s="282">
        <v>55434.528254000012</v>
      </c>
      <c r="F4" s="282">
        <v>53602.137467203902</v>
      </c>
      <c r="G4" s="282">
        <v>56196.013616130593</v>
      </c>
      <c r="H4" s="282">
        <v>53921.955781318313</v>
      </c>
      <c r="I4" s="282">
        <v>52306.270398608416</v>
      </c>
      <c r="J4" s="282">
        <v>52877.529560397408</v>
      </c>
      <c r="K4" s="282">
        <f>SUM(K5:K8)</f>
        <v>53941.415289547622</v>
      </c>
    </row>
    <row r="5" spans="1:11">
      <c r="A5" s="396" t="s">
        <v>265</v>
      </c>
      <c r="B5" s="397">
        <v>7616.3942520000019</v>
      </c>
      <c r="C5" s="397">
        <v>7821.7731399999984</v>
      </c>
      <c r="D5" s="397">
        <v>7897.8453989999989</v>
      </c>
      <c r="E5" s="397">
        <v>7921.7291990000003</v>
      </c>
      <c r="F5" s="397">
        <v>7397.8638549999996</v>
      </c>
      <c r="G5" s="397">
        <v>7736.2628210000003</v>
      </c>
      <c r="H5" s="397">
        <v>7307.4376160000002</v>
      </c>
      <c r="I5" s="397">
        <v>7202.2938090000007</v>
      </c>
      <c r="J5" s="397">
        <v>7612.178652999999</v>
      </c>
      <c r="K5" s="311">
        <v>7393.7536719999998</v>
      </c>
    </row>
    <row r="6" spans="1:11">
      <c r="A6" s="400" t="s">
        <v>266</v>
      </c>
      <c r="B6" s="401">
        <v>23607.415766000002</v>
      </c>
      <c r="C6" s="401">
        <v>24171.760386000002</v>
      </c>
      <c r="D6" s="401">
        <v>24626.621251</v>
      </c>
      <c r="E6" s="401">
        <v>24236.447301000004</v>
      </c>
      <c r="F6" s="401">
        <v>22402.728081000001</v>
      </c>
      <c r="G6" s="401">
        <v>23386.999283000001</v>
      </c>
      <c r="H6" s="401">
        <v>23042.336321000002</v>
      </c>
      <c r="I6" s="401">
        <v>22095.521176000006</v>
      </c>
      <c r="J6" s="401">
        <v>22090.267171</v>
      </c>
      <c r="K6" s="369">
        <v>22130.758726</v>
      </c>
    </row>
    <row r="7" spans="1:11">
      <c r="A7" s="400" t="s">
        <v>264</v>
      </c>
      <c r="B7" s="401">
        <v>8027.331462632178</v>
      </c>
      <c r="C7" s="401">
        <v>8109.0458493779433</v>
      </c>
      <c r="D7" s="401">
        <v>8063.9737788096891</v>
      </c>
      <c r="E7" s="401">
        <v>8019.5178024495781</v>
      </c>
      <c r="F7" s="401">
        <v>7800.6085409747247</v>
      </c>
      <c r="G7" s="401">
        <v>7762.9955424021755</v>
      </c>
      <c r="H7" s="401">
        <v>7756.5479252583245</v>
      </c>
      <c r="I7" s="401">
        <v>7533.3795764370589</v>
      </c>
      <c r="J7" s="401">
        <v>7542.6446499198664</v>
      </c>
      <c r="K7" s="369">
        <v>7760.8393274521331</v>
      </c>
    </row>
    <row r="8" spans="1:11">
      <c r="A8" s="398" t="s">
        <v>263</v>
      </c>
      <c r="B8" s="399">
        <v>14819.115177367823</v>
      </c>
      <c r="C8" s="399">
        <v>15211.270073622063</v>
      </c>
      <c r="D8" s="399">
        <v>15049.535590190309</v>
      </c>
      <c r="E8" s="399">
        <v>15256.833951550425</v>
      </c>
      <c r="F8" s="399">
        <v>16000.936990229173</v>
      </c>
      <c r="G8" s="399">
        <v>17309.755969728416</v>
      </c>
      <c r="H8" s="399">
        <v>15815.633919059988</v>
      </c>
      <c r="I8" s="399">
        <v>15475.075837171351</v>
      </c>
      <c r="J8" s="399">
        <v>15632.439086477538</v>
      </c>
      <c r="K8" s="368">
        <v>16656.063564095493</v>
      </c>
    </row>
    <row r="9" spans="1:11">
      <c r="A9" s="7"/>
      <c r="K9" s="5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/>
  <cols>
    <col min="1" max="1" width="17" style="3" customWidth="1"/>
    <col min="2" max="9" width="13.85546875" style="3" customWidth="1"/>
    <col min="10" max="10" width="14.7109375" style="3" customWidth="1"/>
    <col min="11" max="16384" width="9.140625" style="3"/>
  </cols>
  <sheetData>
    <row r="1" spans="1:10" ht="20.25">
      <c r="A1" s="220" t="s">
        <v>552</v>
      </c>
      <c r="J1" s="255" t="str">
        <f>'3.1'!N1</f>
        <v>2025</v>
      </c>
    </row>
    <row r="2" spans="1:10" ht="18">
      <c r="A2" s="233" t="s">
        <v>551</v>
      </c>
    </row>
    <row r="3" spans="1:10" ht="6" customHeight="1"/>
    <row r="4" spans="1:10">
      <c r="A4" s="280"/>
      <c r="B4" s="179" t="s">
        <v>12</v>
      </c>
      <c r="C4" s="179" t="s">
        <v>28</v>
      </c>
      <c r="D4" s="179" t="s">
        <v>29</v>
      </c>
      <c r="E4" s="179" t="s">
        <v>30</v>
      </c>
      <c r="F4" s="179" t="s">
        <v>50</v>
      </c>
      <c r="G4" s="179" t="s">
        <v>51</v>
      </c>
      <c r="H4" s="179" t="s">
        <v>52</v>
      </c>
      <c r="I4" s="179" t="s">
        <v>53</v>
      </c>
      <c r="J4" s="179" t="s">
        <v>60</v>
      </c>
    </row>
    <row r="5" spans="1:10">
      <c r="A5" s="279" t="s">
        <v>15</v>
      </c>
      <c r="B5" s="272">
        <f t="shared" ref="B5:I5" si="0">SUM(B6:B19)</f>
        <v>32066580.09</v>
      </c>
      <c r="C5" s="272">
        <f t="shared" si="0"/>
        <v>30655982.620999992</v>
      </c>
      <c r="D5" s="272">
        <f t="shared" si="0"/>
        <v>2009823.4010000001</v>
      </c>
      <c r="E5" s="272">
        <f t="shared" si="0"/>
        <v>3937499.0872499966</v>
      </c>
      <c r="F5" s="272">
        <f t="shared" si="0"/>
        <v>1601699.4993967253</v>
      </c>
      <c r="G5" s="272">
        <f t="shared" si="0"/>
        <v>1055165.67</v>
      </c>
      <c r="H5" s="272">
        <f t="shared" si="0"/>
        <v>666173.60144292458</v>
      </c>
      <c r="I5" s="272">
        <f t="shared" si="0"/>
        <v>4374780.637327983</v>
      </c>
      <c r="J5" s="272">
        <f t="shared" ref="J5" si="1">SUM(B5:I5)</f>
        <v>76367704.607417628</v>
      </c>
    </row>
    <row r="6" spans="1:10">
      <c r="A6" s="309" t="s">
        <v>475</v>
      </c>
      <c r="B6" s="311">
        <v>0</v>
      </c>
      <c r="C6" s="402">
        <v>114090.34</v>
      </c>
      <c r="D6" s="311">
        <v>0</v>
      </c>
      <c r="E6" s="311">
        <v>91866.363999999929</v>
      </c>
      <c r="F6" s="311">
        <v>30660.125749999988</v>
      </c>
      <c r="G6" s="311">
        <v>0</v>
      </c>
      <c r="H6" s="311">
        <v>0</v>
      </c>
      <c r="I6" s="311">
        <v>92380.145756255253</v>
      </c>
      <c r="J6" s="311">
        <f t="shared" ref="J6:J19" si="2">SUM(B6:I6)</f>
        <v>328996.97550625517</v>
      </c>
    </row>
    <row r="7" spans="1:10">
      <c r="A7" s="365" t="s">
        <v>477</v>
      </c>
      <c r="B7" s="369">
        <v>17384799.329999998</v>
      </c>
      <c r="C7" s="404">
        <v>369946.79000000004</v>
      </c>
      <c r="D7" s="369">
        <v>0</v>
      </c>
      <c r="E7" s="369">
        <v>298937.10199999996</v>
      </c>
      <c r="F7" s="369">
        <v>156385.71263431615</v>
      </c>
      <c r="G7" s="369">
        <v>0</v>
      </c>
      <c r="H7" s="369">
        <v>0</v>
      </c>
      <c r="I7" s="369">
        <v>428934.01930082077</v>
      </c>
      <c r="J7" s="369">
        <f t="shared" si="2"/>
        <v>18639002.953935135</v>
      </c>
    </row>
    <row r="8" spans="1:10">
      <c r="A8" s="365" t="s">
        <v>478</v>
      </c>
      <c r="B8" s="369">
        <v>0</v>
      </c>
      <c r="C8" s="404">
        <v>458837.49300000002</v>
      </c>
      <c r="D8" s="369">
        <v>289381.25100000005</v>
      </c>
      <c r="E8" s="369">
        <v>343022.62800000014</v>
      </c>
      <c r="F8" s="369">
        <v>54159.736172727928</v>
      </c>
      <c r="G8" s="369">
        <v>0</v>
      </c>
      <c r="H8" s="369">
        <v>12004.354478475789</v>
      </c>
      <c r="I8" s="369">
        <v>768880.38802074385</v>
      </c>
      <c r="J8" s="369">
        <f t="shared" si="2"/>
        <v>1926285.8506719479</v>
      </c>
    </row>
    <row r="9" spans="1:10">
      <c r="A9" s="365" t="s">
        <v>479</v>
      </c>
      <c r="B9" s="369">
        <v>0</v>
      </c>
      <c r="C9" s="404">
        <v>1078373.4859999989</v>
      </c>
      <c r="D9" s="369">
        <v>178626.28</v>
      </c>
      <c r="E9" s="369">
        <v>70848.045999999915</v>
      </c>
      <c r="F9" s="369">
        <v>16442.706389260013</v>
      </c>
      <c r="G9" s="369">
        <v>0</v>
      </c>
      <c r="H9" s="369">
        <v>120274.45237999996</v>
      </c>
      <c r="I9" s="369">
        <v>55837.459410475087</v>
      </c>
      <c r="J9" s="369">
        <f t="shared" si="2"/>
        <v>1520402.4301797338</v>
      </c>
    </row>
    <row r="10" spans="1:10">
      <c r="A10" s="365" t="s">
        <v>476</v>
      </c>
      <c r="B10" s="369">
        <v>14681780.760000002</v>
      </c>
      <c r="C10" s="404">
        <v>50334.16599999999</v>
      </c>
      <c r="D10" s="369">
        <v>0</v>
      </c>
      <c r="E10" s="369">
        <v>507446.11199999886</v>
      </c>
      <c r="F10" s="369">
        <v>42945.834383240479</v>
      </c>
      <c r="G10" s="369">
        <v>494071.54999999993</v>
      </c>
      <c r="H10" s="369">
        <v>19770.237199711402</v>
      </c>
      <c r="I10" s="369">
        <v>231853.1045259104</v>
      </c>
      <c r="J10" s="369">
        <f t="shared" si="2"/>
        <v>16028201.764108863</v>
      </c>
    </row>
    <row r="11" spans="1:10">
      <c r="A11" s="365" t="s">
        <v>480</v>
      </c>
      <c r="B11" s="369">
        <v>0</v>
      </c>
      <c r="C11" s="404">
        <v>507061.78900000005</v>
      </c>
      <c r="D11" s="369">
        <v>0</v>
      </c>
      <c r="E11" s="369">
        <v>341947.1449999992</v>
      </c>
      <c r="F11" s="369">
        <v>82757.247588334678</v>
      </c>
      <c r="G11" s="369">
        <v>0</v>
      </c>
      <c r="H11" s="369">
        <v>17962.641618472568</v>
      </c>
      <c r="I11" s="369">
        <v>237777.05472143544</v>
      </c>
      <c r="J11" s="369">
        <f t="shared" si="2"/>
        <v>1187505.8779282419</v>
      </c>
    </row>
    <row r="12" spans="1:10">
      <c r="A12" s="365" t="s">
        <v>481</v>
      </c>
      <c r="B12" s="369">
        <v>0</v>
      </c>
      <c r="C12" s="404">
        <v>29168.347999999998</v>
      </c>
      <c r="D12" s="369">
        <v>0</v>
      </c>
      <c r="E12" s="369">
        <v>123030.60300000009</v>
      </c>
      <c r="F12" s="369">
        <v>69626.763764480987</v>
      </c>
      <c r="G12" s="369">
        <v>0</v>
      </c>
      <c r="H12" s="369">
        <v>109387.95629091321</v>
      </c>
      <c r="I12" s="369">
        <v>184193.33506038217</v>
      </c>
      <c r="J12" s="369">
        <f t="shared" si="2"/>
        <v>515407.00611577649</v>
      </c>
    </row>
    <row r="13" spans="1:10">
      <c r="A13" s="365" t="s">
        <v>482</v>
      </c>
      <c r="B13" s="369">
        <v>0</v>
      </c>
      <c r="C13" s="404">
        <v>1904446.8429999989</v>
      </c>
      <c r="D13" s="369">
        <v>0</v>
      </c>
      <c r="E13" s="369">
        <v>513494.77999999991</v>
      </c>
      <c r="F13" s="369">
        <v>45506.499983148977</v>
      </c>
      <c r="G13" s="369">
        <v>0</v>
      </c>
      <c r="H13" s="369">
        <v>91858.622067712116</v>
      </c>
      <c r="I13" s="369">
        <v>259506.3899800326</v>
      </c>
      <c r="J13" s="369">
        <f t="shared" si="2"/>
        <v>2814813.1350308927</v>
      </c>
    </row>
    <row r="14" spans="1:10">
      <c r="A14" s="365" t="s">
        <v>483</v>
      </c>
      <c r="B14" s="369">
        <v>0</v>
      </c>
      <c r="C14" s="404">
        <v>190368.81</v>
      </c>
      <c r="D14" s="369">
        <v>0</v>
      </c>
      <c r="E14" s="369">
        <v>318732.57724999968</v>
      </c>
      <c r="F14" s="369">
        <v>30849.347455873816</v>
      </c>
      <c r="G14" s="369">
        <v>498023.01999999996</v>
      </c>
      <c r="H14" s="369">
        <v>100115.31733000008</v>
      </c>
      <c r="I14" s="369">
        <v>251934.33661729039</v>
      </c>
      <c r="J14" s="369">
        <f t="shared" si="2"/>
        <v>1390023.4086531638</v>
      </c>
    </row>
    <row r="15" spans="1:10">
      <c r="A15" s="365" t="s">
        <v>484</v>
      </c>
      <c r="B15" s="369">
        <v>0</v>
      </c>
      <c r="C15" s="404">
        <v>3094692.47</v>
      </c>
      <c r="D15" s="369">
        <v>0</v>
      </c>
      <c r="E15" s="369">
        <v>339817.3679999992</v>
      </c>
      <c r="F15" s="369">
        <v>42584.153651881388</v>
      </c>
      <c r="G15" s="369">
        <v>0</v>
      </c>
      <c r="H15" s="369">
        <v>16988.972838381262</v>
      </c>
      <c r="I15" s="369">
        <v>223434.3145296865</v>
      </c>
      <c r="J15" s="369">
        <f t="shared" si="2"/>
        <v>3717517.279019949</v>
      </c>
    </row>
    <row r="16" spans="1:10">
      <c r="A16" s="365" t="s">
        <v>485</v>
      </c>
      <c r="B16" s="369">
        <v>0</v>
      </c>
      <c r="C16" s="404">
        <v>622934.88300000003</v>
      </c>
      <c r="D16" s="369">
        <v>0</v>
      </c>
      <c r="E16" s="369">
        <v>260165.01600000006</v>
      </c>
      <c r="F16" s="369">
        <v>63489.094616335264</v>
      </c>
      <c r="G16" s="369">
        <v>0</v>
      </c>
      <c r="H16" s="369">
        <v>7835.4097662690001</v>
      </c>
      <c r="I16" s="369">
        <v>364240.00734562712</v>
      </c>
      <c r="J16" s="369">
        <f t="shared" si="2"/>
        <v>1318664.4107282315</v>
      </c>
    </row>
    <row r="17" spans="1:10">
      <c r="A17" s="365" t="s">
        <v>486</v>
      </c>
      <c r="B17" s="369">
        <v>0</v>
      </c>
      <c r="C17" s="404">
        <v>3787628.3190000015</v>
      </c>
      <c r="D17" s="369">
        <v>0</v>
      </c>
      <c r="E17" s="369">
        <v>413867.16599999991</v>
      </c>
      <c r="F17" s="369">
        <v>678722.22285753163</v>
      </c>
      <c r="G17" s="369">
        <v>63071.100000000006</v>
      </c>
      <c r="H17" s="369">
        <v>6552.4262929888382</v>
      </c>
      <c r="I17" s="369">
        <v>640679.3864835907</v>
      </c>
      <c r="J17" s="369">
        <f t="shared" si="2"/>
        <v>5590520.6206341116</v>
      </c>
    </row>
    <row r="18" spans="1:10">
      <c r="A18" s="365" t="s">
        <v>487</v>
      </c>
      <c r="B18" s="369">
        <v>0</v>
      </c>
      <c r="C18" s="404">
        <v>18248445.842999991</v>
      </c>
      <c r="D18" s="369">
        <v>1541815.87</v>
      </c>
      <c r="E18" s="369">
        <v>167013.7329999998</v>
      </c>
      <c r="F18" s="369">
        <v>262714.89711411687</v>
      </c>
      <c r="G18" s="369">
        <v>0</v>
      </c>
      <c r="H18" s="369">
        <v>163347.54818000042</v>
      </c>
      <c r="I18" s="369">
        <v>317938.74643775809</v>
      </c>
      <c r="J18" s="369">
        <f t="shared" si="2"/>
        <v>20701276.637731865</v>
      </c>
    </row>
    <row r="19" spans="1:10">
      <c r="A19" s="271" t="s">
        <v>488</v>
      </c>
      <c r="B19" s="368">
        <v>0</v>
      </c>
      <c r="C19" s="403">
        <v>199653.041</v>
      </c>
      <c r="D19" s="368">
        <v>0</v>
      </c>
      <c r="E19" s="368">
        <v>147310.4469999999</v>
      </c>
      <c r="F19" s="368">
        <v>24855.157035477085</v>
      </c>
      <c r="G19" s="368">
        <v>0</v>
      </c>
      <c r="H19" s="368">
        <v>75.662999999999997</v>
      </c>
      <c r="I19" s="368">
        <v>317191.94913797366</v>
      </c>
      <c r="J19" s="368">
        <f t="shared" si="2"/>
        <v>689086.25717345066</v>
      </c>
    </row>
    <row r="20" spans="1:10">
      <c r="A20" s="7"/>
      <c r="J20" s="5"/>
    </row>
    <row r="21" spans="1:10" ht="11.25" customHeight="1"/>
    <row r="22" spans="1:10" ht="18" customHeight="1">
      <c r="A22" s="194" t="s">
        <v>553</v>
      </c>
      <c r="B22" s="194"/>
      <c r="C22" s="194"/>
      <c r="D22" s="194"/>
      <c r="E22" s="194"/>
      <c r="F22" s="194"/>
      <c r="H22" s="11"/>
    </row>
    <row r="23" spans="1:10" ht="7.5" customHeight="1"/>
    <row r="24" spans="1:10">
      <c r="A24" s="280"/>
      <c r="B24" s="280" t="s">
        <v>13</v>
      </c>
      <c r="C24" s="280" t="s">
        <v>14</v>
      </c>
      <c r="D24" s="280" t="s">
        <v>152</v>
      </c>
      <c r="E24" s="280" t="s">
        <v>150</v>
      </c>
      <c r="F24" s="280" t="s">
        <v>60</v>
      </c>
    </row>
    <row r="25" spans="1:10">
      <c r="A25" s="267" t="s">
        <v>15</v>
      </c>
      <c r="B25" s="272">
        <f>SUM(B26:B39)</f>
        <v>7393753.6720000003</v>
      </c>
      <c r="C25" s="272">
        <f>SUM(C26:C39)</f>
        <v>22130758.726000007</v>
      </c>
      <c r="D25" s="272">
        <f>SUM(D26:D39)</f>
        <v>7760839.337452135</v>
      </c>
      <c r="E25" s="272">
        <f>SUM(E26:E39)</f>
        <v>16656063.564095553</v>
      </c>
      <c r="F25" s="272">
        <f t="shared" ref="F25:F39" si="3">SUM(B25:E25)</f>
        <v>53941415.299547702</v>
      </c>
    </row>
    <row r="26" spans="1:10" ht="13.5" customHeight="1">
      <c r="A26" s="309" t="s">
        <v>475</v>
      </c>
      <c r="B26" s="311">
        <v>132791.58600000001</v>
      </c>
      <c r="C26" s="311">
        <v>3045554.9960000003</v>
      </c>
      <c r="D26" s="311">
        <v>1138160.9749918713</v>
      </c>
      <c r="E26" s="311">
        <v>1666022.3150243808</v>
      </c>
      <c r="F26" s="311">
        <f t="shared" si="3"/>
        <v>5982529.872016252</v>
      </c>
    </row>
    <row r="27" spans="1:10">
      <c r="A27" s="365" t="s">
        <v>477</v>
      </c>
      <c r="B27" s="369">
        <v>144197.65099999998</v>
      </c>
      <c r="C27" s="369">
        <v>1068208.4579999999</v>
      </c>
      <c r="D27" s="369">
        <v>523050.26218633953</v>
      </c>
      <c r="E27" s="369">
        <v>1208443.6923702599</v>
      </c>
      <c r="F27" s="369">
        <f t="shared" si="3"/>
        <v>2943900.0635565994</v>
      </c>
    </row>
    <row r="28" spans="1:10">
      <c r="A28" s="365" t="s">
        <v>478</v>
      </c>
      <c r="B28" s="369">
        <v>573961.95500000007</v>
      </c>
      <c r="C28" s="369">
        <v>2375412.4730000035</v>
      </c>
      <c r="D28" s="369">
        <v>694045.15465043671</v>
      </c>
      <c r="E28" s="369">
        <v>1670959.1772154737</v>
      </c>
      <c r="F28" s="369">
        <f t="shared" si="3"/>
        <v>5314378.7598659135</v>
      </c>
    </row>
    <row r="29" spans="1:10">
      <c r="A29" s="365" t="s">
        <v>479</v>
      </c>
      <c r="B29" s="369">
        <v>163402.68199999997</v>
      </c>
      <c r="C29" s="369">
        <v>485786.69</v>
      </c>
      <c r="D29" s="369">
        <v>241471.57641618274</v>
      </c>
      <c r="E29" s="369">
        <v>413252.49738355214</v>
      </c>
      <c r="F29" s="369">
        <f t="shared" si="3"/>
        <v>1303913.4457997349</v>
      </c>
    </row>
    <row r="30" spans="1:10">
      <c r="A30" s="365" t="s">
        <v>476</v>
      </c>
      <c r="B30" s="369">
        <v>272590.82300000003</v>
      </c>
      <c r="C30" s="369">
        <v>1145492.1800000002</v>
      </c>
      <c r="D30" s="369">
        <v>469409.83281402831</v>
      </c>
      <c r="E30" s="369">
        <v>788325.52690339473</v>
      </c>
      <c r="F30" s="369">
        <f t="shared" si="3"/>
        <v>2675818.3627174231</v>
      </c>
    </row>
    <row r="31" spans="1:10">
      <c r="A31" s="365" t="s">
        <v>480</v>
      </c>
      <c r="B31" s="369">
        <v>559589.57900000003</v>
      </c>
      <c r="C31" s="369">
        <v>1212296.4179999998</v>
      </c>
      <c r="D31" s="369">
        <v>478623.3007531109</v>
      </c>
      <c r="E31" s="369">
        <v>998893.59706512955</v>
      </c>
      <c r="F31" s="369">
        <f t="shared" si="3"/>
        <v>3249402.8948182408</v>
      </c>
    </row>
    <row r="32" spans="1:10">
      <c r="A32" s="365" t="s">
        <v>481</v>
      </c>
      <c r="B32" s="369">
        <v>49687.695</v>
      </c>
      <c r="C32" s="369">
        <v>1225544.3489999999</v>
      </c>
      <c r="D32" s="369">
        <v>333295.56940306694</v>
      </c>
      <c r="E32" s="369">
        <v>775304.42082270898</v>
      </c>
      <c r="F32" s="369">
        <f t="shared" si="3"/>
        <v>2383832.0342257759</v>
      </c>
    </row>
    <row r="33" spans="1:6">
      <c r="A33" s="365" t="s">
        <v>482</v>
      </c>
      <c r="B33" s="369">
        <v>1464231.3680000002</v>
      </c>
      <c r="C33" s="369">
        <v>2356165.3420000002</v>
      </c>
      <c r="D33" s="369">
        <v>661298.42712301749</v>
      </c>
      <c r="E33" s="369">
        <v>1486316.3341278648</v>
      </c>
      <c r="F33" s="369">
        <f t="shared" si="3"/>
        <v>5968011.4712508824</v>
      </c>
    </row>
    <row r="34" spans="1:6">
      <c r="A34" s="365" t="s">
        <v>483</v>
      </c>
      <c r="B34" s="369">
        <v>355949.28499999997</v>
      </c>
      <c r="C34" s="369">
        <v>1468324.2140000002</v>
      </c>
      <c r="D34" s="369">
        <v>406907.35507634177</v>
      </c>
      <c r="E34" s="369">
        <v>871618.60206288996</v>
      </c>
      <c r="F34" s="369">
        <f t="shared" si="3"/>
        <v>3102799.4561392316</v>
      </c>
    </row>
    <row r="35" spans="1:6">
      <c r="A35" s="365" t="s">
        <v>484</v>
      </c>
      <c r="B35" s="369">
        <v>258723.98999999996</v>
      </c>
      <c r="C35" s="369">
        <v>954417.0839999998</v>
      </c>
      <c r="D35" s="369">
        <v>374648.48783722951</v>
      </c>
      <c r="E35" s="369">
        <v>794138.77834271872</v>
      </c>
      <c r="F35" s="369">
        <f t="shared" si="3"/>
        <v>2381928.3401799481</v>
      </c>
    </row>
    <row r="36" spans="1:6">
      <c r="A36" s="365" t="s">
        <v>485</v>
      </c>
      <c r="B36" s="369">
        <v>147065.51300000001</v>
      </c>
      <c r="C36" s="369">
        <v>1445416.5719999999</v>
      </c>
      <c r="D36" s="369">
        <v>471722.40836038318</v>
      </c>
      <c r="E36" s="369">
        <v>978616.74533784494</v>
      </c>
      <c r="F36" s="369">
        <f t="shared" si="3"/>
        <v>3042821.2386982283</v>
      </c>
    </row>
    <row r="37" spans="1:6">
      <c r="A37" s="365" t="s">
        <v>486</v>
      </c>
      <c r="B37" s="369">
        <v>796295.36800000002</v>
      </c>
      <c r="C37" s="369">
        <v>2851342.7340000002</v>
      </c>
      <c r="D37" s="369">
        <v>1024253.8830709789</v>
      </c>
      <c r="E37" s="369">
        <v>3052230.1906331759</v>
      </c>
      <c r="F37" s="369">
        <f t="shared" si="3"/>
        <v>7724122.1757041551</v>
      </c>
    </row>
    <row r="38" spans="1:6">
      <c r="A38" s="365" t="s">
        <v>487</v>
      </c>
      <c r="B38" s="369">
        <v>1901595.6390000002</v>
      </c>
      <c r="C38" s="369">
        <v>1538547.3039999998</v>
      </c>
      <c r="D38" s="369">
        <v>531118.09281670407</v>
      </c>
      <c r="E38" s="369">
        <v>1144714.755535169</v>
      </c>
      <c r="F38" s="369">
        <f t="shared" si="3"/>
        <v>5115975.7913518734</v>
      </c>
    </row>
    <row r="39" spans="1:6">
      <c r="A39" s="271" t="s">
        <v>488</v>
      </c>
      <c r="B39" s="368">
        <v>573670.53799999994</v>
      </c>
      <c r="C39" s="368">
        <v>958249.91199999989</v>
      </c>
      <c r="D39" s="368">
        <v>412834.01195244218</v>
      </c>
      <c r="E39" s="368">
        <v>807226.93127098889</v>
      </c>
      <c r="F39" s="368">
        <f t="shared" si="3"/>
        <v>2751981.393223431</v>
      </c>
    </row>
    <row r="40" spans="1:6">
      <c r="A40" s="7"/>
      <c r="F40" s="5"/>
    </row>
  </sheetData>
  <sortState xmlns:xlrd2="http://schemas.microsoft.com/office/spreadsheetml/2017/richdata2" ref="A26:F39">
    <sortCondition ref="A25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6" style="3" customWidth="1"/>
    <col min="2" max="7" width="13.85546875" style="3" customWidth="1"/>
    <col min="8" max="8" width="16.140625" style="3" customWidth="1"/>
    <col min="9" max="9" width="13.42578125" style="3" customWidth="1"/>
    <col min="10" max="10" width="13.85546875" style="3" customWidth="1"/>
    <col min="11" max="11" width="9.140625" style="3" bestFit="1" customWidth="1"/>
    <col min="12" max="13" width="9.140625" style="3" customWidth="1"/>
    <col min="14" max="14" width="10.5703125" style="3" customWidth="1"/>
    <col min="15" max="15" width="12.7109375" style="3" customWidth="1"/>
    <col min="16" max="16384" width="9.140625" style="3"/>
  </cols>
  <sheetData>
    <row r="1" spans="1:10" ht="18">
      <c r="A1" s="194" t="s">
        <v>550</v>
      </c>
      <c r="B1" s="12"/>
      <c r="J1" s="255" t="str">
        <f>'3.1'!N1</f>
        <v>2025</v>
      </c>
    </row>
    <row r="2" spans="1:10" ht="6" customHeight="1">
      <c r="A2" s="12"/>
      <c r="B2" s="546"/>
      <c r="C2" s="546"/>
      <c r="D2" s="546"/>
      <c r="E2" s="546"/>
      <c r="F2" s="546"/>
      <c r="G2" s="546"/>
      <c r="H2" s="546"/>
      <c r="I2" s="546"/>
      <c r="J2" s="546"/>
    </row>
    <row r="3" spans="1:10" ht="36">
      <c r="A3" s="178"/>
      <c r="B3" s="283" t="s">
        <v>116</v>
      </c>
      <c r="C3" s="283" t="s">
        <v>16</v>
      </c>
      <c r="D3" s="283" t="s">
        <v>17</v>
      </c>
      <c r="E3" s="283" t="s">
        <v>18</v>
      </c>
      <c r="F3" s="283" t="s">
        <v>453</v>
      </c>
      <c r="G3" s="283" t="s">
        <v>115</v>
      </c>
      <c r="H3" s="283" t="s">
        <v>54</v>
      </c>
      <c r="I3" s="283" t="s">
        <v>19</v>
      </c>
      <c r="J3" s="283" t="s">
        <v>60</v>
      </c>
    </row>
    <row r="4" spans="1:10" ht="12" customHeight="1">
      <c r="A4" s="279" t="s">
        <v>15</v>
      </c>
      <c r="B4" s="272">
        <f t="shared" ref="B4:I4" si="0">SUM(B5:B18)</f>
        <v>19558634.617268685</v>
      </c>
      <c r="C4" s="272">
        <f t="shared" si="0"/>
        <v>4877007.9402542375</v>
      </c>
      <c r="D4" s="272">
        <f t="shared" si="0"/>
        <v>740344.55256774498</v>
      </c>
      <c r="E4" s="272">
        <f t="shared" si="0"/>
        <v>448446.78099828097</v>
      </c>
      <c r="F4" s="272">
        <f t="shared" si="0"/>
        <v>900742.28581746889</v>
      </c>
      <c r="G4" s="272">
        <f t="shared" si="0"/>
        <v>16656963.943095552</v>
      </c>
      <c r="H4" s="272">
        <f t="shared" si="0"/>
        <v>13342045.289017852</v>
      </c>
      <c r="I4" s="272">
        <f t="shared" si="0"/>
        <v>406598.10252786143</v>
      </c>
      <c r="J4" s="272">
        <f t="shared" ref="J4:J18" si="1">SUM(B4:I4)</f>
        <v>56930783.511547692</v>
      </c>
    </row>
    <row r="5" spans="1:10">
      <c r="A5" s="309" t="s">
        <v>475</v>
      </c>
      <c r="B5" s="405">
        <v>309712.56426071003</v>
      </c>
      <c r="C5" s="405">
        <v>314682.19089086499</v>
      </c>
      <c r="D5" s="405">
        <v>373074.49422529899</v>
      </c>
      <c r="E5" s="405">
        <v>70916.440882387004</v>
      </c>
      <c r="F5" s="405">
        <v>9730.7246991339998</v>
      </c>
      <c r="G5" s="405">
        <v>1666022.3150243808</v>
      </c>
      <c r="H5" s="405">
        <v>3135651.8355301931</v>
      </c>
      <c r="I5" s="405">
        <v>110980.31050328231</v>
      </c>
      <c r="J5" s="311">
        <f t="shared" si="1"/>
        <v>5990770.8760162508</v>
      </c>
    </row>
    <row r="6" spans="1:10">
      <c r="A6" s="365" t="s">
        <v>477</v>
      </c>
      <c r="B6" s="407">
        <v>904464.60804574704</v>
      </c>
      <c r="C6" s="407">
        <v>102454.54795701499</v>
      </c>
      <c r="D6" s="407">
        <v>15521.583333204999</v>
      </c>
      <c r="E6" s="407">
        <v>15470.527059682998</v>
      </c>
      <c r="F6" s="407">
        <v>96161.235599812979</v>
      </c>
      <c r="G6" s="407">
        <v>1208443.6923702599</v>
      </c>
      <c r="H6" s="407">
        <v>571486.88689468207</v>
      </c>
      <c r="I6" s="407">
        <v>38108.161296193459</v>
      </c>
      <c r="J6" s="369">
        <f t="shared" si="1"/>
        <v>2952111.2425565985</v>
      </c>
    </row>
    <row r="7" spans="1:10">
      <c r="A7" s="365" t="s">
        <v>478</v>
      </c>
      <c r="B7" s="407">
        <v>1744438.376468333</v>
      </c>
      <c r="C7" s="407">
        <v>300438.40715547005</v>
      </c>
      <c r="D7" s="407">
        <v>79382.847251685002</v>
      </c>
      <c r="E7" s="407">
        <v>59598.731059833</v>
      </c>
      <c r="F7" s="407">
        <v>125459.20572695602</v>
      </c>
      <c r="G7" s="407">
        <v>1671646.4142154737</v>
      </c>
      <c r="H7" s="407">
        <v>1298334.3365265641</v>
      </c>
      <c r="I7" s="407">
        <v>58146.646461603581</v>
      </c>
      <c r="J7" s="369">
        <f t="shared" si="1"/>
        <v>5337444.9648659183</v>
      </c>
    </row>
    <row r="8" spans="1:10">
      <c r="A8" s="365" t="s">
        <v>479</v>
      </c>
      <c r="B8" s="407">
        <v>428251.41000000003</v>
      </c>
      <c r="C8" s="407">
        <v>314823.42300000001</v>
      </c>
      <c r="D8" s="407">
        <v>6218.05</v>
      </c>
      <c r="E8" s="407">
        <v>14860.934999999999</v>
      </c>
      <c r="F8" s="407">
        <v>11882.208000000001</v>
      </c>
      <c r="G8" s="407">
        <v>413252.50638355216</v>
      </c>
      <c r="H8" s="407">
        <v>347832.74800000002</v>
      </c>
      <c r="I8" s="407">
        <v>6207.1234161827524</v>
      </c>
      <c r="J8" s="369">
        <f t="shared" si="1"/>
        <v>1543328.4037997352</v>
      </c>
    </row>
    <row r="9" spans="1:10">
      <c r="A9" s="365" t="s">
        <v>476</v>
      </c>
      <c r="B9" s="407">
        <v>1231911.9815451112</v>
      </c>
      <c r="C9" s="407">
        <v>79745.925350089004</v>
      </c>
      <c r="D9" s="407">
        <v>8813.392204689002</v>
      </c>
      <c r="E9" s="407">
        <v>24024.460423970002</v>
      </c>
      <c r="F9" s="407">
        <v>112356.86203748999</v>
      </c>
      <c r="G9" s="407">
        <v>788346.55190339475</v>
      </c>
      <c r="H9" s="407">
        <v>423198.01863898995</v>
      </c>
      <c r="I9" s="407">
        <v>28948.674613687344</v>
      </c>
      <c r="J9" s="369">
        <f t="shared" si="1"/>
        <v>2697345.866717421</v>
      </c>
    </row>
    <row r="10" spans="1:10">
      <c r="A10" s="365" t="s">
        <v>480</v>
      </c>
      <c r="B10" s="407">
        <v>1199839.004</v>
      </c>
      <c r="C10" s="407">
        <v>263604.85099999997</v>
      </c>
      <c r="D10" s="407">
        <v>25461.217999999997</v>
      </c>
      <c r="E10" s="407">
        <v>26401.441000000003</v>
      </c>
      <c r="F10" s="407">
        <v>62470.323000000004</v>
      </c>
      <c r="G10" s="407">
        <v>998935.3820651297</v>
      </c>
      <c r="H10" s="407">
        <v>833137.27200000011</v>
      </c>
      <c r="I10" s="407">
        <v>15660.538753110975</v>
      </c>
      <c r="J10" s="369">
        <f t="shared" si="1"/>
        <v>3425510.0298182406</v>
      </c>
    </row>
    <row r="11" spans="1:10">
      <c r="A11" s="365" t="s">
        <v>481</v>
      </c>
      <c r="B11" s="407">
        <v>1011571.68</v>
      </c>
      <c r="C11" s="407">
        <v>127706.564</v>
      </c>
      <c r="D11" s="407">
        <v>17726.623</v>
      </c>
      <c r="E11" s="407">
        <v>18106.240000000002</v>
      </c>
      <c r="F11" s="407">
        <v>18019.021000000001</v>
      </c>
      <c r="G11" s="407">
        <v>775304.42082270898</v>
      </c>
      <c r="H11" s="407">
        <v>433812.05100000004</v>
      </c>
      <c r="I11" s="407">
        <v>7501.5544030669189</v>
      </c>
      <c r="J11" s="369">
        <f t="shared" si="1"/>
        <v>2409748.154225776</v>
      </c>
    </row>
    <row r="12" spans="1:10">
      <c r="A12" s="365" t="s">
        <v>482</v>
      </c>
      <c r="B12" s="407">
        <v>2461975.3489999999</v>
      </c>
      <c r="C12" s="407">
        <v>1392916.4669999997</v>
      </c>
      <c r="D12" s="407">
        <v>54891.692999999999</v>
      </c>
      <c r="E12" s="407">
        <v>34432.942000000003</v>
      </c>
      <c r="F12" s="407">
        <v>42874.186999999991</v>
      </c>
      <c r="G12" s="407">
        <v>1486355.3061278649</v>
      </c>
      <c r="H12" s="407">
        <v>1355472.1669999997</v>
      </c>
      <c r="I12" s="407">
        <v>26134.260123017433</v>
      </c>
      <c r="J12" s="369">
        <f t="shared" si="1"/>
        <v>6855052.3712508809</v>
      </c>
    </row>
    <row r="13" spans="1:10">
      <c r="A13" s="365" t="s">
        <v>483</v>
      </c>
      <c r="B13" s="407">
        <v>1324702.0554377541</v>
      </c>
      <c r="C13" s="407">
        <v>170264.95854939902</v>
      </c>
      <c r="D13" s="407">
        <v>16341.153236269</v>
      </c>
      <c r="E13" s="407">
        <v>31872.367812869001</v>
      </c>
      <c r="F13" s="407">
        <v>56665.843060022002</v>
      </c>
      <c r="G13" s="407">
        <v>871618.60206288996</v>
      </c>
      <c r="H13" s="407">
        <v>618856.48177167098</v>
      </c>
      <c r="I13" s="407">
        <v>18351.863208356786</v>
      </c>
      <c r="J13" s="369">
        <f t="shared" si="1"/>
        <v>3108673.3251392306</v>
      </c>
    </row>
    <row r="14" spans="1:10">
      <c r="A14" s="365" t="s">
        <v>484</v>
      </c>
      <c r="B14" s="407">
        <v>944800.99</v>
      </c>
      <c r="C14" s="407">
        <v>110177.75500000002</v>
      </c>
      <c r="D14" s="407">
        <v>19094.87</v>
      </c>
      <c r="E14" s="407">
        <v>20586.045000000002</v>
      </c>
      <c r="F14" s="407">
        <v>68343.895999999993</v>
      </c>
      <c r="G14" s="407">
        <v>794151.61834271869</v>
      </c>
      <c r="H14" s="407">
        <v>447871.75699999998</v>
      </c>
      <c r="I14" s="407">
        <v>18178.394837229534</v>
      </c>
      <c r="J14" s="369">
        <f t="shared" si="1"/>
        <v>2423205.3261799486</v>
      </c>
    </row>
    <row r="15" spans="1:10">
      <c r="A15" s="365" t="s">
        <v>485</v>
      </c>
      <c r="B15" s="407">
        <v>1102776.2509999999</v>
      </c>
      <c r="C15" s="407">
        <v>108798.48499999999</v>
      </c>
      <c r="D15" s="407">
        <v>30369.264999999996</v>
      </c>
      <c r="E15" s="407">
        <v>17379.412000000004</v>
      </c>
      <c r="F15" s="407">
        <v>73263.926000000007</v>
      </c>
      <c r="G15" s="407">
        <v>978616.74533784494</v>
      </c>
      <c r="H15" s="407">
        <v>721239.52100000007</v>
      </c>
      <c r="I15" s="407">
        <v>15002.991360383081</v>
      </c>
      <c r="J15" s="369">
        <f t="shared" si="1"/>
        <v>3047446.5966982283</v>
      </c>
    </row>
    <row r="16" spans="1:10">
      <c r="A16" s="365" t="s">
        <v>486</v>
      </c>
      <c r="B16" s="407">
        <v>2661018.693</v>
      </c>
      <c r="C16" s="407">
        <v>568291.67900000012</v>
      </c>
      <c r="D16" s="407">
        <v>43844.73</v>
      </c>
      <c r="E16" s="407">
        <v>71662.649000000005</v>
      </c>
      <c r="F16" s="407">
        <v>138063.78</v>
      </c>
      <c r="G16" s="407">
        <v>3052328.7016331758</v>
      </c>
      <c r="H16" s="407">
        <v>1748379.5579999997</v>
      </c>
      <c r="I16" s="407">
        <v>32303.879070978946</v>
      </c>
      <c r="J16" s="369">
        <f t="shared" si="1"/>
        <v>8315893.6697041541</v>
      </c>
    </row>
    <row r="17" spans="1:10">
      <c r="A17" s="365" t="s">
        <v>487</v>
      </c>
      <c r="B17" s="407">
        <v>3099182.6660000002</v>
      </c>
      <c r="C17" s="407">
        <v>387620.87299999996</v>
      </c>
      <c r="D17" s="407">
        <v>33577.399999999994</v>
      </c>
      <c r="E17" s="407">
        <v>30035.050999999999</v>
      </c>
      <c r="F17" s="407">
        <v>34873.045999999995</v>
      </c>
      <c r="G17" s="407">
        <v>1144714.755535169</v>
      </c>
      <c r="H17" s="407">
        <v>979157.27499999991</v>
      </c>
      <c r="I17" s="407">
        <v>14234.639816704068</v>
      </c>
      <c r="J17" s="369">
        <f t="shared" si="1"/>
        <v>5723395.7063518735</v>
      </c>
    </row>
    <row r="18" spans="1:10">
      <c r="A18" s="271" t="s">
        <v>488</v>
      </c>
      <c r="B18" s="406">
        <v>1133988.9885110289</v>
      </c>
      <c r="C18" s="406">
        <v>635481.81335139996</v>
      </c>
      <c r="D18" s="406">
        <v>16027.233316598002</v>
      </c>
      <c r="E18" s="406">
        <v>13099.538759539</v>
      </c>
      <c r="F18" s="406">
        <v>50578.027694053999</v>
      </c>
      <c r="G18" s="406">
        <v>807226.93127098889</v>
      </c>
      <c r="H18" s="406">
        <v>427615.380655755</v>
      </c>
      <c r="I18" s="406">
        <v>16839.064664064197</v>
      </c>
      <c r="J18" s="368">
        <f t="shared" si="1"/>
        <v>3100856.9782234277</v>
      </c>
    </row>
    <row r="19" spans="1:10" ht="12" customHeight="1">
      <c r="A19" s="7"/>
      <c r="J19" s="5"/>
    </row>
  </sheetData>
  <sortState xmlns:xlrd2="http://schemas.microsoft.com/office/spreadsheetml/2017/richdata2"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B5AF-DF3C-4726-9EAD-133B584532B3}">
  <dimension ref="A1:AK33"/>
  <sheetViews>
    <sheetView showGridLines="0" zoomScaleNormal="100" zoomScaleSheetLayoutView="100" workbookViewId="0"/>
  </sheetViews>
  <sheetFormatPr defaultColWidth="9.140625" defaultRowHeight="12"/>
  <cols>
    <col min="1" max="1" width="25.28515625" style="3" customWidth="1"/>
    <col min="2" max="2" width="10.7109375" style="3" customWidth="1"/>
    <col min="3" max="3" width="11" style="3" customWidth="1"/>
    <col min="4" max="4" width="10.85546875" style="3" customWidth="1"/>
    <col min="5" max="7" width="13.85546875" style="3" customWidth="1"/>
    <col min="8" max="8" width="16.140625" style="3" customWidth="1"/>
    <col min="9" max="9" width="13.42578125" style="3" customWidth="1"/>
    <col min="10" max="10" width="13.85546875" style="3" customWidth="1"/>
    <col min="11" max="16384" width="9.140625" style="3"/>
  </cols>
  <sheetData>
    <row r="1" spans="1:37" ht="18">
      <c r="A1" s="194" t="s">
        <v>549</v>
      </c>
      <c r="B1" s="12"/>
      <c r="J1" s="255" t="str">
        <f>'3.1'!N1</f>
        <v>2025</v>
      </c>
    </row>
    <row r="2" spans="1:37" ht="6" customHeight="1">
      <c r="A2" s="12"/>
      <c r="B2" s="546"/>
      <c r="C2" s="546"/>
      <c r="D2" s="546"/>
      <c r="E2" s="546"/>
      <c r="F2" s="546"/>
      <c r="G2" s="546"/>
      <c r="H2" s="546"/>
      <c r="I2" s="546"/>
      <c r="J2" s="546"/>
    </row>
    <row r="3" spans="1:37" ht="36">
      <c r="A3" s="267"/>
      <c r="B3" s="283" t="s">
        <v>116</v>
      </c>
      <c r="C3" s="283" t="s">
        <v>16</v>
      </c>
      <c r="D3" s="283" t="s">
        <v>17</v>
      </c>
      <c r="E3" s="283" t="s">
        <v>18</v>
      </c>
      <c r="F3" s="283" t="s">
        <v>503</v>
      </c>
      <c r="G3" s="283" t="s">
        <v>115</v>
      </c>
      <c r="H3" s="283" t="s">
        <v>54</v>
      </c>
      <c r="I3" s="283" t="s">
        <v>19</v>
      </c>
      <c r="J3" s="283" t="s">
        <v>60</v>
      </c>
    </row>
    <row r="4" spans="1:37">
      <c r="A4" s="371" t="s">
        <v>629</v>
      </c>
      <c r="B4" s="405">
        <v>20500.210471056154</v>
      </c>
      <c r="C4" s="405">
        <v>4170.9185863125731</v>
      </c>
      <c r="D4" s="405">
        <v>697.328724206159</v>
      </c>
      <c r="E4" s="405">
        <v>433.32907470133597</v>
      </c>
      <c r="F4" s="405">
        <v>886.63673510764897</v>
      </c>
      <c r="G4" s="405">
        <v>15635.09111347756</v>
      </c>
      <c r="H4" s="405">
        <v>13336.677368861698</v>
      </c>
      <c r="I4" s="405">
        <v>260.26593867429551</v>
      </c>
      <c r="J4" s="311">
        <v>55920.458012397423</v>
      </c>
      <c r="K4" s="162"/>
    </row>
    <row r="5" spans="1:37">
      <c r="A5" s="392" t="s">
        <v>650</v>
      </c>
      <c r="B5" s="407">
        <f>'4.3'!B4/1000</f>
        <v>19558.634617268686</v>
      </c>
      <c r="C5" s="407">
        <f>'4.3'!C4/1000</f>
        <v>4877.0079402542378</v>
      </c>
      <c r="D5" s="407">
        <f>'4.3'!D4/1000</f>
        <v>740.34455256774493</v>
      </c>
      <c r="E5" s="407">
        <f>'4.3'!E4/1000</f>
        <v>448.44678099828099</v>
      </c>
      <c r="F5" s="407">
        <f>'4.3'!F4/1000</f>
        <v>900.74228581746888</v>
      </c>
      <c r="G5" s="407">
        <f>'4.3'!G4/1000</f>
        <v>16656.96394309555</v>
      </c>
      <c r="H5" s="407">
        <f>'4.3'!H4/1000</f>
        <v>13342.045289017853</v>
      </c>
      <c r="I5" s="407">
        <f>'4.3'!I4/1000</f>
        <v>406.59810252786144</v>
      </c>
      <c r="J5" s="369">
        <f>'4.3'!J4/1000</f>
        <v>56930.783511547692</v>
      </c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1:37">
      <c r="A6" s="373" t="s">
        <v>326</v>
      </c>
      <c r="B6" s="389">
        <f t="shared" ref="B6:J6" si="0">B5-B4</f>
        <v>-941.57585378746808</v>
      </c>
      <c r="C6" s="389">
        <f t="shared" si="0"/>
        <v>706.08935394166474</v>
      </c>
      <c r="D6" s="389">
        <f t="shared" si="0"/>
        <v>43.015828361585932</v>
      </c>
      <c r="E6" s="389">
        <f t="shared" si="0"/>
        <v>15.117706296945016</v>
      </c>
      <c r="F6" s="389">
        <f t="shared" si="0"/>
        <v>14.105550709819909</v>
      </c>
      <c r="G6" s="389">
        <f t="shared" si="0"/>
        <v>1021.8728296179906</v>
      </c>
      <c r="H6" s="389">
        <f t="shared" si="0"/>
        <v>5.3679201561553782</v>
      </c>
      <c r="I6" s="389">
        <f t="shared" si="0"/>
        <v>146.33216385356593</v>
      </c>
      <c r="J6" s="389">
        <f t="shared" si="0"/>
        <v>1010.325499150269</v>
      </c>
    </row>
    <row r="7" spans="1:37">
      <c r="A7" s="275" t="s">
        <v>326</v>
      </c>
      <c r="B7" s="284">
        <f t="shared" ref="B7:J7" si="1">B6/B4</f>
        <v>-4.593005789461823E-2</v>
      </c>
      <c r="C7" s="284">
        <f t="shared" si="1"/>
        <v>0.16928869248582107</v>
      </c>
      <c r="D7" s="284">
        <f t="shared" si="1"/>
        <v>6.1686586065352857E-2</v>
      </c>
      <c r="E7" s="284">
        <f t="shared" si="1"/>
        <v>3.4887357390834241E-2</v>
      </c>
      <c r="F7" s="284">
        <f t="shared" si="1"/>
        <v>1.5909052886363111E-2</v>
      </c>
      <c r="G7" s="284">
        <f t="shared" si="1"/>
        <v>6.5357651081235396E-2</v>
      </c>
      <c r="H7" s="284">
        <f t="shared" si="1"/>
        <v>4.0249306537836247E-4</v>
      </c>
      <c r="I7" s="284">
        <f t="shared" si="1"/>
        <v>0.56224093171365896</v>
      </c>
      <c r="J7" s="284">
        <f t="shared" si="1"/>
        <v>1.8067189273132965E-2</v>
      </c>
    </row>
    <row r="8" spans="1:37">
      <c r="A8" s="245"/>
      <c r="B8" s="164"/>
      <c r="C8" s="164"/>
      <c r="D8" s="164"/>
      <c r="E8" s="164"/>
      <c r="F8" s="164"/>
      <c r="G8" s="164"/>
      <c r="H8" s="164"/>
      <c r="I8" s="164"/>
      <c r="J8" s="5"/>
    </row>
    <row r="9" spans="1:37">
      <c r="A9" s="163"/>
      <c r="B9" s="164"/>
      <c r="C9" s="164"/>
      <c r="D9" s="164"/>
      <c r="E9" s="164"/>
      <c r="F9" s="164"/>
      <c r="G9" s="164"/>
      <c r="H9" s="164"/>
      <c r="I9" s="164"/>
      <c r="J9" s="100"/>
    </row>
    <row r="10" spans="1:37">
      <c r="A10" s="163"/>
      <c r="B10" s="164"/>
      <c r="C10" s="164"/>
      <c r="D10" s="164"/>
      <c r="E10" s="164"/>
      <c r="F10" s="164"/>
      <c r="G10" s="164"/>
      <c r="H10" s="164"/>
      <c r="I10" s="164"/>
      <c r="J10" s="100"/>
    </row>
    <row r="11" spans="1:37">
      <c r="A11" s="163"/>
      <c r="B11" s="164"/>
      <c r="C11" s="164"/>
      <c r="D11" s="164"/>
      <c r="E11" s="164"/>
      <c r="F11" s="164"/>
      <c r="G11" s="164"/>
      <c r="H11" s="164"/>
      <c r="I11" s="164"/>
      <c r="J11" s="100"/>
    </row>
    <row r="12" spans="1:37">
      <c r="A12" s="163"/>
      <c r="B12" s="164"/>
      <c r="C12" s="164"/>
      <c r="D12" s="164"/>
      <c r="E12" s="164"/>
      <c r="F12" s="164"/>
      <c r="G12" s="164"/>
      <c r="H12" s="164"/>
      <c r="I12" s="164"/>
      <c r="J12" s="100"/>
    </row>
    <row r="13" spans="1:37" s="19" customFormat="1">
      <c r="A13" s="165"/>
      <c r="B13" s="166"/>
      <c r="C13" s="166"/>
      <c r="D13" s="166"/>
      <c r="E13" s="166"/>
      <c r="F13" s="166"/>
      <c r="G13" s="166"/>
      <c r="H13" s="166"/>
      <c r="I13" s="166"/>
      <c r="J13" s="16"/>
    </row>
    <row r="14" spans="1:37" s="19" customFormat="1">
      <c r="A14" s="165"/>
      <c r="B14" s="166"/>
      <c r="C14" s="166"/>
      <c r="D14" s="166"/>
      <c r="E14" s="166"/>
      <c r="F14" s="166"/>
      <c r="G14" s="166"/>
      <c r="H14" s="166"/>
      <c r="I14" s="166"/>
      <c r="J14" s="16"/>
    </row>
    <row r="15" spans="1:37" s="19" customFormat="1">
      <c r="A15" s="165" t="s">
        <v>504</v>
      </c>
      <c r="B15" s="166" t="s">
        <v>116</v>
      </c>
      <c r="C15" s="166" t="s">
        <v>16</v>
      </c>
      <c r="D15" s="166" t="s">
        <v>17</v>
      </c>
      <c r="E15" s="166" t="s">
        <v>18</v>
      </c>
      <c r="F15" s="166" t="s">
        <v>503</v>
      </c>
      <c r="G15" s="166" t="s">
        <v>115</v>
      </c>
      <c r="H15" s="166" t="s">
        <v>54</v>
      </c>
      <c r="I15" s="166" t="s">
        <v>19</v>
      </c>
      <c r="J15" s="16" t="s">
        <v>60</v>
      </c>
    </row>
    <row r="16" spans="1:37" s="19" customFormat="1">
      <c r="A16" s="21">
        <f>J1-1</f>
        <v>2024</v>
      </c>
      <c r="B16" s="166">
        <f>B4</f>
        <v>20500.210471056154</v>
      </c>
      <c r="C16" s="166">
        <f t="shared" ref="C16:J16" si="2">C4</f>
        <v>4170.9185863125731</v>
      </c>
      <c r="D16" s="166">
        <f t="shared" si="2"/>
        <v>697.328724206159</v>
      </c>
      <c r="E16" s="166">
        <f t="shared" si="2"/>
        <v>433.32907470133597</v>
      </c>
      <c r="F16" s="166">
        <f t="shared" si="2"/>
        <v>886.63673510764897</v>
      </c>
      <c r="G16" s="166">
        <f t="shared" si="2"/>
        <v>15635.09111347756</v>
      </c>
      <c r="H16" s="166">
        <f t="shared" si="2"/>
        <v>13336.677368861698</v>
      </c>
      <c r="I16" s="166">
        <f t="shared" si="2"/>
        <v>260.26593867429551</v>
      </c>
      <c r="J16" s="166">
        <f t="shared" si="2"/>
        <v>55920.458012397423</v>
      </c>
    </row>
    <row r="17" spans="1:10" s="19" customFormat="1">
      <c r="A17" s="21" t="str">
        <f>J1</f>
        <v>2025</v>
      </c>
      <c r="B17" s="16">
        <f>B5</f>
        <v>19558.634617268686</v>
      </c>
      <c r="C17" s="16">
        <f t="shared" ref="C17:J17" si="3">C5</f>
        <v>4877.0079402542378</v>
      </c>
      <c r="D17" s="16">
        <f t="shared" si="3"/>
        <v>740.34455256774493</v>
      </c>
      <c r="E17" s="16">
        <f t="shared" si="3"/>
        <v>448.44678099828099</v>
      </c>
      <c r="F17" s="16">
        <f t="shared" si="3"/>
        <v>900.74228581746888</v>
      </c>
      <c r="G17" s="16">
        <f t="shared" si="3"/>
        <v>16656.96394309555</v>
      </c>
      <c r="H17" s="16">
        <f t="shared" si="3"/>
        <v>13342.045289017853</v>
      </c>
      <c r="I17" s="16">
        <f t="shared" si="3"/>
        <v>406.59810252786144</v>
      </c>
      <c r="J17" s="16">
        <f t="shared" si="3"/>
        <v>56930.783511547692</v>
      </c>
    </row>
    <row r="18" spans="1:10" s="19" customFormat="1"/>
    <row r="19" spans="1:10" s="19" customFormat="1"/>
    <row r="20" spans="1:10" s="19" customFormat="1"/>
    <row r="21" spans="1:10" s="19" customFormat="1"/>
    <row r="22" spans="1:10" s="19" customFormat="1"/>
    <row r="23" spans="1:10" s="19" customFormat="1"/>
    <row r="24" spans="1:10" s="19" customFormat="1"/>
    <row r="25" spans="1:10" s="19" customFormat="1"/>
    <row r="26" spans="1:10" s="19" customFormat="1"/>
    <row r="27" spans="1:10" s="19" customFormat="1"/>
    <row r="28" spans="1:10" s="19" customFormat="1"/>
    <row r="29" spans="1:10" s="19" customFormat="1"/>
    <row r="30" spans="1:10" s="19" customFormat="1"/>
    <row r="31" spans="1:10" s="19" customFormat="1"/>
    <row r="32" spans="1:10" s="19" customFormat="1"/>
    <row r="33" s="19" customFormat="1"/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8"/>
  <dimension ref="A1:P27"/>
  <sheetViews>
    <sheetView showGridLines="0" zoomScaleNormal="100" zoomScaleSheetLayoutView="100" zoomScalePageLayoutView="79" workbookViewId="0"/>
  </sheetViews>
  <sheetFormatPr defaultColWidth="9.140625" defaultRowHeight="12"/>
  <cols>
    <col min="1" max="1" width="27.85546875" style="3" customWidth="1"/>
    <col min="2" max="2" width="6.140625" style="3" customWidth="1"/>
    <col min="3" max="14" width="7.85546875" style="3" customWidth="1"/>
    <col min="15" max="15" width="7.5703125" style="3" customWidth="1"/>
    <col min="16" max="16" width="7.85546875" style="3" customWidth="1"/>
    <col min="17" max="16384" width="9.140625" style="3"/>
  </cols>
  <sheetData>
    <row r="1" spans="1:16" ht="18">
      <c r="A1" s="194" t="s">
        <v>548</v>
      </c>
      <c r="B1" s="101"/>
      <c r="C1" s="101"/>
      <c r="D1" s="101"/>
      <c r="P1" s="255" t="str">
        <f>'3.1'!N1</f>
        <v>2025</v>
      </c>
    </row>
    <row r="2" spans="1:16" ht="6" customHeight="1">
      <c r="B2" s="48" t="s">
        <v>489</v>
      </c>
      <c r="C2" s="48" t="s">
        <v>490</v>
      </c>
      <c r="D2" s="48" t="s">
        <v>491</v>
      </c>
      <c r="E2" s="48" t="s">
        <v>492</v>
      </c>
      <c r="F2" s="48" t="s">
        <v>493</v>
      </c>
      <c r="G2" s="48" t="s">
        <v>494</v>
      </c>
      <c r="H2" s="48" t="s">
        <v>495</v>
      </c>
      <c r="I2" s="48" t="s">
        <v>496</v>
      </c>
      <c r="J2" s="48" t="s">
        <v>497</v>
      </c>
      <c r="K2" s="48" t="s">
        <v>498</v>
      </c>
      <c r="L2" s="48" t="s">
        <v>499</v>
      </c>
      <c r="M2" s="48" t="s">
        <v>500</v>
      </c>
      <c r="N2" s="48" t="s">
        <v>501</v>
      </c>
      <c r="O2" s="48" t="s">
        <v>502</v>
      </c>
    </row>
    <row r="3" spans="1:16">
      <c r="A3" s="180"/>
      <c r="B3" s="252" t="s">
        <v>293</v>
      </c>
      <c r="C3" s="252" t="s">
        <v>295</v>
      </c>
      <c r="D3" s="252" t="s">
        <v>290</v>
      </c>
      <c r="E3" s="252" t="s">
        <v>291</v>
      </c>
      <c r="F3" s="252" t="s">
        <v>301</v>
      </c>
      <c r="G3" s="252" t="s">
        <v>303</v>
      </c>
      <c r="H3" s="252" t="s">
        <v>292</v>
      </c>
      <c r="I3" s="252" t="s">
        <v>298</v>
      </c>
      <c r="J3" s="252" t="s">
        <v>300</v>
      </c>
      <c r="K3" s="252" t="s">
        <v>302</v>
      </c>
      <c r="L3" s="252" t="s">
        <v>296</v>
      </c>
      <c r="M3" s="252" t="s">
        <v>294</v>
      </c>
      <c r="N3" s="252" t="s">
        <v>297</v>
      </c>
      <c r="O3" s="252" t="s">
        <v>299</v>
      </c>
      <c r="P3" s="252" t="s">
        <v>60</v>
      </c>
    </row>
    <row r="4" spans="1:16">
      <c r="A4" s="167" t="s">
        <v>24</v>
      </c>
      <c r="B4" s="258">
        <f t="shared" ref="B4:O4" si="0">SUM(B5:B17)</f>
        <v>328.99697550625524</v>
      </c>
      <c r="C4" s="258">
        <f t="shared" si="0"/>
        <v>18639.002953935138</v>
      </c>
      <c r="D4" s="258">
        <f t="shared" si="0"/>
        <v>1926.2858506719481</v>
      </c>
      <c r="E4" s="258">
        <f t="shared" si="0"/>
        <v>1520.4024301797347</v>
      </c>
      <c r="F4" s="258">
        <f t="shared" si="0"/>
        <v>16028.201764108864</v>
      </c>
      <c r="G4" s="258">
        <f t="shared" si="0"/>
        <v>1187.5058779282429</v>
      </c>
      <c r="H4" s="258">
        <f t="shared" si="0"/>
        <v>515.40700611577643</v>
      </c>
      <c r="I4" s="258">
        <f t="shared" si="0"/>
        <v>2814.8131350308927</v>
      </c>
      <c r="J4" s="258">
        <f t="shared" si="0"/>
        <v>1390.0234086531643</v>
      </c>
      <c r="K4" s="258">
        <f t="shared" si="0"/>
        <v>3717.5172790199495</v>
      </c>
      <c r="L4" s="258">
        <f t="shared" si="0"/>
        <v>1318.6644107282316</v>
      </c>
      <c r="M4" s="258">
        <f t="shared" si="0"/>
        <v>5590.5206206341118</v>
      </c>
      <c r="N4" s="258">
        <f t="shared" si="0"/>
        <v>20701.276637731873</v>
      </c>
      <c r="O4" s="258">
        <f t="shared" si="0"/>
        <v>689.0862571734508</v>
      </c>
      <c r="P4" s="258">
        <f t="shared" ref="P4:P18" si="1">SUM(B4:O4)</f>
        <v>76367.704607417632</v>
      </c>
    </row>
    <row r="5" spans="1:16">
      <c r="A5" s="376" t="s">
        <v>168</v>
      </c>
      <c r="B5" s="261">
        <v>0</v>
      </c>
      <c r="C5" s="261">
        <v>52.976897000000029</v>
      </c>
      <c r="D5" s="261">
        <v>7.1141199999999998</v>
      </c>
      <c r="E5" s="261">
        <v>1074.6200089999993</v>
      </c>
      <c r="F5" s="261">
        <v>12.149287000000001</v>
      </c>
      <c r="G5" s="261">
        <v>211.07614999999996</v>
      </c>
      <c r="H5" s="261">
        <v>1.0071459999999999</v>
      </c>
      <c r="I5" s="261">
        <v>41.125964000000003</v>
      </c>
      <c r="J5" s="261">
        <v>117.94045899999998</v>
      </c>
      <c r="K5" s="261">
        <v>3064.3707419999996</v>
      </c>
      <c r="L5" s="261">
        <v>265.14555700000005</v>
      </c>
      <c r="M5" s="261">
        <v>3068.3513039999998</v>
      </c>
      <c r="N5" s="261">
        <v>17207.037903999993</v>
      </c>
      <c r="O5" s="261">
        <v>108.54429799999998</v>
      </c>
      <c r="P5" s="261">
        <f t="shared" ref="P5:P17" si="2">SUM(B5:O5)</f>
        <v>25231.459836999991</v>
      </c>
    </row>
    <row r="6" spans="1:16">
      <c r="A6" s="378" t="s">
        <v>273</v>
      </c>
      <c r="B6" s="360">
        <v>0</v>
      </c>
      <c r="C6" s="360">
        <v>17384.799329999998</v>
      </c>
      <c r="D6" s="360">
        <v>0</v>
      </c>
      <c r="E6" s="360">
        <v>0</v>
      </c>
      <c r="F6" s="360">
        <v>14681.780760000001</v>
      </c>
      <c r="G6" s="360">
        <v>0</v>
      </c>
      <c r="H6" s="360">
        <v>0</v>
      </c>
      <c r="I6" s="360">
        <v>0</v>
      </c>
      <c r="J6" s="360">
        <v>0</v>
      </c>
      <c r="K6" s="360">
        <v>0</v>
      </c>
      <c r="L6" s="360">
        <v>0</v>
      </c>
      <c r="M6" s="360">
        <v>0</v>
      </c>
      <c r="N6" s="360">
        <v>0</v>
      </c>
      <c r="O6" s="360">
        <v>0</v>
      </c>
      <c r="P6" s="360">
        <f t="shared" si="2"/>
        <v>32066.580089999999</v>
      </c>
    </row>
    <row r="7" spans="1:16">
      <c r="A7" s="378" t="s">
        <v>506</v>
      </c>
      <c r="B7" s="360">
        <f t="shared" ref="B7:O7" si="3">B$18</f>
        <v>236.71213410625523</v>
      </c>
      <c r="C7" s="360">
        <f t="shared" si="3"/>
        <v>1117.8036869351372</v>
      </c>
      <c r="D7" s="360">
        <f t="shared" si="3"/>
        <v>1465.3371520719477</v>
      </c>
      <c r="E7" s="360">
        <f t="shared" si="3"/>
        <v>226.35701117973503</v>
      </c>
      <c r="F7" s="360">
        <f t="shared" si="3"/>
        <v>768.19310510886157</v>
      </c>
      <c r="G7" s="360">
        <f t="shared" si="3"/>
        <v>867.09148592824283</v>
      </c>
      <c r="H7" s="360">
        <f t="shared" si="3"/>
        <v>404.79478331577639</v>
      </c>
      <c r="I7" s="360">
        <f t="shared" si="3"/>
        <v>975.47185703089372</v>
      </c>
      <c r="J7" s="360">
        <f t="shared" si="3"/>
        <v>604.39817840316437</v>
      </c>
      <c r="K7" s="360">
        <f t="shared" si="3"/>
        <v>588.04942601994958</v>
      </c>
      <c r="L7" s="360">
        <f t="shared" si="3"/>
        <v>959.34828632823155</v>
      </c>
      <c r="M7" s="360">
        <f t="shared" si="3"/>
        <v>2016.6029246341118</v>
      </c>
      <c r="N7" s="360">
        <f t="shared" si="3"/>
        <v>1766.7326147318754</v>
      </c>
      <c r="O7" s="360">
        <f t="shared" si="3"/>
        <v>453.82100217345072</v>
      </c>
      <c r="P7" s="360">
        <f t="shared" si="2"/>
        <v>12450.713647967632</v>
      </c>
    </row>
    <row r="8" spans="1:16">
      <c r="A8" s="378" t="s">
        <v>161</v>
      </c>
      <c r="B8" s="360">
        <v>46.611670000000018</v>
      </c>
      <c r="C8" s="360">
        <v>81.785939999999982</v>
      </c>
      <c r="D8" s="360">
        <v>420.5630160000004</v>
      </c>
      <c r="E8" s="360">
        <v>219.41968500000021</v>
      </c>
      <c r="F8" s="360">
        <v>71.068802000000005</v>
      </c>
      <c r="G8" s="360">
        <v>106.61212999999999</v>
      </c>
      <c r="H8" s="360">
        <v>98.476658000000057</v>
      </c>
      <c r="I8" s="360">
        <v>159.3653820000001</v>
      </c>
      <c r="J8" s="360">
        <v>119.98919124999992</v>
      </c>
      <c r="K8" s="360">
        <v>48.546421999999993</v>
      </c>
      <c r="L8" s="360">
        <v>67.848782000000014</v>
      </c>
      <c r="M8" s="360">
        <v>379.99383699999993</v>
      </c>
      <c r="N8" s="360">
        <v>1669.8661400000001</v>
      </c>
      <c r="O8" s="360">
        <v>93.889522000000014</v>
      </c>
      <c r="P8" s="360">
        <f t="shared" si="2"/>
        <v>3584.0371772500007</v>
      </c>
    </row>
    <row r="9" spans="1:16">
      <c r="A9" s="378" t="s">
        <v>169</v>
      </c>
      <c r="B9" s="360">
        <v>0</v>
      </c>
      <c r="C9" s="360">
        <v>2.3094999999999997E-2</v>
      </c>
      <c r="D9" s="360">
        <v>7.5730000000000006E-2</v>
      </c>
      <c r="E9" s="360">
        <v>0</v>
      </c>
      <c r="F9" s="360">
        <v>0</v>
      </c>
      <c r="G9" s="360">
        <v>6.5929999999999989E-2</v>
      </c>
      <c r="H9" s="360">
        <v>0</v>
      </c>
      <c r="I9" s="360">
        <v>1119.8542069999996</v>
      </c>
      <c r="J9" s="360">
        <v>0</v>
      </c>
      <c r="K9" s="360">
        <v>0</v>
      </c>
      <c r="L9" s="360">
        <v>0</v>
      </c>
      <c r="M9" s="360">
        <v>0</v>
      </c>
      <c r="N9" s="360">
        <v>2.01911</v>
      </c>
      <c r="O9" s="360">
        <v>10.2265</v>
      </c>
      <c r="P9" s="360">
        <f t="shared" si="2"/>
        <v>1132.2645719999996</v>
      </c>
    </row>
    <row r="10" spans="1:16">
      <c r="A10" s="378" t="s">
        <v>699</v>
      </c>
      <c r="B10" s="360">
        <v>0</v>
      </c>
      <c r="C10" s="360">
        <v>0</v>
      </c>
      <c r="D10" s="360">
        <v>0</v>
      </c>
      <c r="E10" s="360">
        <v>0</v>
      </c>
      <c r="F10" s="360">
        <v>494.07154999999995</v>
      </c>
      <c r="G10" s="360">
        <v>0</v>
      </c>
      <c r="H10" s="360">
        <v>0</v>
      </c>
      <c r="I10" s="360">
        <v>0</v>
      </c>
      <c r="J10" s="360">
        <v>498.02301999999997</v>
      </c>
      <c r="K10" s="360">
        <v>0</v>
      </c>
      <c r="L10" s="360">
        <v>0</v>
      </c>
      <c r="M10" s="360">
        <v>63.071100000000008</v>
      </c>
      <c r="N10" s="360">
        <v>0</v>
      </c>
      <c r="O10" s="360">
        <v>0</v>
      </c>
      <c r="P10" s="360">
        <f t="shared" si="2"/>
        <v>1055.1656700000001</v>
      </c>
    </row>
    <row r="11" spans="1:16">
      <c r="A11" s="378" t="s">
        <v>163</v>
      </c>
      <c r="B11" s="360">
        <v>0</v>
      </c>
      <c r="C11" s="360">
        <v>1.1971079999999998</v>
      </c>
      <c r="D11" s="360">
        <v>0</v>
      </c>
      <c r="E11" s="360">
        <v>0</v>
      </c>
      <c r="F11" s="360">
        <v>0</v>
      </c>
      <c r="G11" s="360">
        <v>0</v>
      </c>
      <c r="H11" s="360">
        <v>0</v>
      </c>
      <c r="I11" s="360">
        <v>494.43429699999962</v>
      </c>
      <c r="J11" s="360">
        <v>7.8181999999999988E-2</v>
      </c>
      <c r="K11" s="360">
        <v>0</v>
      </c>
      <c r="L11" s="360">
        <v>0</v>
      </c>
      <c r="M11" s="360">
        <v>40.902889999999999</v>
      </c>
      <c r="N11" s="360">
        <v>54.551520000000004</v>
      </c>
      <c r="O11" s="360">
        <v>17.869812000000007</v>
      </c>
      <c r="P11" s="360">
        <f t="shared" si="2"/>
        <v>609.03380899999968</v>
      </c>
    </row>
    <row r="12" spans="1:16">
      <c r="A12" s="378" t="s">
        <v>700</v>
      </c>
      <c r="B12" s="360">
        <v>45.392206400000006</v>
      </c>
      <c r="C12" s="360">
        <v>0</v>
      </c>
      <c r="D12" s="360">
        <v>31.283720600000002</v>
      </c>
      <c r="E12" s="360">
        <v>5.7250000000000001E-3</v>
      </c>
      <c r="F12" s="360">
        <v>0</v>
      </c>
      <c r="G12" s="360">
        <v>1.26593</v>
      </c>
      <c r="H12" s="360">
        <v>11.121704800000002</v>
      </c>
      <c r="I12" s="360">
        <v>1.8504079999999998</v>
      </c>
      <c r="J12" s="360">
        <v>30.197680999999996</v>
      </c>
      <c r="K12" s="360">
        <v>0</v>
      </c>
      <c r="L12" s="360">
        <v>26.012722399999998</v>
      </c>
      <c r="M12" s="360">
        <v>8.8452850000000005</v>
      </c>
      <c r="N12" s="360">
        <v>0</v>
      </c>
      <c r="O12" s="360">
        <v>0.83199999999999996</v>
      </c>
      <c r="P12" s="360">
        <f t="shared" si="2"/>
        <v>156.80738319999998</v>
      </c>
    </row>
    <row r="13" spans="1:16">
      <c r="A13" s="378" t="s">
        <v>166</v>
      </c>
      <c r="B13" s="360">
        <v>0</v>
      </c>
      <c r="C13" s="360">
        <v>0</v>
      </c>
      <c r="D13" s="360">
        <v>0</v>
      </c>
      <c r="E13" s="360">
        <v>0</v>
      </c>
      <c r="F13" s="360">
        <v>7.2253999999999999E-2</v>
      </c>
      <c r="G13" s="360">
        <v>0</v>
      </c>
      <c r="H13" s="360">
        <v>0</v>
      </c>
      <c r="I13" s="360">
        <v>21.307509999999997</v>
      </c>
      <c r="J13" s="360">
        <v>19.207768999999999</v>
      </c>
      <c r="K13" s="360">
        <v>13.162000000000001</v>
      </c>
      <c r="L13" s="360">
        <v>0</v>
      </c>
      <c r="M13" s="360">
        <v>0.78597600000000001</v>
      </c>
      <c r="N13" s="360">
        <v>0</v>
      </c>
      <c r="O13" s="360">
        <v>2.141</v>
      </c>
      <c r="P13" s="360">
        <f t="shared" si="2"/>
        <v>56.676508999999989</v>
      </c>
    </row>
    <row r="14" spans="1:16">
      <c r="A14" s="378" t="s">
        <v>162</v>
      </c>
      <c r="B14" s="360">
        <v>0</v>
      </c>
      <c r="C14" s="360">
        <v>0.36145599999999978</v>
      </c>
      <c r="D14" s="360">
        <v>1.2710970000000001</v>
      </c>
      <c r="E14" s="360">
        <v>0</v>
      </c>
      <c r="F14" s="360">
        <v>0.77423799999999998</v>
      </c>
      <c r="G14" s="360">
        <v>1.2630350000000006</v>
      </c>
      <c r="H14" s="360">
        <v>0</v>
      </c>
      <c r="I14" s="360">
        <v>0.82631500000000002</v>
      </c>
      <c r="J14" s="360">
        <v>0.17451999999999998</v>
      </c>
      <c r="K14" s="360">
        <v>3.3484950000000007</v>
      </c>
      <c r="L14" s="360">
        <v>0.30906299999999998</v>
      </c>
      <c r="M14" s="360">
        <v>8.3697319999999937</v>
      </c>
      <c r="N14" s="360">
        <v>1.0031480000000002</v>
      </c>
      <c r="O14" s="360">
        <v>0.19410400000000003</v>
      </c>
      <c r="P14" s="360">
        <f t="shared" si="2"/>
        <v>17.895202999999995</v>
      </c>
    </row>
    <row r="15" spans="1:16">
      <c r="A15" s="378" t="s">
        <v>165</v>
      </c>
      <c r="B15" s="360">
        <v>0.28096499999999991</v>
      </c>
      <c r="C15" s="360">
        <v>5.544099999999999E-2</v>
      </c>
      <c r="D15" s="360">
        <v>0.43261499999999992</v>
      </c>
      <c r="E15" s="360">
        <v>0</v>
      </c>
      <c r="F15" s="360">
        <v>9.1768000000000002E-2</v>
      </c>
      <c r="G15" s="360">
        <v>0.13121699999999997</v>
      </c>
      <c r="H15" s="360">
        <v>6.7140000000000003E-3</v>
      </c>
      <c r="I15" s="360">
        <v>0.57719499999999979</v>
      </c>
      <c r="J15" s="360">
        <v>1.4408000000000001E-2</v>
      </c>
      <c r="K15" s="360">
        <v>4.0193999999999994E-2</v>
      </c>
      <c r="L15" s="360">
        <v>0</v>
      </c>
      <c r="M15" s="360">
        <v>3.5975720000000004</v>
      </c>
      <c r="N15" s="360">
        <v>6.620100000000001E-2</v>
      </c>
      <c r="O15" s="360">
        <v>1.5680190000000001</v>
      </c>
      <c r="P15" s="360">
        <f t="shared" si="2"/>
        <v>6.8623089999999998</v>
      </c>
    </row>
    <row r="16" spans="1:16">
      <c r="A16" s="378" t="s">
        <v>19</v>
      </c>
      <c r="B16" s="360">
        <v>0</v>
      </c>
      <c r="C16" s="360">
        <v>0</v>
      </c>
      <c r="D16" s="360">
        <v>0.2084</v>
      </c>
      <c r="E16" s="360">
        <v>0</v>
      </c>
      <c r="F16" s="360">
        <v>0</v>
      </c>
      <c r="G16" s="360">
        <v>0</v>
      </c>
      <c r="H16" s="360">
        <v>0</v>
      </c>
      <c r="I16" s="360">
        <v>0</v>
      </c>
      <c r="J16" s="360">
        <v>0</v>
      </c>
      <c r="K16" s="360">
        <v>0</v>
      </c>
      <c r="L16" s="360">
        <v>0</v>
      </c>
      <c r="M16" s="360">
        <v>0</v>
      </c>
      <c r="N16" s="360">
        <v>0</v>
      </c>
      <c r="O16" s="360">
        <v>0</v>
      </c>
      <c r="P16" s="360">
        <f t="shared" si="2"/>
        <v>0.2084</v>
      </c>
    </row>
    <row r="17" spans="1:16">
      <c r="A17" s="377" t="s">
        <v>167</v>
      </c>
      <c r="B17" s="359">
        <v>0</v>
      </c>
      <c r="C17" s="359">
        <v>0</v>
      </c>
      <c r="D17" s="359">
        <v>0</v>
      </c>
      <c r="E17" s="359">
        <v>0</v>
      </c>
      <c r="F17" s="359">
        <v>0</v>
      </c>
      <c r="G17" s="359">
        <v>0</v>
      </c>
      <c r="H17" s="359">
        <v>0</v>
      </c>
      <c r="I17" s="359">
        <v>0</v>
      </c>
      <c r="J17" s="359">
        <v>0</v>
      </c>
      <c r="K17" s="359">
        <v>0</v>
      </c>
      <c r="L17" s="359">
        <v>0</v>
      </c>
      <c r="M17" s="359">
        <v>0</v>
      </c>
      <c r="N17" s="359">
        <v>0</v>
      </c>
      <c r="O17" s="359">
        <v>0</v>
      </c>
      <c r="P17" s="359">
        <f t="shared" si="2"/>
        <v>0</v>
      </c>
    </row>
    <row r="18" spans="1:16" s="7" customFormat="1" ht="12" customHeight="1">
      <c r="A18" s="167" t="s">
        <v>640</v>
      </c>
      <c r="B18" s="258">
        <f t="shared" ref="B18:O18" si="4">SUM(B19:B24)</f>
        <v>236.71213410625523</v>
      </c>
      <c r="C18" s="258">
        <f t="shared" si="4"/>
        <v>1117.8036869351372</v>
      </c>
      <c r="D18" s="258">
        <f t="shared" si="4"/>
        <v>1465.3371520719477</v>
      </c>
      <c r="E18" s="258">
        <f t="shared" si="4"/>
        <v>226.35701117973503</v>
      </c>
      <c r="F18" s="258">
        <f t="shared" si="4"/>
        <v>768.19310510886157</v>
      </c>
      <c r="G18" s="258">
        <f t="shared" si="4"/>
        <v>867.09148592824283</v>
      </c>
      <c r="H18" s="258">
        <f t="shared" si="4"/>
        <v>404.79478331577639</v>
      </c>
      <c r="I18" s="258">
        <f t="shared" si="4"/>
        <v>975.47185703089372</v>
      </c>
      <c r="J18" s="258">
        <f t="shared" si="4"/>
        <v>604.39817840316437</v>
      </c>
      <c r="K18" s="258">
        <f t="shared" si="4"/>
        <v>588.04942601994958</v>
      </c>
      <c r="L18" s="258">
        <f t="shared" si="4"/>
        <v>959.34828632823155</v>
      </c>
      <c r="M18" s="258">
        <f t="shared" si="4"/>
        <v>2016.6029246341118</v>
      </c>
      <c r="N18" s="258">
        <f t="shared" si="4"/>
        <v>1766.7326147318754</v>
      </c>
      <c r="O18" s="258">
        <f t="shared" si="4"/>
        <v>453.82100217345072</v>
      </c>
      <c r="P18" s="258">
        <f t="shared" si="1"/>
        <v>12450.713647967632</v>
      </c>
    </row>
    <row r="19" spans="1:16">
      <c r="A19" s="408" t="s">
        <v>171</v>
      </c>
      <c r="B19" s="261">
        <v>0</v>
      </c>
      <c r="C19" s="261">
        <v>289.43155700000005</v>
      </c>
      <c r="D19" s="261">
        <v>347.82113900000002</v>
      </c>
      <c r="E19" s="261">
        <v>3.5108519999999999</v>
      </c>
      <c r="F19" s="261">
        <v>38.089510000000004</v>
      </c>
      <c r="G19" s="261">
        <v>285.34087499999998</v>
      </c>
      <c r="H19" s="261">
        <v>0.47984399999999999</v>
      </c>
      <c r="I19" s="261">
        <v>430.24078800000018</v>
      </c>
      <c r="J19" s="261">
        <v>3.5504729999999989</v>
      </c>
      <c r="K19" s="261">
        <v>10.653319999999999</v>
      </c>
      <c r="L19" s="261">
        <v>276.830465</v>
      </c>
      <c r="M19" s="261">
        <v>386.00933599999996</v>
      </c>
      <c r="N19" s="261">
        <v>937.16429100000005</v>
      </c>
      <c r="O19" s="261">
        <v>42.756659999999997</v>
      </c>
      <c r="P19" s="261">
        <f t="shared" ref="P19:P24" si="5">SUM(B19:O19)</f>
        <v>3051.8791099999999</v>
      </c>
    </row>
    <row r="20" spans="1:16">
      <c r="A20" s="379" t="s">
        <v>170</v>
      </c>
      <c r="B20" s="360">
        <v>45.583552999999995</v>
      </c>
      <c r="C20" s="360">
        <v>243.05239800000004</v>
      </c>
      <c r="D20" s="360">
        <v>239.01489100000009</v>
      </c>
      <c r="E20" s="360">
        <v>30.291540999999999</v>
      </c>
      <c r="F20" s="360">
        <v>435.53441899999939</v>
      </c>
      <c r="G20" s="360">
        <v>243.25366700000001</v>
      </c>
      <c r="H20" s="360">
        <v>24.424327000000005</v>
      </c>
      <c r="I20" s="360">
        <v>148.35955699999991</v>
      </c>
      <c r="J20" s="360">
        <v>217.94870400000013</v>
      </c>
      <c r="K20" s="360">
        <v>294.3886650000004</v>
      </c>
      <c r="L20" s="360">
        <v>207.93422600000011</v>
      </c>
      <c r="M20" s="360">
        <v>304.63955300000026</v>
      </c>
      <c r="N20" s="360">
        <v>85.567131999999987</v>
      </c>
      <c r="O20" s="360">
        <v>68.941572999999977</v>
      </c>
      <c r="P20" s="360">
        <f t="shared" si="5"/>
        <v>2588.9342060000008</v>
      </c>
    </row>
    <row r="21" spans="1:16">
      <c r="A21" s="379" t="s">
        <v>457</v>
      </c>
      <c r="B21" s="360">
        <v>30.660125749999988</v>
      </c>
      <c r="C21" s="360">
        <v>156.38571263431615</v>
      </c>
      <c r="D21" s="360">
        <v>54.159736172727925</v>
      </c>
      <c r="E21" s="360">
        <v>16.442706389260014</v>
      </c>
      <c r="F21" s="360">
        <v>42.945834383240474</v>
      </c>
      <c r="G21" s="360">
        <v>82.757247588334693</v>
      </c>
      <c r="H21" s="360">
        <v>69.626763764480984</v>
      </c>
      <c r="I21" s="360">
        <v>45.506499983148977</v>
      </c>
      <c r="J21" s="360">
        <v>30.849347455873819</v>
      </c>
      <c r="K21" s="360">
        <v>42.584153651881387</v>
      </c>
      <c r="L21" s="360">
        <v>63.489094616335265</v>
      </c>
      <c r="M21" s="360">
        <v>678.72222285753162</v>
      </c>
      <c r="N21" s="360">
        <v>262.71489711411687</v>
      </c>
      <c r="O21" s="360">
        <v>24.855157035477085</v>
      </c>
      <c r="P21" s="360">
        <f t="shared" si="5"/>
        <v>1601.6994993967251</v>
      </c>
    </row>
    <row r="22" spans="1:16">
      <c r="A22" s="378" t="s">
        <v>229</v>
      </c>
      <c r="B22" s="360">
        <v>92.38014575625526</v>
      </c>
      <c r="C22" s="360">
        <v>428.93401930082081</v>
      </c>
      <c r="D22" s="360">
        <v>768.88038802074379</v>
      </c>
      <c r="E22" s="360">
        <v>55.837459410475077</v>
      </c>
      <c r="F22" s="360">
        <v>231.8531045259104</v>
      </c>
      <c r="G22" s="360">
        <v>237.77705472143543</v>
      </c>
      <c r="H22" s="360">
        <v>184.19333506038217</v>
      </c>
      <c r="I22" s="360">
        <v>259.50638998003262</v>
      </c>
      <c r="J22" s="360">
        <v>251.9343366172904</v>
      </c>
      <c r="K22" s="360">
        <v>223.4343145296865</v>
      </c>
      <c r="L22" s="360">
        <v>364.24000734562713</v>
      </c>
      <c r="M22" s="360">
        <v>640.67938648359075</v>
      </c>
      <c r="N22" s="360">
        <v>317.93874643775808</v>
      </c>
      <c r="O22" s="360">
        <v>317.19194913797367</v>
      </c>
      <c r="P22" s="360">
        <f t="shared" si="5"/>
        <v>4374.7806373279818</v>
      </c>
    </row>
    <row r="23" spans="1:16">
      <c r="A23" s="379" t="s">
        <v>458</v>
      </c>
      <c r="B23" s="360">
        <v>0</v>
      </c>
      <c r="C23" s="360">
        <v>0</v>
      </c>
      <c r="D23" s="360">
        <v>12.004354478475788</v>
      </c>
      <c r="E23" s="360">
        <v>120.27445237999996</v>
      </c>
      <c r="F23" s="360">
        <v>19.770237199711403</v>
      </c>
      <c r="G23" s="360">
        <v>17.962641618472567</v>
      </c>
      <c r="H23" s="360">
        <v>109.38795629091322</v>
      </c>
      <c r="I23" s="360">
        <v>91.858622067712119</v>
      </c>
      <c r="J23" s="360">
        <v>100.11531733000008</v>
      </c>
      <c r="K23" s="360">
        <v>16.988972838381265</v>
      </c>
      <c r="L23" s="360">
        <v>7.8354097662689997</v>
      </c>
      <c r="M23" s="360">
        <v>6.5524262929888382</v>
      </c>
      <c r="N23" s="360">
        <v>163.34754818000042</v>
      </c>
      <c r="O23" s="360">
        <v>7.5662999999999994E-2</v>
      </c>
      <c r="P23" s="360">
        <f t="shared" si="5"/>
        <v>666.17360144292468</v>
      </c>
    </row>
    <row r="24" spans="1:16">
      <c r="A24" s="377" t="s">
        <v>217</v>
      </c>
      <c r="B24" s="359">
        <v>68.088309600000002</v>
      </c>
      <c r="C24" s="359">
        <v>0</v>
      </c>
      <c r="D24" s="359">
        <v>43.456643399999997</v>
      </c>
      <c r="E24" s="359">
        <v>0</v>
      </c>
      <c r="F24" s="359">
        <v>0</v>
      </c>
      <c r="G24" s="359">
        <v>0</v>
      </c>
      <c r="H24" s="359">
        <v>16.682557200000002</v>
      </c>
      <c r="I24" s="359">
        <v>0</v>
      </c>
      <c r="J24" s="359">
        <v>0</v>
      </c>
      <c r="K24" s="359">
        <v>0</v>
      </c>
      <c r="L24" s="359">
        <v>39.019083600000002</v>
      </c>
      <c r="M24" s="359">
        <v>0</v>
      </c>
      <c r="N24" s="359">
        <v>0</v>
      </c>
      <c r="O24" s="359">
        <v>0</v>
      </c>
      <c r="P24" s="359">
        <f t="shared" si="5"/>
        <v>167.24659379999997</v>
      </c>
    </row>
    <row r="25" spans="1:16" ht="13.5">
      <c r="A25" s="174" t="s">
        <v>451</v>
      </c>
      <c r="B25" s="276">
        <f t="shared" ref="B25:P25" si="6">B18/B4</f>
        <v>0.71949638364306057</v>
      </c>
      <c r="C25" s="276">
        <f t="shared" si="6"/>
        <v>5.9971216791890804E-2</v>
      </c>
      <c r="D25" s="276">
        <f t="shared" si="6"/>
        <v>0.76070597287562114</v>
      </c>
      <c r="E25" s="276">
        <f t="shared" si="6"/>
        <v>0.14887966941290418</v>
      </c>
      <c r="F25" s="276">
        <f t="shared" si="6"/>
        <v>4.7927591405109292E-2</v>
      </c>
      <c r="G25" s="276">
        <f t="shared" si="6"/>
        <v>0.73017868967604249</v>
      </c>
      <c r="H25" s="276">
        <f t="shared" si="6"/>
        <v>0.78538859292271024</v>
      </c>
      <c r="I25" s="276">
        <f t="shared" si="6"/>
        <v>0.34654941917492077</v>
      </c>
      <c r="J25" s="276">
        <f t="shared" si="6"/>
        <v>0.43481151082828456</v>
      </c>
      <c r="K25" s="276">
        <f t="shared" si="6"/>
        <v>0.15818337397882312</v>
      </c>
      <c r="L25" s="276">
        <f t="shared" si="6"/>
        <v>0.72751511189904039</v>
      </c>
      <c r="M25" s="276">
        <f t="shared" si="6"/>
        <v>0.36071826963503378</v>
      </c>
      <c r="N25" s="276">
        <f t="shared" si="6"/>
        <v>8.5344138221489257E-2</v>
      </c>
      <c r="O25" s="276">
        <f t="shared" si="6"/>
        <v>0.65858373672255499</v>
      </c>
      <c r="P25" s="276">
        <f t="shared" si="6"/>
        <v>0.16303637397474283</v>
      </c>
    </row>
    <row r="26" spans="1:16">
      <c r="A26" s="227" t="s">
        <v>521</v>
      </c>
      <c r="P26" s="5"/>
    </row>
    <row r="27" spans="1:16">
      <c r="A27" s="225"/>
    </row>
  </sheetData>
  <sortState xmlns:xlrd2="http://schemas.microsoft.com/office/spreadsheetml/2017/richdata2" ref="A19:P24">
    <sortCondition descending="1" ref="P19:P24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54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5.5703125" style="3" customWidth="1"/>
    <col min="2" max="6" width="9.140625" style="3"/>
    <col min="7" max="7" width="9.140625" style="3" customWidth="1"/>
    <col min="8" max="8" width="9.140625" style="35" customWidth="1"/>
    <col min="9" max="9" width="9.140625" style="3" customWidth="1"/>
    <col min="10" max="10" width="20" style="3" customWidth="1"/>
    <col min="11" max="11" width="3.7109375" style="3" customWidth="1"/>
    <col min="12" max="16384" width="9.140625" style="3"/>
  </cols>
  <sheetData>
    <row r="1" spans="1:11" ht="20.25">
      <c r="A1" s="217" t="s">
        <v>508</v>
      </c>
      <c r="J1" s="10"/>
      <c r="K1" s="10"/>
    </row>
    <row r="2" spans="1:11" ht="6" customHeight="1">
      <c r="A2" s="89"/>
      <c r="B2" s="1"/>
      <c r="C2" s="1"/>
      <c r="D2" s="1"/>
      <c r="E2" s="1"/>
      <c r="F2" s="1"/>
      <c r="G2" s="1"/>
      <c r="H2" s="36"/>
      <c r="I2" s="1"/>
      <c r="J2" s="34"/>
      <c r="K2" s="34"/>
    </row>
    <row r="3" spans="1:11" s="1" customFormat="1" ht="15">
      <c r="A3" s="235" t="s">
        <v>565</v>
      </c>
      <c r="B3" s="236" t="s">
        <v>511</v>
      </c>
      <c r="C3" s="237"/>
      <c r="D3" s="237"/>
      <c r="E3" s="237"/>
      <c r="F3" s="237"/>
      <c r="G3" s="237"/>
      <c r="H3" s="238"/>
      <c r="I3" s="239"/>
      <c r="J3" s="237"/>
      <c r="K3" s="240">
        <v>4</v>
      </c>
    </row>
    <row r="4" spans="1:11" s="1" customFormat="1" ht="15">
      <c r="A4" s="235" t="s">
        <v>566</v>
      </c>
      <c r="B4" s="236" t="s">
        <v>512</v>
      </c>
      <c r="C4" s="237"/>
      <c r="D4" s="241"/>
      <c r="E4" s="239"/>
      <c r="F4" s="239"/>
      <c r="G4" s="239"/>
      <c r="H4" s="238"/>
      <c r="I4" s="239"/>
      <c r="J4" s="237"/>
      <c r="K4" s="240">
        <v>6</v>
      </c>
    </row>
    <row r="5" spans="1:11" s="1" customFormat="1" ht="15">
      <c r="A5" s="242" t="s">
        <v>567</v>
      </c>
      <c r="B5" s="242" t="s">
        <v>608</v>
      </c>
      <c r="C5" s="237"/>
      <c r="D5" s="241"/>
      <c r="E5" s="239"/>
      <c r="F5" s="239"/>
      <c r="G5" s="239"/>
      <c r="H5" s="238"/>
      <c r="I5" s="239"/>
      <c r="J5" s="237"/>
      <c r="K5" s="240">
        <v>7</v>
      </c>
    </row>
    <row r="6" spans="1:11" s="1" customFormat="1" ht="15">
      <c r="A6" s="235" t="s">
        <v>568</v>
      </c>
      <c r="B6" s="236" t="s">
        <v>242</v>
      </c>
      <c r="C6" s="237"/>
      <c r="D6" s="237"/>
      <c r="E6" s="239"/>
      <c r="F6" s="239"/>
      <c r="G6" s="239"/>
      <c r="H6" s="237"/>
      <c r="I6" s="239"/>
      <c r="J6" s="237"/>
      <c r="K6" s="240">
        <v>7</v>
      </c>
    </row>
    <row r="7" spans="1:11" s="1" customFormat="1" ht="15">
      <c r="A7" s="235" t="s">
        <v>569</v>
      </c>
      <c r="B7" s="236" t="s">
        <v>243</v>
      </c>
      <c r="C7" s="237"/>
      <c r="D7" s="237"/>
      <c r="E7" s="239"/>
      <c r="F7" s="239"/>
      <c r="G7" s="239"/>
      <c r="H7" s="237"/>
      <c r="I7" s="239"/>
      <c r="J7" s="237"/>
      <c r="K7" s="240">
        <v>8</v>
      </c>
    </row>
    <row r="8" spans="1:11" s="1" customFormat="1" ht="15">
      <c r="A8" s="235" t="s">
        <v>570</v>
      </c>
      <c r="B8" s="236" t="s">
        <v>275</v>
      </c>
      <c r="C8" s="237"/>
      <c r="D8" s="237"/>
      <c r="E8" s="239"/>
      <c r="F8" s="239"/>
      <c r="G8" s="239"/>
      <c r="H8" s="237"/>
      <c r="I8" s="239"/>
      <c r="J8" s="237"/>
      <c r="K8" s="240">
        <v>9</v>
      </c>
    </row>
    <row r="9" spans="1:11" s="1" customFormat="1" ht="15">
      <c r="A9" s="235" t="s">
        <v>571</v>
      </c>
      <c r="B9" s="236" t="s">
        <v>362</v>
      </c>
      <c r="C9" s="237"/>
      <c r="D9" s="237"/>
      <c r="E9" s="239"/>
      <c r="F9" s="239"/>
      <c r="G9" s="239"/>
      <c r="H9" s="237"/>
      <c r="I9" s="239"/>
      <c r="J9" s="237"/>
      <c r="K9" s="240">
        <v>10</v>
      </c>
    </row>
    <row r="10" spans="1:11" s="1" customFormat="1" ht="15">
      <c r="A10" s="235" t="s">
        <v>572</v>
      </c>
      <c r="B10" s="236" t="s">
        <v>283</v>
      </c>
      <c r="C10" s="237"/>
      <c r="D10" s="237"/>
      <c r="E10" s="239"/>
      <c r="F10" s="239"/>
      <c r="G10" s="239"/>
      <c r="H10" s="237"/>
      <c r="I10" s="239"/>
      <c r="J10" s="237"/>
      <c r="K10" s="240">
        <v>11</v>
      </c>
    </row>
    <row r="11" spans="1:11" s="1" customFormat="1" ht="15">
      <c r="A11" s="235" t="s">
        <v>573</v>
      </c>
      <c r="B11" s="236" t="s">
        <v>456</v>
      </c>
      <c r="C11" s="237"/>
      <c r="D11" s="237"/>
      <c r="E11" s="239"/>
      <c r="F11" s="239"/>
      <c r="G11" s="239"/>
      <c r="H11" s="237"/>
      <c r="I11" s="239"/>
      <c r="J11" s="237"/>
      <c r="K11" s="240">
        <v>12</v>
      </c>
    </row>
    <row r="12" spans="1:11" s="1" customFormat="1" ht="15">
      <c r="A12" s="235" t="s">
        <v>574</v>
      </c>
      <c r="B12" s="236" t="s">
        <v>244</v>
      </c>
      <c r="C12" s="237"/>
      <c r="D12" s="237"/>
      <c r="E12" s="239"/>
      <c r="F12" s="239"/>
      <c r="G12" s="239"/>
      <c r="H12" s="237"/>
      <c r="I12" s="239"/>
      <c r="J12" s="237"/>
      <c r="K12" s="240">
        <v>13</v>
      </c>
    </row>
    <row r="13" spans="1:11" s="1" customFormat="1" ht="15">
      <c r="A13" s="235" t="s">
        <v>575</v>
      </c>
      <c r="B13" s="236" t="s">
        <v>363</v>
      </c>
      <c r="C13" s="237"/>
      <c r="D13" s="237"/>
      <c r="E13" s="239"/>
      <c r="F13" s="239"/>
      <c r="G13" s="239"/>
      <c r="H13" s="237"/>
      <c r="I13" s="239"/>
      <c r="J13" s="237"/>
      <c r="K13" s="240">
        <v>14</v>
      </c>
    </row>
    <row r="14" spans="1:11" s="1" customFormat="1" ht="15">
      <c r="A14" s="235" t="s">
        <v>576</v>
      </c>
      <c r="B14" s="236" t="s">
        <v>364</v>
      </c>
      <c r="C14" s="237"/>
      <c r="D14" s="237"/>
      <c r="E14" s="239"/>
      <c r="F14" s="239"/>
      <c r="G14" s="239"/>
      <c r="H14" s="237"/>
      <c r="I14" s="239"/>
      <c r="J14" s="237"/>
      <c r="K14" s="240">
        <v>15</v>
      </c>
    </row>
    <row r="15" spans="1:11" s="1" customFormat="1" ht="15">
      <c r="A15" s="235" t="s">
        <v>577</v>
      </c>
      <c r="B15" s="236" t="s">
        <v>276</v>
      </c>
      <c r="C15" s="237"/>
      <c r="D15" s="237"/>
      <c r="E15" s="239"/>
      <c r="F15" s="239"/>
      <c r="G15" s="239"/>
      <c r="H15" s="237"/>
      <c r="I15" s="239"/>
      <c r="J15" s="237"/>
      <c r="K15" s="240">
        <v>16</v>
      </c>
    </row>
    <row r="16" spans="1:11" s="1" customFormat="1" ht="15">
      <c r="A16" s="242" t="s">
        <v>578</v>
      </c>
      <c r="B16" s="242" t="s">
        <v>513</v>
      </c>
      <c r="C16" s="237"/>
      <c r="D16" s="237"/>
      <c r="E16" s="239"/>
      <c r="F16" s="239"/>
      <c r="G16" s="239"/>
      <c r="H16" s="237"/>
      <c r="I16" s="239"/>
      <c r="J16" s="237"/>
      <c r="K16" s="240">
        <v>17</v>
      </c>
    </row>
    <row r="17" spans="1:11" s="1" customFormat="1" ht="15">
      <c r="A17" s="235" t="s">
        <v>579</v>
      </c>
      <c r="B17" s="236" t="s">
        <v>245</v>
      </c>
      <c r="C17" s="237"/>
      <c r="D17" s="237"/>
      <c r="E17" s="239"/>
      <c r="F17" s="239"/>
      <c r="G17" s="239"/>
      <c r="H17" s="237"/>
      <c r="I17" s="239"/>
      <c r="J17" s="237"/>
      <c r="K17" s="240">
        <v>17</v>
      </c>
    </row>
    <row r="18" spans="1:11" s="1" customFormat="1" ht="15">
      <c r="A18" s="235" t="s">
        <v>580</v>
      </c>
      <c r="B18" s="236" t="s">
        <v>246</v>
      </c>
      <c r="C18" s="237"/>
      <c r="D18" s="237"/>
      <c r="E18" s="239"/>
      <c r="F18" s="239"/>
      <c r="G18" s="239"/>
      <c r="H18" s="237"/>
      <c r="I18" s="239"/>
      <c r="J18" s="237"/>
      <c r="K18" s="240">
        <v>17</v>
      </c>
    </row>
    <row r="19" spans="1:11" s="1" customFormat="1" ht="15">
      <c r="A19" s="235" t="s">
        <v>581</v>
      </c>
      <c r="B19" s="236" t="s">
        <v>247</v>
      </c>
      <c r="C19" s="237"/>
      <c r="D19" s="237"/>
      <c r="E19" s="239"/>
      <c r="F19" s="239"/>
      <c r="G19" s="239"/>
      <c r="H19" s="237"/>
      <c r="I19" s="239"/>
      <c r="J19" s="237"/>
      <c r="K19" s="240">
        <v>18</v>
      </c>
    </row>
    <row r="20" spans="1:11" s="1" customFormat="1" ht="15">
      <c r="A20" s="235" t="s">
        <v>582</v>
      </c>
      <c r="B20" s="236" t="s">
        <v>505</v>
      </c>
      <c r="C20" s="237"/>
      <c r="D20" s="237"/>
      <c r="E20" s="239"/>
      <c r="F20" s="239"/>
      <c r="G20" s="239"/>
      <c r="H20" s="237"/>
      <c r="I20" s="239"/>
      <c r="J20" s="237"/>
      <c r="K20" s="240">
        <v>19</v>
      </c>
    </row>
    <row r="21" spans="1:11" s="1" customFormat="1" ht="15">
      <c r="A21" s="235" t="s">
        <v>583</v>
      </c>
      <c r="B21" s="236" t="s">
        <v>284</v>
      </c>
      <c r="C21" s="237"/>
      <c r="D21" s="237"/>
      <c r="E21" s="239"/>
      <c r="F21" s="239"/>
      <c r="G21" s="239"/>
      <c r="H21" s="237"/>
      <c r="I21" s="239"/>
      <c r="J21" s="237"/>
      <c r="K21" s="240">
        <v>20</v>
      </c>
    </row>
    <row r="22" spans="1:11" s="1" customFormat="1" ht="15">
      <c r="A22" s="235" t="s">
        <v>584</v>
      </c>
      <c r="B22" s="236" t="s">
        <v>463</v>
      </c>
      <c r="C22" s="237"/>
      <c r="D22" s="237"/>
      <c r="E22" s="239"/>
      <c r="F22" s="239"/>
      <c r="G22" s="239"/>
      <c r="H22" s="237"/>
      <c r="I22" s="239"/>
      <c r="J22" s="237"/>
      <c r="K22" s="240">
        <v>21</v>
      </c>
    </row>
    <row r="23" spans="1:11" s="1" customFormat="1" ht="15">
      <c r="A23" s="235" t="s">
        <v>585</v>
      </c>
      <c r="B23" s="236" t="s">
        <v>248</v>
      </c>
      <c r="C23" s="237"/>
      <c r="D23" s="237"/>
      <c r="E23" s="239"/>
      <c r="F23" s="239"/>
      <c r="G23" s="239"/>
      <c r="H23" s="237"/>
      <c r="I23" s="239"/>
      <c r="J23" s="237"/>
      <c r="K23" s="240">
        <v>35</v>
      </c>
    </row>
    <row r="24" spans="1:11" s="1" customFormat="1" ht="15">
      <c r="A24" s="235" t="s">
        <v>586</v>
      </c>
      <c r="B24" s="236" t="s">
        <v>365</v>
      </c>
      <c r="C24" s="237"/>
      <c r="D24" s="237"/>
      <c r="E24" s="239"/>
      <c r="F24" s="239"/>
      <c r="G24" s="239"/>
      <c r="H24" s="237"/>
      <c r="I24" s="239"/>
      <c r="J24" s="237"/>
      <c r="K24" s="240">
        <v>36</v>
      </c>
    </row>
    <row r="25" spans="1:11" s="1" customFormat="1" ht="15">
      <c r="A25" s="242" t="s">
        <v>587</v>
      </c>
      <c r="B25" s="242" t="s">
        <v>514</v>
      </c>
      <c r="C25" s="237"/>
      <c r="D25" s="237"/>
      <c r="E25" s="239"/>
      <c r="F25" s="239"/>
      <c r="G25" s="239"/>
      <c r="H25" s="237"/>
      <c r="I25" s="239"/>
      <c r="J25" s="237"/>
      <c r="K25" s="240">
        <v>37</v>
      </c>
    </row>
    <row r="26" spans="1:11" s="1" customFormat="1" ht="15">
      <c r="A26" s="242" t="s">
        <v>588</v>
      </c>
      <c r="B26" s="236" t="s">
        <v>277</v>
      </c>
      <c r="C26" s="237"/>
      <c r="D26" s="237"/>
      <c r="E26" s="239"/>
      <c r="F26" s="239"/>
      <c r="G26" s="239"/>
      <c r="H26" s="237"/>
      <c r="I26" s="239"/>
      <c r="J26" s="237"/>
      <c r="K26" s="240">
        <v>37</v>
      </c>
    </row>
    <row r="27" spans="1:11" s="1" customFormat="1" ht="15">
      <c r="A27" s="242" t="s">
        <v>589</v>
      </c>
      <c r="B27" s="236" t="s">
        <v>305</v>
      </c>
      <c r="C27" s="237"/>
      <c r="D27" s="237"/>
      <c r="E27" s="239"/>
      <c r="F27" s="239"/>
      <c r="G27" s="239"/>
      <c r="H27" s="237"/>
      <c r="I27" s="239"/>
      <c r="J27" s="237"/>
      <c r="K27" s="240">
        <v>38</v>
      </c>
    </row>
    <row r="28" spans="1:11" s="1" customFormat="1" ht="15">
      <c r="A28" s="242" t="s">
        <v>590</v>
      </c>
      <c r="B28" s="236" t="s">
        <v>304</v>
      </c>
      <c r="C28" s="237"/>
      <c r="D28" s="237"/>
      <c r="E28" s="239"/>
      <c r="F28" s="239"/>
      <c r="G28" s="239"/>
      <c r="H28" s="237"/>
      <c r="I28" s="239"/>
      <c r="J28" s="237"/>
      <c r="K28" s="240">
        <v>39</v>
      </c>
    </row>
    <row r="29" spans="1:11" s="1" customFormat="1" ht="15">
      <c r="A29" s="242" t="s">
        <v>591</v>
      </c>
      <c r="B29" s="236" t="s">
        <v>285</v>
      </c>
      <c r="C29" s="237"/>
      <c r="D29" s="237"/>
      <c r="E29" s="239"/>
      <c r="F29" s="239"/>
      <c r="G29" s="239"/>
      <c r="H29" s="237"/>
      <c r="I29" s="239"/>
      <c r="J29" s="237"/>
      <c r="K29" s="240">
        <v>40</v>
      </c>
    </row>
    <row r="30" spans="1:11" s="1" customFormat="1" ht="15">
      <c r="A30" s="242" t="s">
        <v>592</v>
      </c>
      <c r="B30" s="236" t="s">
        <v>228</v>
      </c>
      <c r="C30" s="237"/>
      <c r="D30" s="237"/>
      <c r="E30" s="239"/>
      <c r="F30" s="239"/>
      <c r="G30" s="239"/>
      <c r="H30" s="237"/>
      <c r="I30" s="239"/>
      <c r="J30" s="237"/>
      <c r="K30" s="240">
        <v>41</v>
      </c>
    </row>
    <row r="31" spans="1:11" s="1" customFormat="1" ht="15">
      <c r="A31" s="242" t="s">
        <v>593</v>
      </c>
      <c r="B31" s="236" t="s">
        <v>286</v>
      </c>
      <c r="C31" s="237"/>
      <c r="D31" s="237"/>
      <c r="E31" s="239"/>
      <c r="F31" s="239"/>
      <c r="G31" s="239"/>
      <c r="H31" s="237"/>
      <c r="I31" s="239"/>
      <c r="J31" s="237"/>
      <c r="K31" s="240">
        <v>42</v>
      </c>
    </row>
    <row r="32" spans="1:11" s="1" customFormat="1" ht="15">
      <c r="A32" s="242" t="s">
        <v>594</v>
      </c>
      <c r="B32" s="236" t="s">
        <v>287</v>
      </c>
      <c r="C32" s="237"/>
      <c r="D32" s="237"/>
      <c r="E32" s="239"/>
      <c r="F32" s="239"/>
      <c r="G32" s="239"/>
      <c r="H32" s="237"/>
      <c r="I32" s="239"/>
      <c r="J32" s="237"/>
      <c r="K32" s="240">
        <v>43</v>
      </c>
    </row>
    <row r="33" spans="1:11" s="1" customFormat="1" ht="15">
      <c r="A33" s="242" t="s">
        <v>595</v>
      </c>
      <c r="B33" s="236" t="s">
        <v>281</v>
      </c>
      <c r="C33" s="237"/>
      <c r="D33" s="244"/>
      <c r="E33" s="239"/>
      <c r="F33" s="239"/>
      <c r="G33" s="239"/>
      <c r="H33" s="237"/>
      <c r="I33" s="239"/>
      <c r="J33" s="237"/>
      <c r="K33" s="240">
        <v>44</v>
      </c>
    </row>
    <row r="34" spans="1:11" s="1" customFormat="1" ht="15">
      <c r="A34" s="242" t="s">
        <v>596</v>
      </c>
      <c r="B34" s="236" t="s">
        <v>187</v>
      </c>
      <c r="C34" s="237"/>
      <c r="D34" s="237"/>
      <c r="E34" s="239"/>
      <c r="F34" s="239"/>
      <c r="G34" s="239"/>
      <c r="H34" s="237"/>
      <c r="I34" s="239"/>
      <c r="J34" s="237"/>
      <c r="K34" s="240">
        <v>45</v>
      </c>
    </row>
    <row r="35" spans="1:11" s="1" customFormat="1" ht="15">
      <c r="A35" s="242" t="s">
        <v>597</v>
      </c>
      <c r="B35" s="243" t="s">
        <v>515</v>
      </c>
      <c r="C35" s="237"/>
      <c r="D35" s="237"/>
      <c r="E35" s="239"/>
      <c r="F35" s="239"/>
      <c r="G35" s="239"/>
      <c r="H35" s="237"/>
      <c r="I35" s="239"/>
      <c r="J35" s="237"/>
      <c r="K35" s="240">
        <v>46</v>
      </c>
    </row>
    <row r="36" spans="1:11" s="1" customFormat="1" ht="15">
      <c r="A36" s="242" t="s">
        <v>598</v>
      </c>
      <c r="B36" s="243" t="s">
        <v>690</v>
      </c>
      <c r="C36" s="237"/>
      <c r="D36" s="237"/>
      <c r="E36" s="239"/>
      <c r="F36" s="239"/>
      <c r="G36" s="239"/>
      <c r="H36" s="237"/>
      <c r="I36" s="239"/>
      <c r="J36" s="237"/>
      <c r="K36" s="240">
        <v>47</v>
      </c>
    </row>
    <row r="37" spans="1:11" s="1" customFormat="1" ht="15">
      <c r="A37" s="242" t="s">
        <v>599</v>
      </c>
      <c r="B37" s="242" t="s">
        <v>516</v>
      </c>
      <c r="C37" s="237"/>
      <c r="D37" s="237"/>
      <c r="E37" s="239"/>
      <c r="F37" s="239"/>
      <c r="G37" s="239"/>
      <c r="H37" s="237"/>
      <c r="I37" s="239"/>
      <c r="J37" s="237"/>
      <c r="K37" s="240">
        <v>48</v>
      </c>
    </row>
    <row r="38" spans="1:11" s="1" customFormat="1" ht="15">
      <c r="A38" s="242" t="s">
        <v>600</v>
      </c>
      <c r="B38" s="236" t="s">
        <v>278</v>
      </c>
      <c r="C38" s="237"/>
      <c r="D38" s="237"/>
      <c r="E38" s="239"/>
      <c r="F38" s="239"/>
      <c r="G38" s="239"/>
      <c r="H38" s="237"/>
      <c r="I38" s="239"/>
      <c r="J38" s="237"/>
      <c r="K38" s="240">
        <v>48</v>
      </c>
    </row>
    <row r="39" spans="1:11" s="1" customFormat="1" ht="15">
      <c r="A39" s="242" t="s">
        <v>601</v>
      </c>
      <c r="B39" s="236" t="s">
        <v>400</v>
      </c>
      <c r="C39" s="237"/>
      <c r="D39" s="237"/>
      <c r="E39" s="239"/>
      <c r="F39" s="239"/>
      <c r="G39" s="239"/>
      <c r="H39" s="237"/>
      <c r="I39" s="239"/>
      <c r="J39" s="237"/>
      <c r="K39" s="240">
        <v>49</v>
      </c>
    </row>
    <row r="40" spans="1:11" s="1" customFormat="1" ht="15">
      <c r="A40" s="242" t="s">
        <v>602</v>
      </c>
      <c r="B40" s="236" t="s">
        <v>401</v>
      </c>
      <c r="C40" s="237"/>
      <c r="D40" s="237"/>
      <c r="E40" s="239"/>
      <c r="F40" s="239"/>
      <c r="G40" s="239"/>
      <c r="H40" s="237"/>
      <c r="I40" s="239"/>
      <c r="J40" s="237"/>
      <c r="K40" s="240">
        <v>49</v>
      </c>
    </row>
    <row r="41" spans="1:11" s="1" customFormat="1" ht="15">
      <c r="A41" s="242" t="s">
        <v>603</v>
      </c>
      <c r="B41" s="242" t="s">
        <v>517</v>
      </c>
      <c r="C41" s="237"/>
      <c r="D41" s="237"/>
      <c r="E41" s="239"/>
      <c r="F41" s="239"/>
      <c r="G41" s="239"/>
      <c r="H41" s="237"/>
      <c r="I41" s="239"/>
      <c r="J41" s="237"/>
      <c r="K41" s="240">
        <v>50</v>
      </c>
    </row>
    <row r="42" spans="1:11" s="1" customFormat="1" ht="15">
      <c r="A42" s="242" t="s">
        <v>604</v>
      </c>
      <c r="B42" s="236" t="s">
        <v>454</v>
      </c>
      <c r="C42" s="237"/>
      <c r="D42" s="237"/>
      <c r="E42" s="239"/>
      <c r="F42" s="239"/>
      <c r="G42" s="239"/>
      <c r="H42" s="237"/>
      <c r="I42" s="239"/>
      <c r="J42" s="237"/>
      <c r="K42" s="240">
        <v>50</v>
      </c>
    </row>
    <row r="43" spans="1:11" s="1" customFormat="1" ht="15">
      <c r="A43" s="242" t="s">
        <v>605</v>
      </c>
      <c r="B43" s="236" t="str">
        <f>"Struktura pokrytí ročního maxima/minima zatížení ES ČR v roce "&amp;'3.1'!N1</f>
        <v>Struktura pokrytí ročního maxima/minima zatížení ES ČR v roce 2025</v>
      </c>
      <c r="C43" s="237"/>
      <c r="D43" s="237"/>
      <c r="E43" s="239"/>
      <c r="F43" s="239"/>
      <c r="G43" s="239"/>
      <c r="H43" s="237"/>
      <c r="I43" s="239"/>
      <c r="J43" s="237"/>
      <c r="K43" s="240">
        <v>51</v>
      </c>
    </row>
    <row r="44" spans="1:11" s="1" customFormat="1" ht="15">
      <c r="A44" s="242" t="s">
        <v>606</v>
      </c>
      <c r="B44" s="236" t="s">
        <v>659</v>
      </c>
      <c r="C44" s="237"/>
      <c r="D44" s="237"/>
      <c r="E44" s="239"/>
      <c r="F44" s="239"/>
      <c r="G44" s="239"/>
      <c r="H44" s="237"/>
      <c r="I44" s="239"/>
      <c r="J44" s="237"/>
      <c r="K44" s="240">
        <v>52</v>
      </c>
    </row>
    <row r="45" spans="1:11" s="1" customFormat="1" ht="15">
      <c r="A45" s="242" t="s">
        <v>607</v>
      </c>
      <c r="B45" s="242" t="s">
        <v>518</v>
      </c>
      <c r="C45" s="237"/>
      <c r="D45" s="237"/>
      <c r="E45" s="239"/>
      <c r="F45" s="239"/>
      <c r="G45" s="239"/>
      <c r="H45" s="237"/>
      <c r="I45" s="239"/>
      <c r="J45" s="237"/>
      <c r="K45" s="240">
        <v>53</v>
      </c>
    </row>
    <row r="46" spans="1:11" s="1" customFormat="1" ht="15">
      <c r="A46" s="242" t="s">
        <v>667</v>
      </c>
      <c r="B46" s="236" t="s">
        <v>108</v>
      </c>
      <c r="C46" s="237"/>
      <c r="D46" s="237"/>
      <c r="E46" s="239"/>
      <c r="F46" s="239"/>
      <c r="G46" s="239"/>
      <c r="H46" s="237"/>
      <c r="I46" s="239"/>
      <c r="J46" s="237"/>
      <c r="K46" s="240">
        <v>53</v>
      </c>
    </row>
    <row r="47" spans="1:11" s="1" customFormat="1" ht="15">
      <c r="A47" s="242" t="s">
        <v>668</v>
      </c>
      <c r="B47" s="236" t="s">
        <v>322</v>
      </c>
      <c r="C47" s="237"/>
      <c r="D47" s="237"/>
      <c r="E47" s="239"/>
      <c r="F47" s="239"/>
      <c r="G47" s="239"/>
      <c r="H47" s="237"/>
      <c r="I47" s="239"/>
      <c r="J47" s="237"/>
      <c r="K47" s="240">
        <v>54</v>
      </c>
    </row>
    <row r="48" spans="1:11" s="1" customFormat="1" ht="15">
      <c r="A48" s="242" t="s">
        <v>669</v>
      </c>
      <c r="B48" s="236" t="s">
        <v>321</v>
      </c>
      <c r="C48" s="237"/>
      <c r="D48" s="237"/>
      <c r="E48" s="239"/>
      <c r="F48" s="239"/>
      <c r="G48" s="239"/>
      <c r="H48" s="237"/>
      <c r="I48" s="239"/>
      <c r="J48" s="237"/>
      <c r="K48" s="240">
        <v>55</v>
      </c>
    </row>
    <row r="49" spans="1:11" s="1" customFormat="1" ht="15">
      <c r="A49" s="242" t="s">
        <v>670</v>
      </c>
      <c r="B49" s="236" t="s">
        <v>412</v>
      </c>
      <c r="C49" s="237"/>
      <c r="D49" s="237"/>
      <c r="E49" s="239"/>
      <c r="F49" s="239"/>
      <c r="G49" s="239"/>
      <c r="H49" s="237"/>
      <c r="I49" s="239"/>
      <c r="J49" s="237"/>
      <c r="K49" s="240">
        <v>56</v>
      </c>
    </row>
    <row r="50" spans="1:11" s="1" customFormat="1" ht="15">
      <c r="A50" s="242" t="s">
        <v>671</v>
      </c>
      <c r="B50" s="236" t="s">
        <v>361</v>
      </c>
      <c r="C50" s="237"/>
      <c r="D50" s="237"/>
      <c r="E50" s="239"/>
      <c r="F50" s="239"/>
      <c r="G50" s="239"/>
      <c r="H50" s="237"/>
      <c r="I50" s="239"/>
      <c r="J50" s="237"/>
      <c r="K50" s="240">
        <v>57</v>
      </c>
    </row>
    <row r="51" spans="1:11" s="1" customFormat="1" ht="15">
      <c r="A51" s="242" t="s">
        <v>672</v>
      </c>
      <c r="B51" s="236" t="s">
        <v>429</v>
      </c>
      <c r="C51" s="237"/>
      <c r="D51" s="237"/>
      <c r="E51" s="239"/>
      <c r="F51" s="239"/>
      <c r="G51" s="239"/>
      <c r="H51" s="237"/>
      <c r="I51" s="239"/>
      <c r="J51" s="237"/>
      <c r="K51" s="240">
        <v>58</v>
      </c>
    </row>
    <row r="52" spans="1:11" s="1" customFormat="1" ht="15">
      <c r="A52" s="242" t="s">
        <v>673</v>
      </c>
      <c r="B52" s="236" t="s">
        <v>397</v>
      </c>
      <c r="C52" s="237"/>
      <c r="D52" s="237"/>
      <c r="E52" s="239"/>
      <c r="F52" s="239"/>
      <c r="G52" s="239"/>
      <c r="H52" s="237"/>
      <c r="I52" s="239"/>
      <c r="J52" s="237"/>
      <c r="K52" s="240">
        <v>59</v>
      </c>
    </row>
    <row r="53" spans="1:11" s="1" customFormat="1" ht="15">
      <c r="A53" s="242" t="s">
        <v>674</v>
      </c>
      <c r="B53" s="242" t="s">
        <v>519</v>
      </c>
      <c r="C53" s="237"/>
      <c r="D53" s="237"/>
      <c r="E53" s="239"/>
      <c r="F53" s="239"/>
      <c r="G53" s="239"/>
      <c r="H53" s="237"/>
      <c r="I53" s="239"/>
      <c r="J53" s="237"/>
      <c r="K53" s="240">
        <v>61</v>
      </c>
    </row>
    <row r="54" spans="1:11" ht="15">
      <c r="A54" s="242"/>
      <c r="B54" s="236"/>
      <c r="C54" s="1"/>
      <c r="D54" s="1"/>
      <c r="E54" s="1"/>
      <c r="F54" s="1"/>
      <c r="G54" s="1"/>
      <c r="H54" s="36"/>
      <c r="I54" s="1"/>
      <c r="J54" s="1"/>
      <c r="K54" s="240"/>
    </row>
  </sheetData>
  <phoneticPr fontId="40" type="noConversion"/>
  <pageMargins left="0.31496062992125984" right="0.31496062992125984" top="0.35433070866141736" bottom="0.31496062992125984" header="0.31496062992125984" footer="0.19685039370078741"/>
  <pageSetup paperSize="9" scale="97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1139E-6799-4669-A305-771A252F24AA}">
  <dimension ref="A1:O40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2" width="13.28515625" style="104" customWidth="1"/>
    <col min="13" max="21" width="9.140625" style="104" customWidth="1"/>
    <col min="22" max="16384" width="9.140625" style="104"/>
  </cols>
  <sheetData>
    <row r="1" spans="1:14" ht="18">
      <c r="A1" s="234" t="s">
        <v>609</v>
      </c>
      <c r="B1" s="103"/>
      <c r="C1" s="103"/>
      <c r="D1" s="103"/>
      <c r="E1" s="103"/>
      <c r="F1" s="103"/>
      <c r="G1" s="103"/>
      <c r="H1" s="103"/>
      <c r="I1" s="103"/>
      <c r="J1" s="103"/>
      <c r="K1" s="350" t="str">
        <f>'3.1'!N1</f>
        <v>2025</v>
      </c>
    </row>
    <row r="2" spans="1:14" ht="15">
      <c r="A2" s="198" t="s">
        <v>547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</row>
    <row r="3" spans="1:14" ht="6" customHeight="1">
      <c r="A3" s="181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4" ht="12" customHeight="1">
      <c r="A4" s="289"/>
      <c r="B4" s="547">
        <v>2016</v>
      </c>
      <c r="C4" s="547">
        <v>2017</v>
      </c>
      <c r="D4" s="547">
        <v>2018</v>
      </c>
      <c r="E4" s="547">
        <v>2019</v>
      </c>
      <c r="F4" s="547">
        <v>2020</v>
      </c>
      <c r="G4" s="547">
        <v>2021</v>
      </c>
      <c r="H4" s="547">
        <v>2022</v>
      </c>
      <c r="I4" s="547">
        <v>2023</v>
      </c>
      <c r="J4" s="547">
        <v>2024</v>
      </c>
      <c r="K4" s="550">
        <v>2025</v>
      </c>
      <c r="L4" s="105"/>
    </row>
    <row r="5" spans="1:14" ht="12" customHeight="1">
      <c r="A5" s="290"/>
      <c r="B5" s="548"/>
      <c r="C5" s="548"/>
      <c r="D5" s="548"/>
      <c r="E5" s="548"/>
      <c r="F5" s="548"/>
      <c r="G5" s="548"/>
      <c r="H5" s="548"/>
      <c r="I5" s="548"/>
      <c r="J5" s="548"/>
      <c r="K5" s="550"/>
      <c r="L5" s="106"/>
    </row>
    <row r="6" spans="1:14" ht="12" customHeight="1">
      <c r="A6" s="291"/>
      <c r="B6" s="549"/>
      <c r="C6" s="549"/>
      <c r="D6" s="549"/>
      <c r="E6" s="549"/>
      <c r="F6" s="549"/>
      <c r="G6" s="549"/>
      <c r="H6" s="549"/>
      <c r="I6" s="549"/>
      <c r="J6" s="549"/>
      <c r="K6" s="550"/>
      <c r="L6" s="107"/>
    </row>
    <row r="7" spans="1:14" ht="13.5">
      <c r="A7" s="285" t="s">
        <v>460</v>
      </c>
      <c r="B7" s="286">
        <f>SUM(B8:B15)</f>
        <v>199.97536000000002</v>
      </c>
      <c r="C7" s="286">
        <f t="shared" ref="C7:K7" si="0">SUM(C8:C15)</f>
        <v>200.04482000000007</v>
      </c>
      <c r="D7" s="286">
        <f t="shared" si="0"/>
        <v>200.35080000000005</v>
      </c>
      <c r="E7" s="286">
        <f t="shared" si="0"/>
        <v>200.56287000000006</v>
      </c>
      <c r="F7" s="286">
        <f t="shared" si="0"/>
        <v>202.53741300000004</v>
      </c>
      <c r="G7" s="286">
        <f t="shared" si="0"/>
        <v>204.13507800000002</v>
      </c>
      <c r="H7" s="286">
        <f t="shared" si="0"/>
        <v>86.110653000000028</v>
      </c>
      <c r="I7" s="286">
        <f t="shared" si="0"/>
        <v>117.88716299999993</v>
      </c>
      <c r="J7" s="286">
        <f t="shared" si="0"/>
        <v>183.62203000000017</v>
      </c>
      <c r="K7" s="286">
        <f t="shared" si="0"/>
        <v>218.29537999999962</v>
      </c>
      <c r="L7" s="108"/>
    </row>
    <row r="8" spans="1:14">
      <c r="A8" s="409" t="s">
        <v>0</v>
      </c>
      <c r="B8" s="410">
        <v>0</v>
      </c>
      <c r="C8" s="411">
        <v>0</v>
      </c>
      <c r="D8" s="410">
        <v>0</v>
      </c>
      <c r="E8" s="411">
        <v>0</v>
      </c>
      <c r="F8" s="410">
        <v>0</v>
      </c>
      <c r="G8" s="411">
        <v>0</v>
      </c>
      <c r="H8" s="410">
        <v>0</v>
      </c>
      <c r="I8" s="410">
        <v>0</v>
      </c>
      <c r="J8" s="410">
        <v>0</v>
      </c>
      <c r="K8" s="411">
        <v>0</v>
      </c>
      <c r="L8" s="109"/>
    </row>
    <row r="9" spans="1:14">
      <c r="A9" s="415" t="s">
        <v>20</v>
      </c>
      <c r="B9" s="416">
        <v>147.94</v>
      </c>
      <c r="C9" s="417">
        <v>147.94</v>
      </c>
      <c r="D9" s="416">
        <v>147.94</v>
      </c>
      <c r="E9" s="417">
        <v>147.94</v>
      </c>
      <c r="F9" s="416">
        <v>147.94</v>
      </c>
      <c r="G9" s="417">
        <v>147.94</v>
      </c>
      <c r="H9" s="416">
        <v>17.440000000000001</v>
      </c>
      <c r="I9" s="416">
        <v>17.440000000000001</v>
      </c>
      <c r="J9" s="416">
        <v>17.440000000000001</v>
      </c>
      <c r="K9" s="417">
        <v>17.440000000000001</v>
      </c>
      <c r="L9" s="109"/>
    </row>
    <row r="10" spans="1:14">
      <c r="A10" s="415" t="s">
        <v>21</v>
      </c>
      <c r="B10" s="416">
        <v>0</v>
      </c>
      <c r="C10" s="417">
        <v>0</v>
      </c>
      <c r="D10" s="416">
        <v>0</v>
      </c>
      <c r="E10" s="417">
        <v>0</v>
      </c>
      <c r="F10" s="416">
        <v>0</v>
      </c>
      <c r="G10" s="417">
        <v>0</v>
      </c>
      <c r="H10" s="416">
        <v>0</v>
      </c>
      <c r="I10" s="416">
        <v>0</v>
      </c>
      <c r="J10" s="416">
        <v>0</v>
      </c>
      <c r="K10" s="417">
        <v>0</v>
      </c>
      <c r="L10" s="109"/>
    </row>
    <row r="11" spans="1:14">
      <c r="A11" s="415" t="s">
        <v>22</v>
      </c>
      <c r="B11" s="416">
        <v>17.95</v>
      </c>
      <c r="C11" s="417">
        <v>18.146000000000001</v>
      </c>
      <c r="D11" s="416">
        <v>18.529000000000003</v>
      </c>
      <c r="E11" s="417">
        <v>18.729000000000003</v>
      </c>
      <c r="F11" s="416">
        <v>19.204000000000001</v>
      </c>
      <c r="G11" s="417">
        <v>19.974999999999998</v>
      </c>
      <c r="H11" s="416">
        <v>27.031999999999989</v>
      </c>
      <c r="I11" s="416">
        <v>36.362999999999978</v>
      </c>
      <c r="J11" s="416">
        <v>68.661999999999978</v>
      </c>
      <c r="K11" s="417">
        <v>79.356999999999971</v>
      </c>
      <c r="L11" s="109"/>
    </row>
    <row r="12" spans="1:14">
      <c r="A12" s="415" t="s">
        <v>3</v>
      </c>
      <c r="B12" s="416">
        <v>11.846</v>
      </c>
      <c r="C12" s="417">
        <v>11.846</v>
      </c>
      <c r="D12" s="416">
        <v>11.846</v>
      </c>
      <c r="E12" s="417">
        <v>11.846</v>
      </c>
      <c r="F12" s="416">
        <v>11.205999999999998</v>
      </c>
      <c r="G12" s="417">
        <v>11.205999999999998</v>
      </c>
      <c r="H12" s="416">
        <v>11.205999999999998</v>
      </c>
      <c r="I12" s="416">
        <v>11.205999999999998</v>
      </c>
      <c r="J12" s="416">
        <v>11.205999999999998</v>
      </c>
      <c r="K12" s="417">
        <v>11.205999999999998</v>
      </c>
      <c r="L12" s="109"/>
    </row>
    <row r="13" spans="1:14">
      <c r="A13" s="415" t="s">
        <v>23</v>
      </c>
      <c r="B13" s="416">
        <v>0</v>
      </c>
      <c r="C13" s="417">
        <v>0</v>
      </c>
      <c r="D13" s="416">
        <v>0</v>
      </c>
      <c r="E13" s="417">
        <v>0</v>
      </c>
      <c r="F13" s="416">
        <v>0</v>
      </c>
      <c r="G13" s="417">
        <v>0</v>
      </c>
      <c r="H13" s="416">
        <v>0</v>
      </c>
      <c r="I13" s="416">
        <v>0</v>
      </c>
      <c r="J13" s="416">
        <v>0</v>
      </c>
      <c r="K13" s="417">
        <v>0</v>
      </c>
      <c r="L13" s="109"/>
      <c r="M13" s="113"/>
      <c r="N13" s="113"/>
    </row>
    <row r="14" spans="1:14">
      <c r="A14" s="415" t="s">
        <v>1</v>
      </c>
      <c r="B14" s="416">
        <v>0</v>
      </c>
      <c r="C14" s="417">
        <v>0</v>
      </c>
      <c r="D14" s="416">
        <v>0</v>
      </c>
      <c r="E14" s="417">
        <v>0</v>
      </c>
      <c r="F14" s="416">
        <v>0</v>
      </c>
      <c r="G14" s="417">
        <v>0</v>
      </c>
      <c r="H14" s="416">
        <v>0</v>
      </c>
      <c r="I14" s="416">
        <v>0</v>
      </c>
      <c r="J14" s="416">
        <v>0</v>
      </c>
      <c r="K14" s="417">
        <v>0</v>
      </c>
      <c r="L14" s="109"/>
      <c r="M14" s="113"/>
      <c r="N14" s="113"/>
    </row>
    <row r="15" spans="1:14">
      <c r="A15" s="412" t="s">
        <v>2</v>
      </c>
      <c r="B15" s="413">
        <v>22.239360000000044</v>
      </c>
      <c r="C15" s="414">
        <v>22.112820000000042</v>
      </c>
      <c r="D15" s="413">
        <v>22.035800000000044</v>
      </c>
      <c r="E15" s="414">
        <v>22.047870000000042</v>
      </c>
      <c r="F15" s="413">
        <v>24.187413000000053</v>
      </c>
      <c r="G15" s="414">
        <v>25.014078000000048</v>
      </c>
      <c r="H15" s="413">
        <v>30.432653000000037</v>
      </c>
      <c r="I15" s="413">
        <v>52.878162999999944</v>
      </c>
      <c r="J15" s="413">
        <v>86.314030000000187</v>
      </c>
      <c r="K15" s="414">
        <v>110.29237999999967</v>
      </c>
      <c r="L15" s="109"/>
      <c r="M15" s="113"/>
      <c r="N15" s="113"/>
    </row>
    <row r="16" spans="1:14">
      <c r="A16" s="287" t="s">
        <v>461</v>
      </c>
      <c r="B16" s="286">
        <f>SUM(B17:B24)</f>
        <v>200541.46100000007</v>
      </c>
      <c r="C16" s="286">
        <f t="shared" ref="C16:K16" si="1">SUM(C17:C24)</f>
        <v>175359.76600000006</v>
      </c>
      <c r="D16" s="286">
        <f t="shared" si="1"/>
        <v>168935.67100000029</v>
      </c>
      <c r="E16" s="286">
        <f t="shared" si="1"/>
        <v>180454.04299999989</v>
      </c>
      <c r="F16" s="286">
        <f t="shared" si="1"/>
        <v>191655.32113508898</v>
      </c>
      <c r="G16" s="286">
        <f t="shared" si="1"/>
        <v>196873.40197957814</v>
      </c>
      <c r="H16" s="286">
        <f t="shared" si="1"/>
        <v>211201.6193926527</v>
      </c>
      <c r="I16" s="286">
        <f t="shared" si="1"/>
        <v>270989.0478626921</v>
      </c>
      <c r="J16" s="286">
        <f t="shared" si="1"/>
        <v>291604.14059076156</v>
      </c>
      <c r="K16" s="286">
        <f t="shared" si="1"/>
        <v>328996.97550625517</v>
      </c>
      <c r="L16" s="108"/>
    </row>
    <row r="17" spans="1:15">
      <c r="A17" s="409" t="s">
        <v>0</v>
      </c>
      <c r="B17" s="410">
        <v>0</v>
      </c>
      <c r="C17" s="411">
        <v>0</v>
      </c>
      <c r="D17" s="410">
        <v>0</v>
      </c>
      <c r="E17" s="411">
        <v>0</v>
      </c>
      <c r="F17" s="410">
        <v>0</v>
      </c>
      <c r="G17" s="411">
        <v>0</v>
      </c>
      <c r="H17" s="410">
        <v>0</v>
      </c>
      <c r="I17" s="410">
        <v>0</v>
      </c>
      <c r="J17" s="410">
        <v>0</v>
      </c>
      <c r="K17" s="411">
        <v>0</v>
      </c>
      <c r="L17" s="109"/>
    </row>
    <row r="18" spans="1:15">
      <c r="A18" s="415" t="s">
        <v>20</v>
      </c>
      <c r="B18" s="416">
        <v>65251.638000000006</v>
      </c>
      <c r="C18" s="417">
        <v>58492.053</v>
      </c>
      <c r="D18" s="416">
        <v>45068.189000000006</v>
      </c>
      <c r="E18" s="417">
        <v>49340.295999999995</v>
      </c>
      <c r="F18" s="416">
        <v>56734.971000000005</v>
      </c>
      <c r="G18" s="417">
        <v>54164.684000000001</v>
      </c>
      <c r="H18" s="416">
        <v>50940.422000000006</v>
      </c>
      <c r="I18" s="416">
        <v>102509.39200000001</v>
      </c>
      <c r="J18" s="416">
        <v>104952.79700000001</v>
      </c>
      <c r="K18" s="417">
        <v>114090.34</v>
      </c>
      <c r="L18" s="109"/>
    </row>
    <row r="19" spans="1:15">
      <c r="A19" s="415" t="s">
        <v>21</v>
      </c>
      <c r="B19" s="416">
        <v>0</v>
      </c>
      <c r="C19" s="417">
        <v>0</v>
      </c>
      <c r="D19" s="416">
        <v>0</v>
      </c>
      <c r="E19" s="417">
        <v>0</v>
      </c>
      <c r="F19" s="416">
        <v>0</v>
      </c>
      <c r="G19" s="417">
        <v>0</v>
      </c>
      <c r="H19" s="416">
        <v>0</v>
      </c>
      <c r="I19" s="416">
        <v>0</v>
      </c>
      <c r="J19" s="416">
        <v>0</v>
      </c>
      <c r="K19" s="417">
        <v>0</v>
      </c>
      <c r="L19" s="109"/>
    </row>
    <row r="20" spans="1:15">
      <c r="A20" s="415" t="s">
        <v>22</v>
      </c>
      <c r="B20" s="416">
        <v>71582.131000000008</v>
      </c>
      <c r="C20" s="417">
        <v>67533.847999999998</v>
      </c>
      <c r="D20" s="416">
        <v>70550.52899999998</v>
      </c>
      <c r="E20" s="417">
        <v>71751.586000000025</v>
      </c>
      <c r="F20" s="416">
        <v>70640.91</v>
      </c>
      <c r="G20" s="417">
        <v>72248.933999999994</v>
      </c>
      <c r="H20" s="416">
        <v>82924.464999999967</v>
      </c>
      <c r="I20" s="416">
        <v>84841.069000000032</v>
      </c>
      <c r="J20" s="416">
        <v>78399.813999999969</v>
      </c>
      <c r="K20" s="417">
        <v>91866.363999999929</v>
      </c>
      <c r="L20" s="109"/>
    </row>
    <row r="21" spans="1:15">
      <c r="A21" s="415" t="s">
        <v>3</v>
      </c>
      <c r="B21" s="416">
        <v>42825.951000000023</v>
      </c>
      <c r="C21" s="417">
        <v>27987.304000000007</v>
      </c>
      <c r="D21" s="416">
        <v>30565.141999999996</v>
      </c>
      <c r="E21" s="417">
        <v>37681.49</v>
      </c>
      <c r="F21" s="416">
        <v>40911.733999999975</v>
      </c>
      <c r="G21" s="417">
        <v>48796.365999999958</v>
      </c>
      <c r="H21" s="416">
        <v>50660.47399999998</v>
      </c>
      <c r="I21" s="416">
        <v>46772.062000000034</v>
      </c>
      <c r="J21" s="416">
        <v>43584.606299999985</v>
      </c>
      <c r="K21" s="417">
        <v>30660.125749999988</v>
      </c>
      <c r="L21" s="109"/>
    </row>
    <row r="22" spans="1:15">
      <c r="A22" s="415" t="s">
        <v>23</v>
      </c>
      <c r="B22" s="416">
        <v>0</v>
      </c>
      <c r="C22" s="417">
        <v>0</v>
      </c>
      <c r="D22" s="416">
        <v>0</v>
      </c>
      <c r="E22" s="417">
        <v>0</v>
      </c>
      <c r="F22" s="416">
        <v>0</v>
      </c>
      <c r="G22" s="417">
        <v>0</v>
      </c>
      <c r="H22" s="416">
        <v>0</v>
      </c>
      <c r="I22" s="416">
        <v>0</v>
      </c>
      <c r="J22" s="416">
        <v>0</v>
      </c>
      <c r="K22" s="417">
        <v>0</v>
      </c>
      <c r="L22" s="109"/>
      <c r="M22" s="113"/>
      <c r="N22" s="113"/>
    </row>
    <row r="23" spans="1:15">
      <c r="A23" s="415" t="s">
        <v>1</v>
      </c>
      <c r="B23" s="416">
        <v>0</v>
      </c>
      <c r="C23" s="417">
        <v>0</v>
      </c>
      <c r="D23" s="416">
        <v>0</v>
      </c>
      <c r="E23" s="417">
        <v>0</v>
      </c>
      <c r="F23" s="416">
        <v>0</v>
      </c>
      <c r="G23" s="417">
        <v>0</v>
      </c>
      <c r="H23" s="416">
        <v>0</v>
      </c>
      <c r="I23" s="416">
        <v>0</v>
      </c>
      <c r="J23" s="416">
        <v>0</v>
      </c>
      <c r="K23" s="417">
        <v>0</v>
      </c>
      <c r="L23" s="109"/>
      <c r="M23" s="113"/>
      <c r="N23" s="113"/>
    </row>
    <row r="24" spans="1:15">
      <c r="A24" s="412" t="s">
        <v>2</v>
      </c>
      <c r="B24" s="413">
        <v>20881.740999999995</v>
      </c>
      <c r="C24" s="414">
        <v>21346.561000000052</v>
      </c>
      <c r="D24" s="413">
        <v>22751.8110000003</v>
      </c>
      <c r="E24" s="414">
        <v>21680.6709999999</v>
      </c>
      <c r="F24" s="413">
        <v>23367.706135088978</v>
      </c>
      <c r="G24" s="414">
        <v>21663.417979578182</v>
      </c>
      <c r="H24" s="413">
        <v>26676.258392652722</v>
      </c>
      <c r="I24" s="413">
        <v>36866.524862692007</v>
      </c>
      <c r="J24" s="413">
        <v>64666.923290761588</v>
      </c>
      <c r="K24" s="414">
        <v>92380.145756255253</v>
      </c>
      <c r="L24" s="109"/>
      <c r="M24" s="113"/>
      <c r="N24" s="113"/>
    </row>
    <row r="25" spans="1:15">
      <c r="A25" s="288" t="s">
        <v>462</v>
      </c>
      <c r="B25" s="286">
        <f>SUM(B26:B29)</f>
        <v>5929511.2040000008</v>
      </c>
      <c r="C25" s="286">
        <f t="shared" ref="C25:K25" si="2">SUM(C26:C29)</f>
        <v>5992438.8440000005</v>
      </c>
      <c r="D25" s="286">
        <f t="shared" si="2"/>
        <v>6049969.9380000001</v>
      </c>
      <c r="E25" s="286">
        <f t="shared" si="2"/>
        <v>6041476.3919999991</v>
      </c>
      <c r="F25" s="286">
        <f t="shared" si="2"/>
        <v>5644930.6341350898</v>
      </c>
      <c r="G25" s="286">
        <f t="shared" si="2"/>
        <v>5777175.8179795779</v>
      </c>
      <c r="H25" s="286">
        <f t="shared" si="2"/>
        <v>5836504.3403926529</v>
      </c>
      <c r="I25" s="286">
        <f t="shared" si="2"/>
        <v>5750271.5958626913</v>
      </c>
      <c r="J25" s="286">
        <f t="shared" si="2"/>
        <v>5893758.63194576</v>
      </c>
      <c r="K25" s="286">
        <f t="shared" si="2"/>
        <v>5982529.872016252</v>
      </c>
      <c r="L25" s="114"/>
      <c r="M25" s="117"/>
      <c r="N25" s="118"/>
      <c r="O25" s="118"/>
    </row>
    <row r="26" spans="1:15">
      <c r="A26" s="409" t="s">
        <v>13</v>
      </c>
      <c r="B26" s="410">
        <v>104335.742</v>
      </c>
      <c r="C26" s="411">
        <v>103934.95599999999</v>
      </c>
      <c r="D26" s="410">
        <v>101662.14800000002</v>
      </c>
      <c r="E26" s="411">
        <v>100775.474</v>
      </c>
      <c r="F26" s="410">
        <v>98230.967999999993</v>
      </c>
      <c r="G26" s="411">
        <v>121407.82400000001</v>
      </c>
      <c r="H26" s="411">
        <v>129845.697</v>
      </c>
      <c r="I26" s="411">
        <v>125149.62</v>
      </c>
      <c r="J26" s="411">
        <v>130225.81900000002</v>
      </c>
      <c r="K26" s="411">
        <v>132791.58600000001</v>
      </c>
      <c r="L26" s="114"/>
      <c r="O26" s="120"/>
    </row>
    <row r="27" spans="1:15">
      <c r="A27" s="415" t="s">
        <v>14</v>
      </c>
      <c r="B27" s="416">
        <v>3245571.1490000002</v>
      </c>
      <c r="C27" s="417">
        <v>3266157.7100000004</v>
      </c>
      <c r="D27" s="416">
        <v>3328652.4879999999</v>
      </c>
      <c r="E27" s="417">
        <v>3327419.7750000004</v>
      </c>
      <c r="F27" s="416">
        <v>2956160.7880000002</v>
      </c>
      <c r="G27" s="417">
        <v>2980088.4670000002</v>
      </c>
      <c r="H27" s="417">
        <v>3045119.0690000001</v>
      </c>
      <c r="I27" s="417">
        <v>2974008.2409999999</v>
      </c>
      <c r="J27" s="417">
        <v>3042669.0949999997</v>
      </c>
      <c r="K27" s="417">
        <v>3045554.9960000003</v>
      </c>
      <c r="L27" s="114"/>
    </row>
    <row r="28" spans="1:15">
      <c r="A28" s="415" t="s">
        <v>152</v>
      </c>
      <c r="B28" s="416">
        <v>1142440</v>
      </c>
      <c r="C28" s="417">
        <v>1103400</v>
      </c>
      <c r="D28" s="416">
        <v>1147500</v>
      </c>
      <c r="E28" s="417">
        <v>1139400</v>
      </c>
      <c r="F28" s="416">
        <v>1106099.6776601279</v>
      </c>
      <c r="G28" s="417">
        <v>1115074.5126499033</v>
      </c>
      <c r="H28" s="417">
        <v>1105461.8462647502</v>
      </c>
      <c r="I28" s="417">
        <v>1124927.1387440276</v>
      </c>
      <c r="J28" s="417">
        <v>1112948.2908199518</v>
      </c>
      <c r="K28" s="417">
        <v>1138160.9749918713</v>
      </c>
      <c r="L28" s="114"/>
    </row>
    <row r="29" spans="1:15">
      <c r="A29" s="412" t="s">
        <v>150</v>
      </c>
      <c r="B29" s="413">
        <v>1437164.3130000001</v>
      </c>
      <c r="C29" s="414">
        <v>1518946.1780000001</v>
      </c>
      <c r="D29" s="413">
        <v>1472155.3019999999</v>
      </c>
      <c r="E29" s="414">
        <v>1473881.1429999997</v>
      </c>
      <c r="F29" s="413">
        <v>1484439.2004749612</v>
      </c>
      <c r="G29" s="414">
        <v>1560605.0143296749</v>
      </c>
      <c r="H29" s="414">
        <v>1556077.7281279026</v>
      </c>
      <c r="I29" s="414">
        <v>1526186.5961186637</v>
      </c>
      <c r="J29" s="414">
        <v>1607915.4271258088</v>
      </c>
      <c r="K29" s="414">
        <v>1666022.3150243808</v>
      </c>
      <c r="L29" s="103"/>
    </row>
    <row r="30" spans="1:15">
      <c r="A30" s="246"/>
      <c r="B30" s="111"/>
      <c r="C30" s="112"/>
      <c r="D30" s="113"/>
      <c r="E30" s="113"/>
      <c r="F30" s="113"/>
      <c r="H30" s="103"/>
      <c r="I30" s="103"/>
      <c r="J30" s="103"/>
      <c r="K30" s="120"/>
      <c r="L30" s="103"/>
    </row>
    <row r="31" spans="1:15">
      <c r="H31" s="103"/>
      <c r="I31" s="103"/>
      <c r="J31" s="103"/>
      <c r="K31" s="103"/>
      <c r="L31" s="103"/>
    </row>
    <row r="32" spans="1:15">
      <c r="L32" s="114"/>
    </row>
    <row r="33" spans="8:12">
      <c r="H33" s="114"/>
      <c r="I33" s="114"/>
      <c r="J33" s="114"/>
      <c r="K33" s="121"/>
      <c r="L33" s="122"/>
    </row>
    <row r="34" spans="8:12" ht="12.75" customHeight="1">
      <c r="H34" s="114"/>
      <c r="I34" s="114"/>
      <c r="J34" s="114"/>
      <c r="K34" s="121"/>
      <c r="L34" s="122"/>
    </row>
    <row r="35" spans="8:12">
      <c r="H35" s="114"/>
      <c r="I35" s="114"/>
      <c r="J35" s="114"/>
      <c r="K35" s="121"/>
      <c r="L35" s="122"/>
    </row>
    <row r="36" spans="8:12" ht="13.5" customHeight="1">
      <c r="H36" s="114"/>
      <c r="I36" s="114"/>
      <c r="J36" s="114"/>
      <c r="K36" s="121"/>
      <c r="L36" s="122"/>
    </row>
    <row r="37" spans="8:12" ht="12.75" customHeight="1">
      <c r="H37" s="114"/>
      <c r="I37" s="114"/>
      <c r="J37" s="114"/>
      <c r="K37" s="121"/>
      <c r="L37" s="122"/>
    </row>
    <row r="38" spans="8:12" ht="12.75" customHeight="1">
      <c r="H38" s="114"/>
      <c r="I38" s="114"/>
      <c r="J38" s="114"/>
      <c r="K38" s="121"/>
      <c r="L38" s="122"/>
    </row>
    <row r="39" spans="8:12" ht="12.75" customHeight="1">
      <c r="H39" s="114"/>
      <c r="I39" s="114"/>
      <c r="J39" s="114"/>
      <c r="K39" s="121"/>
      <c r="L39" s="122"/>
    </row>
    <row r="40" spans="8:12" ht="12.75" customHeight="1">
      <c r="H40" s="114"/>
      <c r="I40" s="114"/>
      <c r="J40" s="114"/>
      <c r="K40" s="121"/>
      <c r="L40" s="122"/>
    </row>
  </sheetData>
  <mergeCells count="10">
    <mergeCell ref="H4:H6"/>
    <mergeCell ref="K4:K6"/>
    <mergeCell ref="B4:B6"/>
    <mergeCell ref="C4:C6"/>
    <mergeCell ref="D4:D6"/>
    <mergeCell ref="E4:E6"/>
    <mergeCell ref="F4:F6"/>
    <mergeCell ref="G4:G6"/>
    <mergeCell ref="I4:I6"/>
    <mergeCell ref="J4:J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F6E4-DE65-4F96-9DF1-391F15FF9616}">
  <dimension ref="A1:V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15" width="10.140625" style="104" customWidth="1"/>
    <col min="16" max="28" width="9.140625" style="104" customWidth="1"/>
    <col min="29" max="16384" width="9.140625" style="104"/>
  </cols>
  <sheetData>
    <row r="1" spans="1:21" ht="15">
      <c r="A1" s="198" t="s">
        <v>546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P1" s="103"/>
      <c r="Q1" s="103"/>
    </row>
    <row r="2" spans="1:21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</row>
    <row r="3" spans="1:21" ht="12" customHeight="1">
      <c r="A3" s="183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551"/>
      <c r="M3" s="551"/>
      <c r="N3" s="105"/>
    </row>
    <row r="4" spans="1:21" ht="12" customHeight="1">
      <c r="A4" s="128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1"/>
      <c r="M4" s="551"/>
      <c r="N4" s="106"/>
    </row>
    <row r="5" spans="1:21" ht="12" customHeight="1">
      <c r="A5" s="18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1"/>
      <c r="M5" s="551"/>
      <c r="N5" s="107"/>
    </row>
    <row r="6" spans="1:21" ht="13.5">
      <c r="A6" s="285" t="s">
        <v>460</v>
      </c>
      <c r="B6" s="286">
        <f>SUM(B7:B14)</f>
        <v>2899.9020800000003</v>
      </c>
      <c r="C6" s="286">
        <f t="shared" ref="C6:K6" si="0">SUM(C7:C14)</f>
        <v>2910.3266400000002</v>
      </c>
      <c r="D6" s="286">
        <f t="shared" si="0"/>
        <v>2911.4231800000002</v>
      </c>
      <c r="E6" s="286">
        <f t="shared" si="0"/>
        <v>2920.1132800000005</v>
      </c>
      <c r="F6" s="286">
        <f t="shared" si="0"/>
        <v>2952.0291750000001</v>
      </c>
      <c r="G6" s="286">
        <f t="shared" si="0"/>
        <v>2952.0939150000004</v>
      </c>
      <c r="H6" s="286">
        <f t="shared" si="0"/>
        <v>2967.1793210000001</v>
      </c>
      <c r="I6" s="286">
        <f t="shared" si="0"/>
        <v>3039.7357349999997</v>
      </c>
      <c r="J6" s="286">
        <f t="shared" si="0"/>
        <v>3093.7075590000013</v>
      </c>
      <c r="K6" s="286">
        <f t="shared" si="0"/>
        <v>3153.5477969999997</v>
      </c>
      <c r="L6" s="108"/>
      <c r="M6" s="108"/>
      <c r="N6" s="108"/>
    </row>
    <row r="7" spans="1:21">
      <c r="A7" s="409" t="s">
        <v>0</v>
      </c>
      <c r="B7" s="410">
        <v>2250</v>
      </c>
      <c r="C7" s="411">
        <v>2250</v>
      </c>
      <c r="D7" s="410">
        <v>2250</v>
      </c>
      <c r="E7" s="411">
        <v>2250</v>
      </c>
      <c r="F7" s="410">
        <v>2250</v>
      </c>
      <c r="G7" s="411">
        <v>2250</v>
      </c>
      <c r="H7" s="410">
        <v>2250</v>
      </c>
      <c r="I7" s="410">
        <v>2250</v>
      </c>
      <c r="J7" s="410">
        <v>2250</v>
      </c>
      <c r="K7" s="411">
        <v>2250</v>
      </c>
      <c r="L7" s="113"/>
      <c r="M7" s="123"/>
      <c r="N7" s="109"/>
      <c r="O7" s="110"/>
    </row>
    <row r="8" spans="1:21">
      <c r="A8" s="415" t="s">
        <v>20</v>
      </c>
      <c r="B8" s="416">
        <v>194.405</v>
      </c>
      <c r="C8" s="417">
        <v>194.45500000000001</v>
      </c>
      <c r="D8" s="416">
        <v>194.45500000000001</v>
      </c>
      <c r="E8" s="417">
        <v>200.44500000000002</v>
      </c>
      <c r="F8" s="416">
        <v>222.99500000000003</v>
      </c>
      <c r="G8" s="417">
        <v>215.44500000000002</v>
      </c>
      <c r="H8" s="416">
        <v>215.44500000000002</v>
      </c>
      <c r="I8" s="416">
        <v>215.44500000000002</v>
      </c>
      <c r="J8" s="416">
        <v>215.44069999999999</v>
      </c>
      <c r="K8" s="417">
        <v>216.0907</v>
      </c>
      <c r="L8" s="113"/>
      <c r="M8" s="123"/>
      <c r="N8" s="109"/>
      <c r="O8" s="110"/>
    </row>
    <row r="9" spans="1:21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13"/>
      <c r="M9" s="123"/>
      <c r="N9" s="109"/>
      <c r="O9" s="110"/>
    </row>
    <row r="10" spans="1:21">
      <c r="A10" s="415" t="s">
        <v>22</v>
      </c>
      <c r="B10" s="416">
        <v>47.441999999999979</v>
      </c>
      <c r="C10" s="417">
        <v>46.989999999999995</v>
      </c>
      <c r="D10" s="416">
        <v>47.256</v>
      </c>
      <c r="E10" s="417">
        <v>49.475000000000009</v>
      </c>
      <c r="F10" s="416">
        <v>50.538000000000004</v>
      </c>
      <c r="G10" s="417">
        <v>52.993000000000002</v>
      </c>
      <c r="H10" s="416">
        <v>53.544000000000004</v>
      </c>
      <c r="I10" s="416">
        <v>56.198</v>
      </c>
      <c r="J10" s="416">
        <v>61.622000000000014</v>
      </c>
      <c r="K10" s="417">
        <v>77.152000000000015</v>
      </c>
      <c r="L10" s="113"/>
      <c r="M10" s="123"/>
      <c r="N10" s="109"/>
      <c r="O10" s="110"/>
    </row>
    <row r="11" spans="1:21">
      <c r="A11" s="415" t="s">
        <v>3</v>
      </c>
      <c r="B11" s="416">
        <v>165.93835000000007</v>
      </c>
      <c r="C11" s="417">
        <v>175.90385000000009</v>
      </c>
      <c r="D11" s="416">
        <v>176.15995000000009</v>
      </c>
      <c r="E11" s="417">
        <v>176.3579500000001</v>
      </c>
      <c r="F11" s="416">
        <v>177.2381500000001</v>
      </c>
      <c r="G11" s="417">
        <v>176.9726500000001</v>
      </c>
      <c r="H11" s="416">
        <v>176.90465000000009</v>
      </c>
      <c r="I11" s="416">
        <v>176.66915000000012</v>
      </c>
      <c r="J11" s="416">
        <v>176.58015000000009</v>
      </c>
      <c r="K11" s="417">
        <v>176.65115000000009</v>
      </c>
      <c r="L11" s="113"/>
      <c r="M11" s="123"/>
      <c r="N11" s="109"/>
      <c r="O11" s="110"/>
    </row>
    <row r="12" spans="1:21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6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13"/>
      <c r="M12" s="123"/>
      <c r="N12" s="109"/>
      <c r="O12" s="110"/>
      <c r="P12" s="111"/>
      <c r="Q12" s="112"/>
      <c r="R12" s="113"/>
      <c r="S12" s="113"/>
      <c r="T12" s="113"/>
      <c r="U12" s="113"/>
    </row>
    <row r="13" spans="1:21">
      <c r="A13" s="415" t="s">
        <v>1</v>
      </c>
      <c r="B13" s="416">
        <v>0</v>
      </c>
      <c r="C13" s="417">
        <v>0</v>
      </c>
      <c r="D13" s="416">
        <v>0</v>
      </c>
      <c r="E13" s="417">
        <v>0</v>
      </c>
      <c r="F13" s="416">
        <v>0.02</v>
      </c>
      <c r="G13" s="417">
        <v>0.02</v>
      </c>
      <c r="H13" s="416">
        <v>0.02</v>
      </c>
      <c r="I13" s="416">
        <v>0.01</v>
      </c>
      <c r="J13" s="416">
        <v>0.01</v>
      </c>
      <c r="K13" s="417">
        <v>0.01</v>
      </c>
      <c r="L13" s="113"/>
      <c r="M13" s="124"/>
      <c r="N13" s="109"/>
      <c r="O13" s="110"/>
      <c r="P13" s="111"/>
      <c r="Q13" s="112"/>
      <c r="R13" s="113"/>
      <c r="S13" s="113"/>
      <c r="T13" s="113"/>
      <c r="U13" s="113"/>
    </row>
    <row r="14" spans="1:21">
      <c r="A14" s="412" t="s">
        <v>2</v>
      </c>
      <c r="B14" s="413">
        <v>242.11673000000039</v>
      </c>
      <c r="C14" s="414">
        <v>242.97779000000034</v>
      </c>
      <c r="D14" s="413">
        <v>243.55223000000032</v>
      </c>
      <c r="E14" s="414">
        <v>243.83533000000028</v>
      </c>
      <c r="F14" s="413">
        <v>251.23802500000025</v>
      </c>
      <c r="G14" s="414">
        <v>256.66326500000019</v>
      </c>
      <c r="H14" s="413">
        <v>271.26567100000028</v>
      </c>
      <c r="I14" s="413">
        <v>341.4135849999995</v>
      </c>
      <c r="J14" s="413">
        <v>390.05470900000103</v>
      </c>
      <c r="K14" s="414">
        <v>433.64394699999895</v>
      </c>
      <c r="L14" s="113"/>
      <c r="M14" s="124"/>
      <c r="N14" s="109"/>
      <c r="O14" s="110"/>
      <c r="P14" s="111"/>
      <c r="Q14" s="112"/>
      <c r="R14" s="113"/>
      <c r="S14" s="113"/>
      <c r="T14" s="113"/>
      <c r="U14" s="113"/>
    </row>
    <row r="15" spans="1:21">
      <c r="A15" s="287" t="s">
        <v>461</v>
      </c>
      <c r="B15" s="286">
        <f>SUM(B16:B23)</f>
        <v>13318802.746000003</v>
      </c>
      <c r="C15" s="286">
        <f t="shared" ref="C15:K15" si="1">SUM(C16:C23)</f>
        <v>17664695.577</v>
      </c>
      <c r="D15" s="286">
        <f t="shared" si="1"/>
        <v>16893374.016000003</v>
      </c>
      <c r="E15" s="286">
        <f t="shared" si="1"/>
        <v>17030224.311000004</v>
      </c>
      <c r="F15" s="286">
        <f t="shared" si="1"/>
        <v>16988310.575952064</v>
      </c>
      <c r="G15" s="286">
        <f t="shared" si="1"/>
        <v>17100765.813022599</v>
      </c>
      <c r="H15" s="286">
        <f t="shared" si="1"/>
        <v>17688492.320366189</v>
      </c>
      <c r="I15" s="286">
        <f t="shared" si="1"/>
        <v>17441297.196014825</v>
      </c>
      <c r="J15" s="286">
        <f t="shared" si="1"/>
        <v>16376179.374974845</v>
      </c>
      <c r="K15" s="286">
        <f t="shared" si="1"/>
        <v>18639002.953935135</v>
      </c>
      <c r="L15" s="108"/>
      <c r="M15" s="108"/>
      <c r="N15" s="108"/>
    </row>
    <row r="16" spans="1:21">
      <c r="A16" s="409" t="s">
        <v>0</v>
      </c>
      <c r="B16" s="410">
        <v>12149527.490000002</v>
      </c>
      <c r="C16" s="411">
        <v>16478932.120000001</v>
      </c>
      <c r="D16" s="410">
        <v>15663054.350000001</v>
      </c>
      <c r="E16" s="411">
        <v>15764588.5</v>
      </c>
      <c r="F16" s="410">
        <v>15746247.810000001</v>
      </c>
      <c r="G16" s="411">
        <v>15862733.4</v>
      </c>
      <c r="H16" s="410">
        <v>16294192.109999998</v>
      </c>
      <c r="I16" s="410">
        <v>16082865.609999999</v>
      </c>
      <c r="J16" s="410">
        <v>15004915.029999999</v>
      </c>
      <c r="K16" s="411">
        <v>17384799.329999998</v>
      </c>
      <c r="L16" s="113"/>
      <c r="M16" s="123"/>
      <c r="N16" s="109"/>
      <c r="O16" s="110"/>
    </row>
    <row r="17" spans="1:22">
      <c r="A17" s="415" t="s">
        <v>20</v>
      </c>
      <c r="B17" s="416">
        <v>439426.66199999995</v>
      </c>
      <c r="C17" s="417">
        <v>450130.77</v>
      </c>
      <c r="D17" s="416">
        <v>463739.84800000023</v>
      </c>
      <c r="E17" s="417">
        <v>476824.489</v>
      </c>
      <c r="F17" s="416">
        <v>441575.71499999973</v>
      </c>
      <c r="G17" s="417">
        <v>425993.42100000003</v>
      </c>
      <c r="H17" s="416">
        <v>560250.49799999979</v>
      </c>
      <c r="I17" s="416">
        <v>457656.28</v>
      </c>
      <c r="J17" s="416">
        <v>373302.07100000005</v>
      </c>
      <c r="K17" s="417">
        <v>369946.79000000004</v>
      </c>
      <c r="L17" s="113"/>
      <c r="M17" s="123"/>
      <c r="N17" s="109"/>
      <c r="O17" s="110"/>
    </row>
    <row r="18" spans="1:22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13"/>
      <c r="M18" s="123"/>
      <c r="N18" s="109"/>
      <c r="O18" s="110"/>
    </row>
    <row r="19" spans="1:22">
      <c r="A19" s="415" t="s">
        <v>22</v>
      </c>
      <c r="B19" s="416">
        <v>278779.58699999977</v>
      </c>
      <c r="C19" s="417">
        <v>288834.45100000018</v>
      </c>
      <c r="D19" s="416">
        <v>287618.47099999984</v>
      </c>
      <c r="E19" s="417">
        <v>276478.29800000007</v>
      </c>
      <c r="F19" s="416">
        <v>291886.49700000003</v>
      </c>
      <c r="G19" s="417">
        <v>303425.2440000003</v>
      </c>
      <c r="H19" s="416">
        <v>300108.21099999966</v>
      </c>
      <c r="I19" s="416">
        <v>303045.42900000059</v>
      </c>
      <c r="J19" s="416">
        <v>297762.67499999987</v>
      </c>
      <c r="K19" s="417">
        <v>298937.10199999996</v>
      </c>
      <c r="L19" s="113"/>
      <c r="M19" s="123"/>
      <c r="N19" s="109"/>
      <c r="O19" s="110"/>
    </row>
    <row r="20" spans="1:22">
      <c r="A20" s="415" t="s">
        <v>3</v>
      </c>
      <c r="B20" s="416">
        <v>197519.32299999997</v>
      </c>
      <c r="C20" s="417">
        <v>180391.83100000006</v>
      </c>
      <c r="D20" s="416">
        <v>206749.23799999995</v>
      </c>
      <c r="E20" s="417">
        <v>240609.58199999976</v>
      </c>
      <c r="F20" s="416">
        <v>235924.10930513599</v>
      </c>
      <c r="G20" s="417">
        <v>242916.09406323102</v>
      </c>
      <c r="H20" s="416">
        <v>247573.40878053277</v>
      </c>
      <c r="I20" s="416">
        <v>282041.15230351459</v>
      </c>
      <c r="J20" s="416">
        <v>327483.67018663138</v>
      </c>
      <c r="K20" s="417">
        <v>156385.71263431615</v>
      </c>
      <c r="L20" s="113"/>
      <c r="M20" s="123"/>
      <c r="N20" s="109"/>
      <c r="O20" s="110"/>
    </row>
    <row r="21" spans="1:22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13"/>
      <c r="M21" s="123"/>
      <c r="N21" s="109"/>
      <c r="O21" s="110"/>
      <c r="P21" s="111"/>
      <c r="Q21" s="112"/>
      <c r="R21" s="113"/>
      <c r="S21" s="113"/>
      <c r="T21" s="113"/>
      <c r="U21" s="113"/>
    </row>
    <row r="22" spans="1:22">
      <c r="A22" s="415" t="s">
        <v>1</v>
      </c>
      <c r="B22" s="416">
        <v>0</v>
      </c>
      <c r="C22" s="417">
        <v>0</v>
      </c>
      <c r="D22" s="416">
        <v>0</v>
      </c>
      <c r="E22" s="417">
        <v>0</v>
      </c>
      <c r="F22" s="416">
        <v>0</v>
      </c>
      <c r="G22" s="417">
        <v>0</v>
      </c>
      <c r="H22" s="416">
        <v>2.2893262440983895</v>
      </c>
      <c r="I22" s="416">
        <v>1.6696441598443705</v>
      </c>
      <c r="J22" s="416">
        <v>0</v>
      </c>
      <c r="K22" s="417">
        <v>0</v>
      </c>
      <c r="L22" s="113"/>
      <c r="M22" s="124"/>
      <c r="N22" s="109"/>
      <c r="O22" s="110"/>
      <c r="P22" s="111"/>
      <c r="Q22" s="112"/>
      <c r="R22" s="113"/>
      <c r="S22" s="113"/>
      <c r="T22" s="113"/>
      <c r="U22" s="113"/>
    </row>
    <row r="23" spans="1:22">
      <c r="A23" s="412" t="s">
        <v>2</v>
      </c>
      <c r="B23" s="413">
        <v>253549.68400000114</v>
      </c>
      <c r="C23" s="414">
        <v>266406.40499999735</v>
      </c>
      <c r="D23" s="413">
        <v>272212.10900000139</v>
      </c>
      <c r="E23" s="414">
        <v>271723.442000004</v>
      </c>
      <c r="F23" s="413">
        <v>272676.44464692718</v>
      </c>
      <c r="G23" s="414">
        <v>265697.6539593669</v>
      </c>
      <c r="H23" s="413">
        <v>286365.80325941206</v>
      </c>
      <c r="I23" s="413">
        <v>315687.05506715621</v>
      </c>
      <c r="J23" s="413">
        <v>372715.92878821335</v>
      </c>
      <c r="K23" s="414">
        <v>428934.01930082077</v>
      </c>
      <c r="L23" s="113"/>
      <c r="M23" s="124"/>
      <c r="N23" s="109"/>
      <c r="O23" s="110"/>
      <c r="P23" s="111"/>
      <c r="Q23" s="112"/>
      <c r="R23" s="113"/>
      <c r="S23" s="113"/>
      <c r="T23" s="113"/>
      <c r="U23" s="113"/>
    </row>
    <row r="24" spans="1:22">
      <c r="A24" s="288" t="s">
        <v>462</v>
      </c>
      <c r="B24" s="286">
        <f>SUM(B25:B28)</f>
        <v>3239474.0941639757</v>
      </c>
      <c r="C24" s="286">
        <f t="shared" ref="C24:K24" si="2">SUM(C25:C28)</f>
        <v>3153127.5110468566</v>
      </c>
      <c r="D24" s="286">
        <f t="shared" si="2"/>
        <v>3147365.7607982764</v>
      </c>
      <c r="E24" s="286">
        <f t="shared" si="2"/>
        <v>3132914.8788670213</v>
      </c>
      <c r="F24" s="286">
        <f t="shared" si="2"/>
        <v>3104649.1760304882</v>
      </c>
      <c r="G24" s="286">
        <f t="shared" si="2"/>
        <v>3214270.0976016074</v>
      </c>
      <c r="H24" s="286">
        <f t="shared" si="2"/>
        <v>3001943.8983256612</v>
      </c>
      <c r="I24" s="286">
        <f t="shared" si="2"/>
        <v>2880335.5928310333</v>
      </c>
      <c r="J24" s="286">
        <f t="shared" si="2"/>
        <v>2852805.8975347662</v>
      </c>
      <c r="K24" s="286">
        <f t="shared" si="2"/>
        <v>2943900.0635565994</v>
      </c>
      <c r="L24" s="108"/>
      <c r="M24" s="108"/>
      <c r="N24" s="114"/>
      <c r="O24" s="110"/>
      <c r="P24" s="115"/>
      <c r="Q24" s="103"/>
      <c r="R24" s="116"/>
      <c r="S24" s="112"/>
      <c r="T24" s="117"/>
      <c r="U24" s="118"/>
      <c r="V24" s="118"/>
    </row>
    <row r="25" spans="1:22">
      <c r="A25" s="409" t="s">
        <v>13</v>
      </c>
      <c r="B25" s="410">
        <v>194509.89750353698</v>
      </c>
      <c r="C25" s="411">
        <v>188164.04902599935</v>
      </c>
      <c r="D25" s="410">
        <v>186128.0169159522</v>
      </c>
      <c r="E25" s="411">
        <v>178058.89730576001</v>
      </c>
      <c r="F25" s="410">
        <v>135746.87382756843</v>
      </c>
      <c r="G25" s="411">
        <v>162568.35275660339</v>
      </c>
      <c r="H25" s="411">
        <v>149593.12700000001</v>
      </c>
      <c r="I25" s="411">
        <v>133657.72500000001</v>
      </c>
      <c r="J25" s="411">
        <v>160618.92100000003</v>
      </c>
      <c r="K25" s="411">
        <v>144197.65099999998</v>
      </c>
      <c r="L25" s="123"/>
      <c r="M25" s="123"/>
      <c r="N25" s="114"/>
      <c r="O25" s="110"/>
      <c r="P25" s="115"/>
      <c r="Q25" s="119"/>
      <c r="V25" s="120"/>
    </row>
    <row r="26" spans="1:22">
      <c r="A26" s="415" t="s">
        <v>14</v>
      </c>
      <c r="B26" s="416">
        <v>1118679.9449992732</v>
      </c>
      <c r="C26" s="417">
        <v>979800.23508730717</v>
      </c>
      <c r="D26" s="416">
        <v>1014048.2017452881</v>
      </c>
      <c r="E26" s="417">
        <v>1002276.3188595356</v>
      </c>
      <c r="F26" s="416">
        <v>991766.78258870216</v>
      </c>
      <c r="G26" s="417">
        <v>1094676.6180932336</v>
      </c>
      <c r="H26" s="417">
        <v>1150835.6030000001</v>
      </c>
      <c r="I26" s="417">
        <v>1077713.2830000001</v>
      </c>
      <c r="J26" s="417">
        <v>1058475.1229999999</v>
      </c>
      <c r="K26" s="417">
        <v>1068208.4579999999</v>
      </c>
      <c r="L26" s="123"/>
      <c r="M26" s="123"/>
      <c r="N26" s="114"/>
      <c r="O26" s="110"/>
      <c r="P26" s="115"/>
      <c r="Q26" s="119"/>
    </row>
    <row r="27" spans="1:22">
      <c r="A27" s="415" t="s">
        <v>152</v>
      </c>
      <c r="B27" s="416">
        <v>706450.51817559195</v>
      </c>
      <c r="C27" s="417">
        <v>735505.66806172894</v>
      </c>
      <c r="D27" s="416">
        <v>713212.47652137489</v>
      </c>
      <c r="E27" s="417">
        <v>707324.96927442111</v>
      </c>
      <c r="F27" s="416">
        <v>675283.93793455709</v>
      </c>
      <c r="G27" s="417">
        <v>620821.94278727658</v>
      </c>
      <c r="H27" s="417">
        <v>561511.09593285585</v>
      </c>
      <c r="I27" s="417">
        <v>550036.92895220371</v>
      </c>
      <c r="J27" s="417">
        <v>508439.64376645972</v>
      </c>
      <c r="K27" s="417">
        <v>523050.26218633953</v>
      </c>
      <c r="L27" s="124"/>
      <c r="M27" s="124"/>
      <c r="N27" s="114"/>
      <c r="O27" s="110"/>
      <c r="P27" s="115"/>
      <c r="Q27" s="119"/>
    </row>
    <row r="28" spans="1:22">
      <c r="A28" s="412" t="s">
        <v>150</v>
      </c>
      <c r="B28" s="413">
        <v>1219833.7334855739</v>
      </c>
      <c r="C28" s="414">
        <v>1249657.5588718213</v>
      </c>
      <c r="D28" s="413">
        <v>1233977.0656156614</v>
      </c>
      <c r="E28" s="414">
        <v>1245254.6934273047</v>
      </c>
      <c r="F28" s="413">
        <v>1301851.5816796604</v>
      </c>
      <c r="G28" s="414">
        <v>1336203.1839644942</v>
      </c>
      <c r="H28" s="414">
        <v>1140004.0723928052</v>
      </c>
      <c r="I28" s="414">
        <v>1118927.6558788291</v>
      </c>
      <c r="J28" s="414">
        <v>1125272.2097683067</v>
      </c>
      <c r="K28" s="414">
        <v>1208443.6923702599</v>
      </c>
      <c r="L28" s="124"/>
      <c r="M28" s="124"/>
      <c r="N28" s="103"/>
      <c r="O28" s="103"/>
      <c r="P28" s="115"/>
      <c r="Q28" s="119"/>
    </row>
    <row r="29" spans="1:22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20"/>
      <c r="N29" s="103"/>
      <c r="O29" s="103"/>
    </row>
    <row r="30" spans="1:22">
      <c r="A30" s="132"/>
      <c r="H30" s="103"/>
      <c r="I30" s="103"/>
      <c r="J30" s="103"/>
      <c r="K30" s="103"/>
      <c r="L30" s="103"/>
      <c r="M30" s="103"/>
      <c r="N30" s="103"/>
      <c r="O30" s="103"/>
    </row>
    <row r="31" spans="1:22">
      <c r="L31" s="114"/>
      <c r="M31" s="114"/>
      <c r="N31" s="114"/>
      <c r="O31" s="114"/>
    </row>
    <row r="32" spans="1:22">
      <c r="H32" s="114"/>
      <c r="I32" s="114"/>
      <c r="J32" s="114"/>
      <c r="K32" s="121"/>
      <c r="L32" s="114"/>
      <c r="M32" s="122"/>
      <c r="N32" s="122"/>
      <c r="O32" s="122"/>
    </row>
    <row r="33" spans="8:15" ht="12.75" customHeight="1">
      <c r="H33" s="114"/>
      <c r="I33" s="114"/>
      <c r="J33" s="114"/>
      <c r="K33" s="121"/>
      <c r="L33" s="114"/>
      <c r="M33" s="122"/>
      <c r="N33" s="122"/>
      <c r="O33" s="122"/>
    </row>
    <row r="34" spans="8:15">
      <c r="H34" s="114"/>
      <c r="I34" s="114"/>
      <c r="J34" s="114"/>
      <c r="K34" s="121"/>
      <c r="L34" s="114"/>
      <c r="M34" s="122"/>
      <c r="N34" s="122"/>
      <c r="O34" s="122"/>
    </row>
    <row r="35" spans="8:15" ht="13.5" customHeight="1">
      <c r="H35" s="114"/>
      <c r="I35" s="114"/>
      <c r="J35" s="114"/>
      <c r="K35" s="121"/>
      <c r="L35" s="114"/>
      <c r="M35" s="122"/>
      <c r="N35" s="122"/>
      <c r="O35" s="122"/>
    </row>
    <row r="36" spans="8:15" ht="12.75" customHeight="1">
      <c r="H36" s="114"/>
      <c r="I36" s="114"/>
      <c r="J36" s="114"/>
      <c r="K36" s="121"/>
      <c r="L36" s="114"/>
      <c r="M36" s="122"/>
      <c r="N36" s="122"/>
      <c r="O36" s="122"/>
    </row>
    <row r="37" spans="8:15" ht="12.75" customHeight="1">
      <c r="H37" s="114"/>
      <c r="I37" s="114"/>
      <c r="J37" s="114"/>
      <c r="K37" s="121"/>
      <c r="L37" s="114"/>
      <c r="M37" s="122"/>
      <c r="N37" s="122"/>
      <c r="O37" s="122"/>
    </row>
    <row r="38" spans="8:15" ht="12.75" customHeight="1">
      <c r="H38" s="114"/>
      <c r="I38" s="114"/>
      <c r="J38" s="114"/>
      <c r="K38" s="121"/>
      <c r="L38" s="114"/>
      <c r="M38" s="122"/>
      <c r="N38" s="122"/>
      <c r="O38" s="122"/>
    </row>
    <row r="39" spans="8:15" ht="12.75" customHeight="1">
      <c r="H39" s="114"/>
      <c r="I39" s="114"/>
      <c r="J39" s="114"/>
      <c r="K39" s="121"/>
      <c r="L39" s="114"/>
      <c r="M39" s="122"/>
      <c r="N39" s="122"/>
      <c r="O39" s="122"/>
    </row>
  </sheetData>
  <mergeCells count="12">
    <mergeCell ref="H3:H5"/>
    <mergeCell ref="K3:K5"/>
    <mergeCell ref="L3:L5"/>
    <mergeCell ref="M3:M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CB19E-24B0-4006-9B07-48C2B3E8677B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545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47">
        <v>2023</v>
      </c>
      <c r="J3" s="547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48"/>
      <c r="J4" s="548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49"/>
      <c r="J5" s="549"/>
      <c r="K5" s="550"/>
      <c r="L5" s="107"/>
    </row>
    <row r="6" spans="1:19" ht="13.5">
      <c r="A6" s="287" t="s">
        <v>460</v>
      </c>
      <c r="B6" s="286">
        <f>SUM(B7:B14)</f>
        <v>901.74306999999874</v>
      </c>
      <c r="C6" s="286">
        <f t="shared" ref="C6:K6" si="0">SUM(C7:C14)</f>
        <v>899.95174999999881</v>
      </c>
      <c r="D6" s="286">
        <f t="shared" si="0"/>
        <v>906.48144999999886</v>
      </c>
      <c r="E6" s="286">
        <f t="shared" si="0"/>
        <v>911.75871999999902</v>
      </c>
      <c r="F6" s="286">
        <f t="shared" si="0"/>
        <v>924.58916499999907</v>
      </c>
      <c r="G6" s="286">
        <f t="shared" si="0"/>
        <v>931.43814299999849</v>
      </c>
      <c r="H6" s="286">
        <f t="shared" si="0"/>
        <v>961.46093199999882</v>
      </c>
      <c r="I6" s="286">
        <f t="shared" si="0"/>
        <v>1081.2209609999959</v>
      </c>
      <c r="J6" s="286">
        <f t="shared" si="0"/>
        <v>1168.3193189999961</v>
      </c>
      <c r="K6" s="286">
        <f t="shared" si="0"/>
        <v>1241.354215299996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226.29999999999998</v>
      </c>
      <c r="C8" s="417">
        <v>226.29999999999998</v>
      </c>
      <c r="D8" s="416">
        <v>226.29999999999998</v>
      </c>
      <c r="E8" s="417">
        <v>226.29999999999998</v>
      </c>
      <c r="F8" s="416">
        <v>226.29999999999998</v>
      </c>
      <c r="G8" s="417">
        <v>226.29999999999998</v>
      </c>
      <c r="H8" s="416">
        <v>226.29999999999998</v>
      </c>
      <c r="I8" s="416">
        <v>226.29999999999998</v>
      </c>
      <c r="J8" s="416">
        <v>226.29999999999998</v>
      </c>
      <c r="K8" s="417">
        <v>214.29999999999998</v>
      </c>
      <c r="L8" s="109"/>
      <c r="M8" s="110"/>
    </row>
    <row r="9" spans="1:19">
      <c r="A9" s="415" t="s">
        <v>21</v>
      </c>
      <c r="B9" s="416">
        <v>118.5</v>
      </c>
      <c r="C9" s="417">
        <v>118.5</v>
      </c>
      <c r="D9" s="416">
        <v>118.5</v>
      </c>
      <c r="E9" s="417">
        <v>118.5</v>
      </c>
      <c r="F9" s="416">
        <v>118.5</v>
      </c>
      <c r="G9" s="417">
        <v>118.5</v>
      </c>
      <c r="H9" s="416">
        <v>118.5</v>
      </c>
      <c r="I9" s="416">
        <v>118.5</v>
      </c>
      <c r="J9" s="416">
        <v>118.5</v>
      </c>
      <c r="K9" s="417">
        <v>118.5</v>
      </c>
      <c r="L9" s="109"/>
      <c r="M9" s="110"/>
    </row>
    <row r="10" spans="1:19">
      <c r="A10" s="415" t="s">
        <v>22</v>
      </c>
      <c r="B10" s="416">
        <v>66.079000000000008</v>
      </c>
      <c r="C10" s="417">
        <v>64.460000000000022</v>
      </c>
      <c r="D10" s="416">
        <v>71.761000000000024</v>
      </c>
      <c r="E10" s="417">
        <v>74.400000000000006</v>
      </c>
      <c r="F10" s="416">
        <v>76.94357500000001</v>
      </c>
      <c r="G10" s="417">
        <v>78.65757499999998</v>
      </c>
      <c r="H10" s="416">
        <v>82.071574999999967</v>
      </c>
      <c r="I10" s="416">
        <v>87.98757499999995</v>
      </c>
      <c r="J10" s="416">
        <v>95.139999999999944</v>
      </c>
      <c r="K10" s="417">
        <v>111.95500009999992</v>
      </c>
      <c r="L10" s="109"/>
      <c r="M10" s="110"/>
    </row>
    <row r="11" spans="1:19">
      <c r="A11" s="415" t="s">
        <v>3</v>
      </c>
      <c r="B11" s="416">
        <v>34.5687</v>
      </c>
      <c r="C11" s="417">
        <v>34.417699999999996</v>
      </c>
      <c r="D11" s="416">
        <v>34.297699999999999</v>
      </c>
      <c r="E11" s="417">
        <v>34.207700000000003</v>
      </c>
      <c r="F11" s="416">
        <v>34.242699999999999</v>
      </c>
      <c r="G11" s="417">
        <v>34.420999999999999</v>
      </c>
      <c r="H11" s="416">
        <v>35.162999999999997</v>
      </c>
      <c r="I11" s="416">
        <v>35.299199999999999</v>
      </c>
      <c r="J11" s="416">
        <v>35.299199999999999</v>
      </c>
      <c r="K11" s="417">
        <v>35.378699999999995</v>
      </c>
      <c r="L11" s="109"/>
      <c r="M11" s="110"/>
    </row>
    <row r="12" spans="1:19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6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8.4211999999999989</v>
      </c>
      <c r="C13" s="417">
        <v>8.4211999999999989</v>
      </c>
      <c r="D13" s="416">
        <v>8.4211999999999989</v>
      </c>
      <c r="E13" s="417">
        <v>8.4201999999999995</v>
      </c>
      <c r="F13" s="416">
        <v>8.4301999999999992</v>
      </c>
      <c r="G13" s="417">
        <v>8.4301999999999992</v>
      </c>
      <c r="H13" s="416">
        <v>8.4301999999999992</v>
      </c>
      <c r="I13" s="416">
        <v>8.4301999999999992</v>
      </c>
      <c r="J13" s="416">
        <v>8.4453049999999994</v>
      </c>
      <c r="K13" s="417">
        <v>8.4453049999999994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447.8741699999988</v>
      </c>
      <c r="C14" s="414">
        <v>447.8528499999988</v>
      </c>
      <c r="D14" s="413">
        <v>447.20154999999892</v>
      </c>
      <c r="E14" s="414">
        <v>449.93081999999907</v>
      </c>
      <c r="F14" s="413">
        <v>460.17268999999908</v>
      </c>
      <c r="G14" s="414">
        <v>465.12936799999864</v>
      </c>
      <c r="H14" s="413">
        <v>490.9961569999989</v>
      </c>
      <c r="I14" s="413">
        <v>604.70398599999589</v>
      </c>
      <c r="J14" s="413">
        <v>684.63481399999614</v>
      </c>
      <c r="K14" s="414">
        <v>752.77521019999608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1598183.535000002</v>
      </c>
      <c r="C15" s="286">
        <f t="shared" ref="C15:K15" si="1">SUM(C16:C23)</f>
        <v>1691411.449000001</v>
      </c>
      <c r="D15" s="286">
        <f t="shared" si="1"/>
        <v>1694081.1499999878</v>
      </c>
      <c r="E15" s="286">
        <f t="shared" si="1"/>
        <v>1770048.5230000042</v>
      </c>
      <c r="F15" s="286">
        <f t="shared" si="1"/>
        <v>1763579.8341010907</v>
      </c>
      <c r="G15" s="286">
        <f t="shared" si="1"/>
        <v>1794871.077241635</v>
      </c>
      <c r="H15" s="286">
        <f t="shared" si="1"/>
        <v>1763537.9366252399</v>
      </c>
      <c r="I15" s="286">
        <f t="shared" si="1"/>
        <v>1663345.3741493551</v>
      </c>
      <c r="J15" s="286">
        <f t="shared" si="1"/>
        <v>1759610.2875455522</v>
      </c>
      <c r="K15" s="286">
        <f t="shared" si="1"/>
        <v>1926285.8506719479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483452.77699999994</v>
      </c>
      <c r="C17" s="417">
        <v>544474.924</v>
      </c>
      <c r="D17" s="416">
        <v>495626.28500000009</v>
      </c>
      <c r="E17" s="417">
        <v>507412.78000000014</v>
      </c>
      <c r="F17" s="416">
        <v>455377.76199999999</v>
      </c>
      <c r="G17" s="417">
        <v>467877.06099999981</v>
      </c>
      <c r="H17" s="416">
        <v>453001.67200000008</v>
      </c>
      <c r="I17" s="416">
        <v>410123.16899999999</v>
      </c>
      <c r="J17" s="416">
        <v>350230.451</v>
      </c>
      <c r="K17" s="417">
        <v>458837.49300000002</v>
      </c>
      <c r="L17" s="109"/>
      <c r="M17" s="110"/>
    </row>
    <row r="18" spans="1:20">
      <c r="A18" s="415" t="s">
        <v>21</v>
      </c>
      <c r="B18" s="416">
        <v>216253.158</v>
      </c>
      <c r="C18" s="417">
        <v>236256.08400000003</v>
      </c>
      <c r="D18" s="416">
        <v>268997.12000000005</v>
      </c>
      <c r="E18" s="417">
        <v>316764.261</v>
      </c>
      <c r="F18" s="416">
        <v>314495.98</v>
      </c>
      <c r="G18" s="417">
        <v>331271</v>
      </c>
      <c r="H18" s="416">
        <v>320033.598</v>
      </c>
      <c r="I18" s="416">
        <v>241332.88999999998</v>
      </c>
      <c r="J18" s="416">
        <v>276635.69699999993</v>
      </c>
      <c r="K18" s="417">
        <v>289381.25100000005</v>
      </c>
      <c r="L18" s="109"/>
      <c r="M18" s="110"/>
    </row>
    <row r="19" spans="1:20">
      <c r="A19" s="415" t="s">
        <v>22</v>
      </c>
      <c r="B19" s="416">
        <v>321864.4479999998</v>
      </c>
      <c r="C19" s="417">
        <v>330239.70699999994</v>
      </c>
      <c r="D19" s="416">
        <v>343711.70400000009</v>
      </c>
      <c r="E19" s="417">
        <v>347669.79300000012</v>
      </c>
      <c r="F19" s="416">
        <v>365601.24699999962</v>
      </c>
      <c r="G19" s="417">
        <v>377686.27899999998</v>
      </c>
      <c r="H19" s="416">
        <v>366494.30299999932</v>
      </c>
      <c r="I19" s="416">
        <v>331558.65900000004</v>
      </c>
      <c r="J19" s="416">
        <v>337310.66199999972</v>
      </c>
      <c r="K19" s="417">
        <v>343022.62800000014</v>
      </c>
      <c r="L19" s="109"/>
      <c r="M19" s="110"/>
    </row>
    <row r="20" spans="1:20">
      <c r="A20" s="415" t="s">
        <v>3</v>
      </c>
      <c r="B20" s="416">
        <v>65216.144999999982</v>
      </c>
      <c r="C20" s="417">
        <v>47367.136999999995</v>
      </c>
      <c r="D20" s="416">
        <v>37513.612999999983</v>
      </c>
      <c r="E20" s="417">
        <v>55455.220000000016</v>
      </c>
      <c r="F20" s="416">
        <v>83259.564150196427</v>
      </c>
      <c r="G20" s="417">
        <v>83788.540945118017</v>
      </c>
      <c r="H20" s="416">
        <v>54320.699344333538</v>
      </c>
      <c r="I20" s="416">
        <v>75948.917732267146</v>
      </c>
      <c r="J20" s="416">
        <v>86415.449746136117</v>
      </c>
      <c r="K20" s="417">
        <v>54159.736172727928</v>
      </c>
      <c r="L20" s="109"/>
      <c r="M20" s="110"/>
    </row>
    <row r="21" spans="1:20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11988.231999999998</v>
      </c>
      <c r="C22" s="417">
        <v>14817.83</v>
      </c>
      <c r="D22" s="416">
        <v>14207.539000000008</v>
      </c>
      <c r="E22" s="417">
        <v>14963.803999999993</v>
      </c>
      <c r="F22" s="416">
        <v>14185.010999999997</v>
      </c>
      <c r="G22" s="417">
        <v>12977.893999999998</v>
      </c>
      <c r="H22" s="416">
        <v>13710.927887911477</v>
      </c>
      <c r="I22" s="416">
        <v>13960.943119964333</v>
      </c>
      <c r="J22" s="416">
        <v>13935.789157818685</v>
      </c>
      <c r="K22" s="417">
        <v>12004.354478475789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499408.77500000212</v>
      </c>
      <c r="C23" s="414">
        <v>518255.76700000081</v>
      </c>
      <c r="D23" s="413">
        <v>534024.88899998751</v>
      </c>
      <c r="E23" s="414">
        <v>527782.66500000388</v>
      </c>
      <c r="F23" s="413">
        <v>530660.26995089464</v>
      </c>
      <c r="G23" s="414">
        <v>521270.30229651683</v>
      </c>
      <c r="H23" s="413">
        <v>555976.73639299546</v>
      </c>
      <c r="I23" s="413">
        <v>590420.79529712338</v>
      </c>
      <c r="J23" s="413">
        <v>695082.2386415978</v>
      </c>
      <c r="K23" s="414">
        <v>768880.38802074385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5107835.1380190477</v>
      </c>
      <c r="C24" s="286">
        <f t="shared" ref="C24:K24" si="2">SUM(C25:C28)</f>
        <v>5323765.7510448676</v>
      </c>
      <c r="D24" s="286">
        <f t="shared" si="2"/>
        <v>5416420.3678503595</v>
      </c>
      <c r="E24" s="286">
        <f t="shared" si="2"/>
        <v>5364891.5529265935</v>
      </c>
      <c r="F24" s="286">
        <f t="shared" si="2"/>
        <v>5099913.0167727973</v>
      </c>
      <c r="G24" s="286">
        <f t="shared" si="2"/>
        <v>5422227.0286059063</v>
      </c>
      <c r="H24" s="286">
        <f t="shared" si="2"/>
        <v>5464199.2029051743</v>
      </c>
      <c r="I24" s="286">
        <f t="shared" si="2"/>
        <v>5164597.9104765039</v>
      </c>
      <c r="J24" s="286">
        <f t="shared" si="2"/>
        <v>5204445.0794617422</v>
      </c>
      <c r="K24" s="286">
        <f t="shared" si="2"/>
        <v>5314378.7598659135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520968.67916451505</v>
      </c>
      <c r="C25" s="411">
        <v>522944.17475262843</v>
      </c>
      <c r="D25" s="410">
        <v>563032.83016468387</v>
      </c>
      <c r="E25" s="411">
        <v>570897.38221041637</v>
      </c>
      <c r="F25" s="410">
        <v>382249.97322172119</v>
      </c>
      <c r="G25" s="411">
        <v>486627.58668713598</v>
      </c>
      <c r="H25" s="411">
        <v>551125.61399999994</v>
      </c>
      <c r="I25" s="411">
        <v>591540.24199999997</v>
      </c>
      <c r="J25" s="411">
        <v>572036.87800000003</v>
      </c>
      <c r="K25" s="411">
        <v>573961.95500000007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2597083.1775227669</v>
      </c>
      <c r="C26" s="417">
        <v>2770040.5664457562</v>
      </c>
      <c r="D26" s="416">
        <v>2835160.5163817029</v>
      </c>
      <c r="E26" s="417">
        <v>2783869.4567513061</v>
      </c>
      <c r="F26" s="416">
        <v>2654332.0097692143</v>
      </c>
      <c r="G26" s="417">
        <v>2718597.4035543408</v>
      </c>
      <c r="H26" s="417">
        <v>2619568.1109999986</v>
      </c>
      <c r="I26" s="417">
        <v>2358732.8450000086</v>
      </c>
      <c r="J26" s="417">
        <v>2367048.6060000001</v>
      </c>
      <c r="K26" s="417">
        <v>2375412.4730000035</v>
      </c>
      <c r="L26" s="114"/>
      <c r="M26" s="110"/>
      <c r="N26" s="115"/>
      <c r="O26" s="119"/>
    </row>
    <row r="27" spans="1:20">
      <c r="A27" s="415" t="s">
        <v>152</v>
      </c>
      <c r="B27" s="416">
        <v>709864.46374775795</v>
      </c>
      <c r="C27" s="417">
        <v>719569.34121537092</v>
      </c>
      <c r="D27" s="416">
        <v>723468.21656457346</v>
      </c>
      <c r="E27" s="417">
        <v>703532.78176097048</v>
      </c>
      <c r="F27" s="416">
        <v>696259.38201858848</v>
      </c>
      <c r="G27" s="417">
        <v>674705.4185637763</v>
      </c>
      <c r="H27" s="417">
        <v>728762.56238582649</v>
      </c>
      <c r="I27" s="417">
        <v>672417.45081412466</v>
      </c>
      <c r="J27" s="417">
        <v>704790.67719165143</v>
      </c>
      <c r="K27" s="417">
        <v>694045.15465043671</v>
      </c>
      <c r="L27" s="114"/>
      <c r="M27" s="110"/>
      <c r="N27" s="115"/>
      <c r="O27" s="119"/>
    </row>
    <row r="28" spans="1:20">
      <c r="A28" s="412" t="s">
        <v>150</v>
      </c>
      <c r="B28" s="413">
        <v>1279918.817584008</v>
      </c>
      <c r="C28" s="414">
        <v>1311211.6686311127</v>
      </c>
      <c r="D28" s="413">
        <v>1294758.8047393996</v>
      </c>
      <c r="E28" s="414">
        <v>1306591.9322039003</v>
      </c>
      <c r="F28" s="413">
        <v>1367071.6517632739</v>
      </c>
      <c r="G28" s="414">
        <v>1542296.6198006533</v>
      </c>
      <c r="H28" s="414">
        <v>1564742.9155193493</v>
      </c>
      <c r="I28" s="414">
        <v>1541907.3726623701</v>
      </c>
      <c r="J28" s="414">
        <v>1560568.9182700906</v>
      </c>
      <c r="K28" s="414">
        <v>1670959.1772154737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K3:K5"/>
    <mergeCell ref="I3:I5"/>
    <mergeCell ref="A3:A5"/>
    <mergeCell ref="H3:H5"/>
    <mergeCell ref="B3:B5"/>
    <mergeCell ref="C3:C5"/>
    <mergeCell ref="D3:D5"/>
    <mergeCell ref="E3:E5"/>
    <mergeCell ref="F3:F5"/>
    <mergeCell ref="G3:G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BF05-A18E-4896-9C43-6E48B911C47A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544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1033.3005499999999</v>
      </c>
      <c r="C6" s="286">
        <f t="shared" ref="C6:K6" si="0">SUM(C7:C14)</f>
        <v>1032.4276500000001</v>
      </c>
      <c r="D6" s="286">
        <f t="shared" si="0"/>
        <v>1031.6153700000002</v>
      </c>
      <c r="E6" s="286">
        <f t="shared" si="0"/>
        <v>1049.06113</v>
      </c>
      <c r="F6" s="286">
        <f t="shared" si="0"/>
        <v>1051.1243159999999</v>
      </c>
      <c r="G6" s="286">
        <f t="shared" si="0"/>
        <v>1053.5836770000001</v>
      </c>
      <c r="H6" s="286">
        <f t="shared" si="0"/>
        <v>1059.436897</v>
      </c>
      <c r="I6" s="286">
        <f t="shared" si="0"/>
        <v>1072.8791920000003</v>
      </c>
      <c r="J6" s="286">
        <f t="shared" si="0"/>
        <v>1091.2130120000002</v>
      </c>
      <c r="K6" s="286">
        <f t="shared" si="0"/>
        <v>1131.6948069999989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1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544.84</v>
      </c>
      <c r="C8" s="417">
        <v>543.84</v>
      </c>
      <c r="D8" s="416">
        <v>543.84</v>
      </c>
      <c r="E8" s="417">
        <v>540.03199999999993</v>
      </c>
      <c r="F8" s="417">
        <v>540.05600000000004</v>
      </c>
      <c r="G8" s="417">
        <v>539.80600000000004</v>
      </c>
      <c r="H8" s="416">
        <v>539.80600000000004</v>
      </c>
      <c r="I8" s="416">
        <v>540.16200000000003</v>
      </c>
      <c r="J8" s="416">
        <v>539.35199999999998</v>
      </c>
      <c r="K8" s="417">
        <v>539.35199999999998</v>
      </c>
      <c r="L8" s="109"/>
      <c r="M8" s="110"/>
    </row>
    <row r="9" spans="1:19">
      <c r="A9" s="415" t="s">
        <v>21</v>
      </c>
      <c r="B9" s="416">
        <v>400</v>
      </c>
      <c r="C9" s="417">
        <v>400</v>
      </c>
      <c r="D9" s="416">
        <v>400</v>
      </c>
      <c r="E9" s="417">
        <v>400</v>
      </c>
      <c r="F9" s="417">
        <v>400</v>
      </c>
      <c r="G9" s="417">
        <v>400</v>
      </c>
      <c r="H9" s="416">
        <v>400</v>
      </c>
      <c r="I9" s="416">
        <v>400</v>
      </c>
      <c r="J9" s="416">
        <v>400</v>
      </c>
      <c r="K9" s="417">
        <v>400</v>
      </c>
      <c r="L9" s="109"/>
      <c r="M9" s="110"/>
    </row>
    <row r="10" spans="1:19">
      <c r="A10" s="415" t="s">
        <v>22</v>
      </c>
      <c r="B10" s="416">
        <v>15.398000000000001</v>
      </c>
      <c r="C10" s="417">
        <v>15.487</v>
      </c>
      <c r="D10" s="416">
        <v>14.687000000000001</v>
      </c>
      <c r="E10" s="417">
        <v>20.291999999999998</v>
      </c>
      <c r="F10" s="417">
        <v>20.901999999999997</v>
      </c>
      <c r="G10" s="417">
        <v>22.75</v>
      </c>
      <c r="H10" s="416">
        <v>22.75</v>
      </c>
      <c r="I10" s="416">
        <v>22.7</v>
      </c>
      <c r="J10" s="416">
        <v>23.95</v>
      </c>
      <c r="K10" s="417">
        <v>25.282999999999998</v>
      </c>
      <c r="L10" s="109"/>
      <c r="M10" s="110"/>
    </row>
    <row r="11" spans="1:19">
      <c r="A11" s="415" t="s">
        <v>3</v>
      </c>
      <c r="B11" s="416">
        <v>7.9009999999999971</v>
      </c>
      <c r="C11" s="417">
        <v>7.9379999999999979</v>
      </c>
      <c r="D11" s="416">
        <v>7.9259999999999966</v>
      </c>
      <c r="E11" s="417">
        <v>7.8889999999999967</v>
      </c>
      <c r="F11" s="417">
        <v>8.0259999999999962</v>
      </c>
      <c r="G11" s="417">
        <v>7.9889999999999972</v>
      </c>
      <c r="H11" s="416">
        <v>8.0279999999999987</v>
      </c>
      <c r="I11" s="416">
        <v>7.9229999999999974</v>
      </c>
      <c r="J11" s="416">
        <v>7.9079999999999968</v>
      </c>
      <c r="K11" s="417">
        <v>8.0219999999999985</v>
      </c>
      <c r="L11" s="109"/>
      <c r="M11" s="110"/>
    </row>
    <row r="12" spans="1:19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7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52.09</v>
      </c>
      <c r="C13" s="417">
        <v>52.09</v>
      </c>
      <c r="D13" s="416">
        <v>52.09</v>
      </c>
      <c r="E13" s="417">
        <v>67.91</v>
      </c>
      <c r="F13" s="417">
        <v>67.91</v>
      </c>
      <c r="G13" s="417">
        <v>67.91</v>
      </c>
      <c r="H13" s="416">
        <v>67.594999999999999</v>
      </c>
      <c r="I13" s="416">
        <v>67.594999999999999</v>
      </c>
      <c r="J13" s="416">
        <v>69.410000000000011</v>
      </c>
      <c r="K13" s="417">
        <v>71.444999999999993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13.071549999999982</v>
      </c>
      <c r="C14" s="414">
        <v>13.072649999999985</v>
      </c>
      <c r="D14" s="413">
        <v>13.072369999999985</v>
      </c>
      <c r="E14" s="414">
        <v>12.938129999999989</v>
      </c>
      <c r="F14" s="414">
        <v>14.230315999999991</v>
      </c>
      <c r="G14" s="414">
        <v>15.128676999999987</v>
      </c>
      <c r="H14" s="413">
        <v>21.257896999999979</v>
      </c>
      <c r="I14" s="413">
        <v>34.499192000000185</v>
      </c>
      <c r="J14" s="413">
        <v>50.593012000000115</v>
      </c>
      <c r="K14" s="414">
        <v>87.592806999998814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5255796.3230000008</v>
      </c>
      <c r="C15" s="286">
        <f t="shared" ref="C15:K15" si="1">SUM(C16:C23)</f>
        <v>4970984.1350000007</v>
      </c>
      <c r="D15" s="286">
        <f t="shared" si="1"/>
        <v>4743535.4950000001</v>
      </c>
      <c r="E15" s="286">
        <f t="shared" si="1"/>
        <v>3924551.2600000007</v>
      </c>
      <c r="F15" s="286">
        <f t="shared" si="1"/>
        <v>3980770.2547323457</v>
      </c>
      <c r="G15" s="286">
        <f t="shared" si="1"/>
        <v>4125989.8166582622</v>
      </c>
      <c r="H15" s="286">
        <f t="shared" si="1"/>
        <v>2728571.0588738727</v>
      </c>
      <c r="I15" s="286">
        <f t="shared" si="1"/>
        <v>2036744.9147578082</v>
      </c>
      <c r="J15" s="286">
        <f t="shared" si="1"/>
        <v>1327902.0000863255</v>
      </c>
      <c r="K15" s="286">
        <f t="shared" si="1"/>
        <v>1520402.4301797338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3049740.2420000001</v>
      </c>
      <c r="C17" s="417">
        <v>2977613.6180000007</v>
      </c>
      <c r="D17" s="416">
        <v>2888610.6479999996</v>
      </c>
      <c r="E17" s="417">
        <v>2204148.6590000009</v>
      </c>
      <c r="F17" s="416">
        <v>1592270.0090000001</v>
      </c>
      <c r="G17" s="417">
        <v>1748013.2709999999</v>
      </c>
      <c r="H17" s="416">
        <v>2345437.1920000012</v>
      </c>
      <c r="I17" s="416">
        <v>1582135.4160000009</v>
      </c>
      <c r="J17" s="416">
        <v>954189.85499999998</v>
      </c>
      <c r="K17" s="417">
        <v>1078373.4859999989</v>
      </c>
      <c r="L17" s="109"/>
      <c r="M17" s="110"/>
    </row>
    <row r="18" spans="1:20">
      <c r="A18" s="415" t="s">
        <v>21</v>
      </c>
      <c r="B18" s="416">
        <v>2019644.51</v>
      </c>
      <c r="C18" s="417">
        <v>1789848.8299999998</v>
      </c>
      <c r="D18" s="416">
        <v>1664274.56</v>
      </c>
      <c r="E18" s="417">
        <v>1503736.8199999998</v>
      </c>
      <c r="F18" s="416">
        <v>2150536.12</v>
      </c>
      <c r="G18" s="417">
        <v>2152733.0099999998</v>
      </c>
      <c r="H18" s="416">
        <v>142858.51</v>
      </c>
      <c r="I18" s="416">
        <v>183112.7</v>
      </c>
      <c r="J18" s="416">
        <v>104521.48</v>
      </c>
      <c r="K18" s="417">
        <v>178626.28</v>
      </c>
      <c r="L18" s="109"/>
      <c r="M18" s="110"/>
    </row>
    <row r="19" spans="1:20">
      <c r="A19" s="415" t="s">
        <v>22</v>
      </c>
      <c r="B19" s="416">
        <v>59913.601999999948</v>
      </c>
      <c r="C19" s="417">
        <v>62991.562999999966</v>
      </c>
      <c r="D19" s="416">
        <v>59617.825000000033</v>
      </c>
      <c r="E19" s="417">
        <v>65551.73599999999</v>
      </c>
      <c r="F19" s="416">
        <v>72643.014999999985</v>
      </c>
      <c r="G19" s="417">
        <v>76355.431999999972</v>
      </c>
      <c r="H19" s="416">
        <v>79135.217999999935</v>
      </c>
      <c r="I19" s="416">
        <v>72779.570000000036</v>
      </c>
      <c r="J19" s="416">
        <v>71787.657999999981</v>
      </c>
      <c r="K19" s="417">
        <v>70848.045999999915</v>
      </c>
      <c r="L19" s="109"/>
      <c r="M19" s="110"/>
    </row>
    <row r="20" spans="1:20">
      <c r="A20" s="415" t="s">
        <v>3</v>
      </c>
      <c r="B20" s="416">
        <v>25024.034000000018</v>
      </c>
      <c r="C20" s="417">
        <v>25729.239000000009</v>
      </c>
      <c r="D20" s="416">
        <v>20190.793999999973</v>
      </c>
      <c r="E20" s="417">
        <v>22868.701999999987</v>
      </c>
      <c r="F20" s="416">
        <v>20335.939056050567</v>
      </c>
      <c r="G20" s="417">
        <v>28285.468407850101</v>
      </c>
      <c r="H20" s="416">
        <v>21635.367392155957</v>
      </c>
      <c r="I20" s="416">
        <v>24071.763739434526</v>
      </c>
      <c r="J20" s="416">
        <v>25639.549144337663</v>
      </c>
      <c r="K20" s="417">
        <v>16442.706389260013</v>
      </c>
      <c r="L20" s="109"/>
      <c r="M20" s="110"/>
    </row>
    <row r="21" spans="1:20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89135.876999999993</v>
      </c>
      <c r="C22" s="417">
        <v>102336.59099999999</v>
      </c>
      <c r="D22" s="416">
        <v>96999.377000000037</v>
      </c>
      <c r="E22" s="417">
        <v>114912.38600000007</v>
      </c>
      <c r="F22" s="416">
        <v>131006.74300000012</v>
      </c>
      <c r="G22" s="417">
        <v>107028.41199999998</v>
      </c>
      <c r="H22" s="416">
        <v>122473.69400000009</v>
      </c>
      <c r="I22" s="416">
        <v>148297.25900000014</v>
      </c>
      <c r="J22" s="416">
        <v>135591.11125000005</v>
      </c>
      <c r="K22" s="417">
        <v>120274.45237999996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12338.057999999992</v>
      </c>
      <c r="C23" s="414">
        <v>12464.294</v>
      </c>
      <c r="D23" s="413">
        <v>13842.290999999979</v>
      </c>
      <c r="E23" s="414">
        <v>13332.957000000008</v>
      </c>
      <c r="F23" s="413">
        <v>13978.428676294796</v>
      </c>
      <c r="G23" s="414">
        <v>13574.22325041259</v>
      </c>
      <c r="H23" s="413">
        <v>17031.077481715536</v>
      </c>
      <c r="I23" s="413">
        <v>26348.206018372788</v>
      </c>
      <c r="J23" s="413">
        <v>36172.346691987666</v>
      </c>
      <c r="K23" s="414">
        <v>55837.459410475087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1252395.4719999998</v>
      </c>
      <c r="C24" s="286">
        <f t="shared" ref="C24:K24" si="2">SUM(C25:C28)</f>
        <v>1255039.4349999998</v>
      </c>
      <c r="D24" s="286">
        <f t="shared" si="2"/>
        <v>1267657.2540000002</v>
      </c>
      <c r="E24" s="286">
        <f t="shared" si="2"/>
        <v>1287991.5630000001</v>
      </c>
      <c r="F24" s="286">
        <f t="shared" si="2"/>
        <v>1209701.2517323452</v>
      </c>
      <c r="G24" s="286">
        <f t="shared" si="2"/>
        <v>1267166.0796582627</v>
      </c>
      <c r="H24" s="286">
        <f t="shared" si="2"/>
        <v>1226951.3228738715</v>
      </c>
      <c r="I24" s="286">
        <f t="shared" si="2"/>
        <v>1209304.3467578073</v>
      </c>
      <c r="J24" s="286">
        <f t="shared" si="2"/>
        <v>1255282.5794463251</v>
      </c>
      <c r="K24" s="286">
        <f t="shared" si="2"/>
        <v>1303913.4457997349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103619.052</v>
      </c>
      <c r="C25" s="411">
        <v>103417.186</v>
      </c>
      <c r="D25" s="410">
        <v>109481.632</v>
      </c>
      <c r="E25" s="411">
        <v>119057.405</v>
      </c>
      <c r="F25" s="410">
        <v>106156.671</v>
      </c>
      <c r="G25" s="411">
        <v>111214.37699999999</v>
      </c>
      <c r="H25" s="411">
        <v>118629.61199999999</v>
      </c>
      <c r="I25" s="411">
        <v>114105.19900000001</v>
      </c>
      <c r="J25" s="411">
        <v>166972.99100000001</v>
      </c>
      <c r="K25" s="411">
        <v>163402.68199999997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525218.97699999984</v>
      </c>
      <c r="C26" s="417">
        <v>529467.87199999997</v>
      </c>
      <c r="D26" s="416">
        <v>538517.25100000005</v>
      </c>
      <c r="E26" s="417">
        <v>534686.78800000006</v>
      </c>
      <c r="F26" s="416">
        <v>472116.81899999996</v>
      </c>
      <c r="G26" s="417">
        <v>484909.73100000003</v>
      </c>
      <c r="H26" s="417">
        <v>493684.41500000004</v>
      </c>
      <c r="I26" s="417">
        <v>478688.76</v>
      </c>
      <c r="J26" s="417">
        <v>480338.96400000004</v>
      </c>
      <c r="K26" s="417">
        <v>485786.69</v>
      </c>
      <c r="L26" s="114"/>
      <c r="M26" s="110"/>
      <c r="N26" s="115"/>
      <c r="O26" s="119"/>
    </row>
    <row r="27" spans="1:20">
      <c r="A27" s="415" t="s">
        <v>152</v>
      </c>
      <c r="B27" s="416">
        <v>267838.41899999999</v>
      </c>
      <c r="C27" s="417">
        <v>257506.674</v>
      </c>
      <c r="D27" s="416">
        <v>257439.986</v>
      </c>
      <c r="E27" s="417">
        <v>264547.00699999998</v>
      </c>
      <c r="F27" s="416">
        <v>240100.25001985079</v>
      </c>
      <c r="G27" s="417">
        <v>241315.31067669656</v>
      </c>
      <c r="H27" s="417">
        <v>230879.55961962874</v>
      </c>
      <c r="I27" s="417">
        <v>236066.76971045489</v>
      </c>
      <c r="J27" s="417">
        <v>228101.7970927158</v>
      </c>
      <c r="K27" s="417">
        <v>241471.57641618274</v>
      </c>
      <c r="L27" s="114"/>
      <c r="M27" s="110"/>
      <c r="N27" s="115"/>
      <c r="O27" s="119"/>
    </row>
    <row r="28" spans="1:20">
      <c r="A28" s="412" t="s">
        <v>150</v>
      </c>
      <c r="B28" s="413">
        <v>355719.02399999998</v>
      </c>
      <c r="C28" s="414">
        <v>364647.70299999992</v>
      </c>
      <c r="D28" s="413">
        <v>362218.38500000001</v>
      </c>
      <c r="E28" s="414">
        <v>369700.36299999995</v>
      </c>
      <c r="F28" s="413">
        <v>391327.51171249454</v>
      </c>
      <c r="G28" s="414">
        <v>429726.66098156612</v>
      </c>
      <c r="H28" s="414">
        <v>383757.73625424277</v>
      </c>
      <c r="I28" s="414">
        <v>380443.61804735247</v>
      </c>
      <c r="J28" s="414">
        <v>379868.82735360932</v>
      </c>
      <c r="K28" s="414">
        <v>413252.49738355214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EF4E-0ACC-4038-9BA3-53FF3F85B203}">
  <dimension ref="A1:T40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543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2724.5847599999997</v>
      </c>
      <c r="C6" s="286">
        <f t="shared" ref="C6:K6" si="0">SUM(C7:C14)</f>
        <v>2726.0877399999999</v>
      </c>
      <c r="D6" s="286">
        <f t="shared" si="0"/>
        <v>2725.0153599999999</v>
      </c>
      <c r="E6" s="286">
        <f t="shared" si="0"/>
        <v>2727.7383299999997</v>
      </c>
      <c r="F6" s="286">
        <f t="shared" si="0"/>
        <v>2735.5606889999999</v>
      </c>
      <c r="G6" s="286">
        <f t="shared" si="0"/>
        <v>2742.3865249999999</v>
      </c>
      <c r="H6" s="286">
        <f t="shared" si="0"/>
        <v>2757.0970550000002</v>
      </c>
      <c r="I6" s="286">
        <f t="shared" si="0"/>
        <v>2812.5734079999997</v>
      </c>
      <c r="J6" s="286">
        <f t="shared" si="0"/>
        <v>2866.1078469999998</v>
      </c>
      <c r="K6" s="286">
        <f t="shared" si="0"/>
        <v>2982.1005919999998</v>
      </c>
      <c r="L6" s="108"/>
    </row>
    <row r="7" spans="1:19">
      <c r="A7" s="409" t="s">
        <v>0</v>
      </c>
      <c r="B7" s="410">
        <v>2040</v>
      </c>
      <c r="C7" s="411">
        <v>2040</v>
      </c>
      <c r="D7" s="410">
        <v>2040</v>
      </c>
      <c r="E7" s="411">
        <v>2040</v>
      </c>
      <c r="F7" s="410">
        <v>2040</v>
      </c>
      <c r="G7" s="411">
        <v>2040</v>
      </c>
      <c r="H7" s="410">
        <v>2040</v>
      </c>
      <c r="I7" s="410">
        <v>2040</v>
      </c>
      <c r="J7" s="410">
        <v>2040</v>
      </c>
      <c r="K7" s="411">
        <v>2096</v>
      </c>
      <c r="L7" s="109"/>
      <c r="M7" s="110"/>
    </row>
    <row r="8" spans="1:19">
      <c r="A8" s="415" t="s">
        <v>20</v>
      </c>
      <c r="B8" s="416">
        <v>15.260000000000002</v>
      </c>
      <c r="C8" s="417">
        <v>15.260000000000002</v>
      </c>
      <c r="D8" s="416">
        <v>15.260000000000002</v>
      </c>
      <c r="E8" s="417">
        <v>15.260000000000002</v>
      </c>
      <c r="F8" s="416">
        <v>15.260000000000002</v>
      </c>
      <c r="G8" s="417">
        <v>15.260000000000002</v>
      </c>
      <c r="H8" s="416">
        <v>14.759</v>
      </c>
      <c r="I8" s="416">
        <v>14.759</v>
      </c>
      <c r="J8" s="416">
        <v>14.759</v>
      </c>
      <c r="K8" s="417">
        <v>14.759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75.58</v>
      </c>
      <c r="C10" s="417">
        <v>77.02500000000002</v>
      </c>
      <c r="D10" s="416">
        <v>77.652000000000015</v>
      </c>
      <c r="E10" s="417">
        <v>78.441000000000017</v>
      </c>
      <c r="F10" s="416">
        <v>82.168000000000006</v>
      </c>
      <c r="G10" s="417">
        <v>84.738000000000014</v>
      </c>
      <c r="H10" s="416">
        <v>87.929000000000002</v>
      </c>
      <c r="I10" s="416">
        <v>89.473000000000027</v>
      </c>
      <c r="J10" s="416">
        <v>98.303400000000025</v>
      </c>
      <c r="K10" s="417">
        <v>115.81340000000003</v>
      </c>
      <c r="L10" s="109"/>
      <c r="M10" s="110"/>
    </row>
    <row r="11" spans="1:19">
      <c r="A11" s="415" t="s">
        <v>3</v>
      </c>
      <c r="B11" s="416">
        <v>16.713099999999997</v>
      </c>
      <c r="C11" s="417">
        <v>16.619099999999992</v>
      </c>
      <c r="D11" s="416">
        <v>16.589099999999988</v>
      </c>
      <c r="E11" s="417">
        <v>16.592099999999988</v>
      </c>
      <c r="F11" s="416">
        <v>16.915599999999991</v>
      </c>
      <c r="G11" s="417">
        <v>16.903099999999991</v>
      </c>
      <c r="H11" s="416">
        <v>16.88559999999999</v>
      </c>
      <c r="I11" s="416">
        <v>17.375600000000002</v>
      </c>
      <c r="J11" s="416">
        <v>17.457100000000004</v>
      </c>
      <c r="K11" s="417">
        <v>17.610099999999999</v>
      </c>
      <c r="L11" s="109"/>
      <c r="M11" s="110"/>
    </row>
    <row r="12" spans="1:19">
      <c r="A12" s="415" t="s">
        <v>23</v>
      </c>
      <c r="B12" s="416">
        <v>475</v>
      </c>
      <c r="C12" s="417">
        <v>475</v>
      </c>
      <c r="D12" s="416">
        <v>475</v>
      </c>
      <c r="E12" s="417">
        <v>475</v>
      </c>
      <c r="F12" s="416">
        <v>475</v>
      </c>
      <c r="G12" s="417">
        <v>475</v>
      </c>
      <c r="H12" s="416">
        <v>475</v>
      </c>
      <c r="I12" s="416">
        <v>475</v>
      </c>
      <c r="J12" s="416">
        <v>475</v>
      </c>
      <c r="K12" s="417">
        <v>475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10.91</v>
      </c>
      <c r="C13" s="417">
        <v>10.91</v>
      </c>
      <c r="D13" s="416">
        <v>10.91</v>
      </c>
      <c r="E13" s="417">
        <v>10.91</v>
      </c>
      <c r="F13" s="416">
        <v>10.92</v>
      </c>
      <c r="G13" s="417">
        <v>10.92</v>
      </c>
      <c r="H13" s="416">
        <v>10.92</v>
      </c>
      <c r="I13" s="416">
        <v>11.879999999999999</v>
      </c>
      <c r="J13" s="416">
        <v>11.899999999999999</v>
      </c>
      <c r="K13" s="417">
        <v>11.955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91.121659999999835</v>
      </c>
      <c r="C14" s="414">
        <v>91.273639999999801</v>
      </c>
      <c r="D14" s="413">
        <v>89.604259999999798</v>
      </c>
      <c r="E14" s="414">
        <v>91.535229999999814</v>
      </c>
      <c r="F14" s="413">
        <v>95.297088999999815</v>
      </c>
      <c r="G14" s="414">
        <v>99.565424999999848</v>
      </c>
      <c r="H14" s="413">
        <v>111.60345499999977</v>
      </c>
      <c r="I14" s="413">
        <v>164.08580799999987</v>
      </c>
      <c r="J14" s="413">
        <v>208.68834699999951</v>
      </c>
      <c r="K14" s="414">
        <v>250.96309199999985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13086234.938999999</v>
      </c>
      <c r="C15" s="286">
        <f t="shared" ref="C15:K15" si="1">SUM(C16:C23)</f>
        <v>13069941.417999998</v>
      </c>
      <c r="D15" s="286">
        <f t="shared" si="1"/>
        <v>15411402.874000002</v>
      </c>
      <c r="E15" s="286">
        <f t="shared" si="1"/>
        <v>15662533.594999999</v>
      </c>
      <c r="F15" s="286">
        <f t="shared" si="1"/>
        <v>15588953.356224231</v>
      </c>
      <c r="G15" s="286">
        <f t="shared" si="1"/>
        <v>16129770.317339284</v>
      </c>
      <c r="H15" s="286">
        <f t="shared" si="1"/>
        <v>15861477.298997529</v>
      </c>
      <c r="I15" s="286">
        <f t="shared" si="1"/>
        <v>15527528.087183084</v>
      </c>
      <c r="J15" s="286">
        <f t="shared" si="1"/>
        <v>15971475.52095722</v>
      </c>
      <c r="K15" s="286">
        <f t="shared" si="1"/>
        <v>16028201.764108863</v>
      </c>
      <c r="L15" s="108"/>
    </row>
    <row r="16" spans="1:19">
      <c r="A16" s="409" t="s">
        <v>0</v>
      </c>
      <c r="B16" s="410">
        <v>11954694.66</v>
      </c>
      <c r="C16" s="411">
        <v>11860644.92</v>
      </c>
      <c r="D16" s="410">
        <v>14258256.82</v>
      </c>
      <c r="E16" s="411">
        <v>14481620.34</v>
      </c>
      <c r="F16" s="410">
        <v>14297031.959999999</v>
      </c>
      <c r="G16" s="411">
        <v>14868446.979999999</v>
      </c>
      <c r="H16" s="410">
        <v>14727618.329999998</v>
      </c>
      <c r="I16" s="410">
        <v>14327598.299999999</v>
      </c>
      <c r="J16" s="410">
        <v>14691481.9</v>
      </c>
      <c r="K16" s="411">
        <v>14681780.760000002</v>
      </c>
      <c r="L16" s="109"/>
      <c r="M16" s="110"/>
    </row>
    <row r="17" spans="1:20">
      <c r="A17" s="415" t="s">
        <v>20</v>
      </c>
      <c r="B17" s="416">
        <v>63444.764999999999</v>
      </c>
      <c r="C17" s="417">
        <v>69849.982999999993</v>
      </c>
      <c r="D17" s="416">
        <v>61156.762999999999</v>
      </c>
      <c r="E17" s="417">
        <v>63186.385999999999</v>
      </c>
      <c r="F17" s="416">
        <v>62675.760999999984</v>
      </c>
      <c r="G17" s="417">
        <v>64334.415999999997</v>
      </c>
      <c r="H17" s="416">
        <v>55791.873000000007</v>
      </c>
      <c r="I17" s="416">
        <v>64380.883000000016</v>
      </c>
      <c r="J17" s="416">
        <v>60303.045999999988</v>
      </c>
      <c r="K17" s="417">
        <v>50334.16599999999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469858.57299999963</v>
      </c>
      <c r="C19" s="417">
        <v>486830.97599999944</v>
      </c>
      <c r="D19" s="416">
        <v>483682.42700000032</v>
      </c>
      <c r="E19" s="417">
        <v>468281.00899999996</v>
      </c>
      <c r="F19" s="416">
        <v>494100.97299999942</v>
      </c>
      <c r="G19" s="417">
        <v>509076.02800000005</v>
      </c>
      <c r="H19" s="416">
        <v>505396.5340000001</v>
      </c>
      <c r="I19" s="416">
        <v>490262.50900000072</v>
      </c>
      <c r="J19" s="416">
        <v>490718.51099999942</v>
      </c>
      <c r="K19" s="417">
        <v>507446.11199999886</v>
      </c>
      <c r="L19" s="109"/>
      <c r="M19" s="110"/>
    </row>
    <row r="20" spans="1:20">
      <c r="A20" s="415" t="s">
        <v>3</v>
      </c>
      <c r="B20" s="416">
        <v>51632.425999999963</v>
      </c>
      <c r="C20" s="417">
        <v>37703.333999999966</v>
      </c>
      <c r="D20" s="416">
        <v>33035.030000000028</v>
      </c>
      <c r="E20" s="417">
        <v>49935.098999999987</v>
      </c>
      <c r="F20" s="416">
        <v>90083.934521630887</v>
      </c>
      <c r="G20" s="417">
        <v>85025.014520299781</v>
      </c>
      <c r="H20" s="416">
        <v>43958.008930137759</v>
      </c>
      <c r="I20" s="416">
        <v>69962.90130291754</v>
      </c>
      <c r="J20" s="416">
        <v>86427.353396178762</v>
      </c>
      <c r="K20" s="417">
        <v>42945.834383240479</v>
      </c>
      <c r="L20" s="109"/>
      <c r="M20" s="110"/>
    </row>
    <row r="21" spans="1:20">
      <c r="A21" s="415" t="s">
        <v>23</v>
      </c>
      <c r="B21" s="416">
        <v>435506.98</v>
      </c>
      <c r="C21" s="417">
        <v>495476.2</v>
      </c>
      <c r="D21" s="416">
        <v>451490.08000000013</v>
      </c>
      <c r="E21" s="417">
        <v>476891.64000000007</v>
      </c>
      <c r="F21" s="416">
        <v>524751.42000000004</v>
      </c>
      <c r="G21" s="417">
        <v>485183.26000000013</v>
      </c>
      <c r="H21" s="416">
        <v>395419.7</v>
      </c>
      <c r="I21" s="416">
        <v>412579.61</v>
      </c>
      <c r="J21" s="416">
        <v>429993.91000000003</v>
      </c>
      <c r="K21" s="417">
        <v>494071.54999999993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18929.378000000004</v>
      </c>
      <c r="C22" s="417">
        <v>23204.51</v>
      </c>
      <c r="D22" s="416">
        <v>22253.072</v>
      </c>
      <c r="E22" s="417">
        <v>23285.980000000007</v>
      </c>
      <c r="F22" s="416">
        <v>19881.307382006409</v>
      </c>
      <c r="G22" s="417">
        <v>19293.852974807174</v>
      </c>
      <c r="H22" s="416">
        <v>21660.138217559306</v>
      </c>
      <c r="I22" s="416">
        <v>23474.985426846069</v>
      </c>
      <c r="J22" s="416">
        <v>24917.747849404761</v>
      </c>
      <c r="K22" s="417">
        <v>19770.237199711402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92168.157000000225</v>
      </c>
      <c r="C23" s="414">
        <v>96231.495000000054</v>
      </c>
      <c r="D23" s="413">
        <v>101528.68200000026</v>
      </c>
      <c r="E23" s="414">
        <v>99333.140999999756</v>
      </c>
      <c r="F23" s="413">
        <v>100428.00032059663</v>
      </c>
      <c r="G23" s="414">
        <v>98410.765844177993</v>
      </c>
      <c r="H23" s="413">
        <v>111632.71484983493</v>
      </c>
      <c r="I23" s="413">
        <v>139268.89845332201</v>
      </c>
      <c r="J23" s="413">
        <v>187633.05271163647</v>
      </c>
      <c r="K23" s="414">
        <v>231853.1045259104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2641917.8183612879</v>
      </c>
      <c r="C24" s="286">
        <f t="shared" ref="C24:K24" si="2">SUM(C25:C28)</f>
        <v>2749356.6704414412</v>
      </c>
      <c r="D24" s="286">
        <f t="shared" si="2"/>
        <v>2733692.8063666406</v>
      </c>
      <c r="E24" s="286">
        <f t="shared" si="2"/>
        <v>2658468.3546828954</v>
      </c>
      <c r="F24" s="286">
        <f t="shared" si="2"/>
        <v>2740814.9196133371</v>
      </c>
      <c r="G24" s="286">
        <f t="shared" si="2"/>
        <v>2840319.0030219443</v>
      </c>
      <c r="H24" s="286">
        <f t="shared" si="2"/>
        <v>2690758.5530691296</v>
      </c>
      <c r="I24" s="286">
        <f t="shared" si="2"/>
        <v>2586864.3910401762</v>
      </c>
      <c r="J24" s="286">
        <f t="shared" si="2"/>
        <v>2619147.5652817851</v>
      </c>
      <c r="K24" s="286">
        <f t="shared" si="2"/>
        <v>2675818.3627174231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101132.22450580802</v>
      </c>
      <c r="C25" s="411">
        <v>106241.73525926552</v>
      </c>
      <c r="D25" s="410">
        <v>133563.05370408457</v>
      </c>
      <c r="E25" s="411">
        <v>244651.39995367307</v>
      </c>
      <c r="F25" s="410">
        <v>432581.95282786601</v>
      </c>
      <c r="G25" s="411">
        <v>382981.6200286806</v>
      </c>
      <c r="H25" s="411">
        <v>253728.83199999997</v>
      </c>
      <c r="I25" s="411">
        <v>243625.337</v>
      </c>
      <c r="J25" s="411">
        <v>278174.14299999998</v>
      </c>
      <c r="K25" s="411">
        <v>272590.82300000003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1450227.353649186</v>
      </c>
      <c r="C26" s="417">
        <v>1522179.6575180911</v>
      </c>
      <c r="D26" s="416">
        <v>1493327.0567613821</v>
      </c>
      <c r="E26" s="417">
        <v>1307194.1020552986</v>
      </c>
      <c r="F26" s="416">
        <v>1175603.6454058816</v>
      </c>
      <c r="G26" s="417">
        <v>1259421.4204607655</v>
      </c>
      <c r="H26" s="417">
        <v>1213968.6470000001</v>
      </c>
      <c r="I26" s="417">
        <v>1176381.4969999997</v>
      </c>
      <c r="J26" s="417">
        <v>1156789.32</v>
      </c>
      <c r="K26" s="417">
        <v>1145492.1800000002</v>
      </c>
      <c r="L26" s="114"/>
      <c r="M26" s="110"/>
      <c r="N26" s="115"/>
      <c r="O26" s="119"/>
    </row>
    <row r="27" spans="1:20">
      <c r="A27" s="415" t="s">
        <v>152</v>
      </c>
      <c r="B27" s="416">
        <v>366596.75543329696</v>
      </c>
      <c r="C27" s="417">
        <v>380530.01472824509</v>
      </c>
      <c r="D27" s="416">
        <v>374832.39796132478</v>
      </c>
      <c r="E27" s="417">
        <v>369698.46537757793</v>
      </c>
      <c r="F27" s="416">
        <v>360357.36283895979</v>
      </c>
      <c r="G27" s="417">
        <v>379898.57582414366</v>
      </c>
      <c r="H27" s="417">
        <v>479841.13470315502</v>
      </c>
      <c r="I27" s="417">
        <v>440973.65956441872</v>
      </c>
      <c r="J27" s="417">
        <v>449059.01943931886</v>
      </c>
      <c r="K27" s="417">
        <v>469409.83281402831</v>
      </c>
      <c r="L27" s="114"/>
      <c r="M27" s="110"/>
      <c r="N27" s="115"/>
      <c r="O27" s="119"/>
    </row>
    <row r="28" spans="1:20">
      <c r="A28" s="412" t="s">
        <v>150</v>
      </c>
      <c r="B28" s="413">
        <v>723961.48477299698</v>
      </c>
      <c r="C28" s="414">
        <v>740405.26293583913</v>
      </c>
      <c r="D28" s="413">
        <v>731970.29793984909</v>
      </c>
      <c r="E28" s="414">
        <v>736924.38729634578</v>
      </c>
      <c r="F28" s="413">
        <v>772271.9585406296</v>
      </c>
      <c r="G28" s="414">
        <v>818017.38670835469</v>
      </c>
      <c r="H28" s="414">
        <v>743219.93936597486</v>
      </c>
      <c r="I28" s="414">
        <v>725883.89747575775</v>
      </c>
      <c r="J28" s="414">
        <v>735125.08284246596</v>
      </c>
      <c r="K28" s="414">
        <v>788325.52690339473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  <row r="40" spans="8:13">
      <c r="L40" s="104" t="s">
        <v>509</v>
      </c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FEB07-A3C4-4A3F-B2DF-3FD1F20866EA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221" t="s">
        <v>542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383.19986999999969</v>
      </c>
      <c r="C6" s="286">
        <f t="shared" ref="C6:K6" si="0">SUM(C7:C14)</f>
        <v>383.99307999999968</v>
      </c>
      <c r="D6" s="286">
        <f t="shared" si="0"/>
        <v>387.57841999999965</v>
      </c>
      <c r="E6" s="286">
        <f t="shared" si="0"/>
        <v>388.62462999999968</v>
      </c>
      <c r="F6" s="286">
        <f t="shared" si="0"/>
        <v>380.26980599999968</v>
      </c>
      <c r="G6" s="286">
        <f t="shared" si="0"/>
        <v>384.24644099999966</v>
      </c>
      <c r="H6" s="286">
        <f t="shared" si="0"/>
        <v>399.36596099999952</v>
      </c>
      <c r="I6" s="286">
        <f t="shared" si="0"/>
        <v>451.91757699999823</v>
      </c>
      <c r="J6" s="286">
        <f t="shared" si="0"/>
        <v>508.2536019999921</v>
      </c>
      <c r="K6" s="286">
        <f t="shared" si="0"/>
        <v>581.04867699999932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199.59900000000002</v>
      </c>
      <c r="C8" s="417">
        <v>199.59900000000002</v>
      </c>
      <c r="D8" s="416">
        <v>199.59900000000002</v>
      </c>
      <c r="E8" s="417">
        <v>199.59900000000002</v>
      </c>
      <c r="F8" s="416">
        <v>182.59900000000002</v>
      </c>
      <c r="G8" s="417">
        <v>182.59900000000002</v>
      </c>
      <c r="H8" s="416">
        <v>182.59900000000002</v>
      </c>
      <c r="I8" s="416">
        <v>182.59900000000002</v>
      </c>
      <c r="J8" s="416">
        <v>182.64700000000002</v>
      </c>
      <c r="K8" s="417">
        <v>182.64700000000002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53.714000000000006</v>
      </c>
      <c r="C10" s="417">
        <v>53.839000000000006</v>
      </c>
      <c r="D10" s="416">
        <v>55.872000000000014</v>
      </c>
      <c r="E10" s="417">
        <v>56.373000000000019</v>
      </c>
      <c r="F10" s="416">
        <v>58.272500000000015</v>
      </c>
      <c r="G10" s="417">
        <v>58.911500000000018</v>
      </c>
      <c r="H10" s="416">
        <v>59.236000000000011</v>
      </c>
      <c r="I10" s="416">
        <v>61.754000000000012</v>
      </c>
      <c r="J10" s="416">
        <v>66.370800000000017</v>
      </c>
      <c r="K10" s="417">
        <v>91.503399999999999</v>
      </c>
      <c r="L10" s="109"/>
      <c r="M10" s="110"/>
    </row>
    <row r="11" spans="1:19">
      <c r="A11" s="415" t="s">
        <v>3</v>
      </c>
      <c r="B11" s="416">
        <v>30.412399999999995</v>
      </c>
      <c r="C11" s="417">
        <v>30.921899999999994</v>
      </c>
      <c r="D11" s="416">
        <v>30.446899999999978</v>
      </c>
      <c r="E11" s="417">
        <v>30.542899999999978</v>
      </c>
      <c r="F11" s="416">
        <v>30.689399999999967</v>
      </c>
      <c r="G11" s="417">
        <v>30.973899999999972</v>
      </c>
      <c r="H11" s="416">
        <v>30.902399999999968</v>
      </c>
      <c r="I11" s="416">
        <v>30.886399999999973</v>
      </c>
      <c r="J11" s="416">
        <v>30.827399999999969</v>
      </c>
      <c r="K11" s="417">
        <v>30.946399999999969</v>
      </c>
      <c r="L11" s="109"/>
      <c r="M11" s="110"/>
    </row>
    <row r="12" spans="1:19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6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8.0044999999999984</v>
      </c>
      <c r="C13" s="417">
        <v>8.0044999999999984</v>
      </c>
      <c r="D13" s="416">
        <v>10.004499999999998</v>
      </c>
      <c r="E13" s="417">
        <v>10.204499999999999</v>
      </c>
      <c r="F13" s="416">
        <v>10.233499999999999</v>
      </c>
      <c r="G13" s="417">
        <v>10.233499999999999</v>
      </c>
      <c r="H13" s="416">
        <v>10.233499999999999</v>
      </c>
      <c r="I13" s="416">
        <v>10.233499999999999</v>
      </c>
      <c r="J13" s="416">
        <v>10.243499999999999</v>
      </c>
      <c r="K13" s="417">
        <v>10.2235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91.469969999999634</v>
      </c>
      <c r="C14" s="414">
        <v>91.628679999999648</v>
      </c>
      <c r="D14" s="413">
        <v>91.656019999999629</v>
      </c>
      <c r="E14" s="414">
        <v>91.905229999999648</v>
      </c>
      <c r="F14" s="413">
        <v>98.475405999999694</v>
      </c>
      <c r="G14" s="414">
        <v>101.52854099999968</v>
      </c>
      <c r="H14" s="413">
        <v>116.39506099999954</v>
      </c>
      <c r="I14" s="413">
        <v>166.44467699999825</v>
      </c>
      <c r="J14" s="413">
        <v>218.16490199999214</v>
      </c>
      <c r="K14" s="414">
        <v>265.72837699999934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1183365.2420000001</v>
      </c>
      <c r="C15" s="286">
        <f t="shared" ref="C15:K15" si="1">SUM(C16:C23)</f>
        <v>1278004.6670000015</v>
      </c>
      <c r="D15" s="286">
        <f t="shared" si="1"/>
        <v>1176565.4290000002</v>
      </c>
      <c r="E15" s="286">
        <f t="shared" si="1"/>
        <v>1146098.4899999995</v>
      </c>
      <c r="F15" s="286">
        <f t="shared" si="1"/>
        <v>1084433.0230429054</v>
      </c>
      <c r="G15" s="286">
        <f t="shared" si="1"/>
        <v>1076924.8034302299</v>
      </c>
      <c r="H15" s="286">
        <f t="shared" si="1"/>
        <v>1082676.5412259933</v>
      </c>
      <c r="I15" s="286">
        <f t="shared" si="1"/>
        <v>1157629.3423384891</v>
      </c>
      <c r="J15" s="286">
        <f t="shared" si="1"/>
        <v>1048079.6719372978</v>
      </c>
      <c r="K15" s="286">
        <f t="shared" si="1"/>
        <v>1187505.8779282419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679198.3879999998</v>
      </c>
      <c r="C17" s="417">
        <v>747234.48300000001</v>
      </c>
      <c r="D17" s="416">
        <v>653892.43999999971</v>
      </c>
      <c r="E17" s="417">
        <v>610185.96700000006</v>
      </c>
      <c r="F17" s="416">
        <v>531549.67099999997</v>
      </c>
      <c r="G17" s="417">
        <v>526040.09100000001</v>
      </c>
      <c r="H17" s="416">
        <v>543061.59299999999</v>
      </c>
      <c r="I17" s="416">
        <v>550419.61</v>
      </c>
      <c r="J17" s="416">
        <v>404939.7919999999</v>
      </c>
      <c r="K17" s="417">
        <v>507061.78900000005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319466.27099999995</v>
      </c>
      <c r="C19" s="417">
        <v>323201.07600000064</v>
      </c>
      <c r="D19" s="416">
        <v>329368.46900000074</v>
      </c>
      <c r="E19" s="417">
        <v>326400.54099999985</v>
      </c>
      <c r="F19" s="416">
        <v>331718.272</v>
      </c>
      <c r="G19" s="417">
        <v>332952.72499999986</v>
      </c>
      <c r="H19" s="416">
        <v>321768.94500000024</v>
      </c>
      <c r="I19" s="416">
        <v>344296.06499999942</v>
      </c>
      <c r="J19" s="416">
        <v>335377.54099999974</v>
      </c>
      <c r="K19" s="417">
        <v>341947.1449999992</v>
      </c>
      <c r="L19" s="109"/>
      <c r="M19" s="110"/>
    </row>
    <row r="20" spans="1:20">
      <c r="A20" s="415" t="s">
        <v>3</v>
      </c>
      <c r="B20" s="416">
        <v>79182.780999999726</v>
      </c>
      <c r="C20" s="417">
        <v>101359.35900000011</v>
      </c>
      <c r="D20" s="416">
        <v>71314.576000000059</v>
      </c>
      <c r="E20" s="417">
        <v>87999.785000000091</v>
      </c>
      <c r="F20" s="416">
        <v>101581.38610253258</v>
      </c>
      <c r="G20" s="417">
        <v>101543.43411980108</v>
      </c>
      <c r="H20" s="416">
        <v>88282.975321682999</v>
      </c>
      <c r="I20" s="416">
        <v>105872.98708075976</v>
      </c>
      <c r="J20" s="416">
        <v>103832.72240072449</v>
      </c>
      <c r="K20" s="417">
        <v>82757.247588334678</v>
      </c>
      <c r="L20" s="109"/>
      <c r="M20" s="110"/>
    </row>
    <row r="21" spans="1:20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14091.059000000003</v>
      </c>
      <c r="C22" s="417">
        <v>15735.532999999999</v>
      </c>
      <c r="D22" s="416">
        <v>18532.075999999997</v>
      </c>
      <c r="E22" s="417">
        <v>21876.887000000002</v>
      </c>
      <c r="F22" s="416">
        <v>21524.221836975063</v>
      </c>
      <c r="G22" s="417">
        <v>18368.318594961434</v>
      </c>
      <c r="H22" s="416">
        <v>17550.254113043447</v>
      </c>
      <c r="I22" s="416">
        <v>20589.838564805053</v>
      </c>
      <c r="J22" s="416">
        <v>20414.143427239902</v>
      </c>
      <c r="K22" s="417">
        <v>17962.641618472568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91426.743000000628</v>
      </c>
      <c r="C23" s="414">
        <v>90474.216000000742</v>
      </c>
      <c r="D23" s="413">
        <v>103457.86799999974</v>
      </c>
      <c r="E23" s="414">
        <v>99635.309999999576</v>
      </c>
      <c r="F23" s="413">
        <v>98059.472103397668</v>
      </c>
      <c r="G23" s="414">
        <v>98020.23471546745</v>
      </c>
      <c r="H23" s="413">
        <v>112012.77379126672</v>
      </c>
      <c r="I23" s="413">
        <v>136450.84169292497</v>
      </c>
      <c r="J23" s="413">
        <v>183515.47310933372</v>
      </c>
      <c r="K23" s="414">
        <v>237777.05472143544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3247584.5969999996</v>
      </c>
      <c r="C24" s="286">
        <f t="shared" ref="C24:K24" si="2">SUM(C25:C28)</f>
        <v>3375948.5829999996</v>
      </c>
      <c r="D24" s="286">
        <f t="shared" si="2"/>
        <v>3418729.5829999996</v>
      </c>
      <c r="E24" s="286">
        <f t="shared" si="2"/>
        <v>3404691.74</v>
      </c>
      <c r="F24" s="286">
        <f t="shared" si="2"/>
        <v>3293170.2810429055</v>
      </c>
      <c r="G24" s="286">
        <f t="shared" si="2"/>
        <v>3451595.2754302295</v>
      </c>
      <c r="H24" s="286">
        <f t="shared" si="2"/>
        <v>3306375.5912259924</v>
      </c>
      <c r="I24" s="286">
        <f t="shared" si="2"/>
        <v>3202217.0653384882</v>
      </c>
      <c r="J24" s="286">
        <f t="shared" si="2"/>
        <v>3180126.0470972955</v>
      </c>
      <c r="K24" s="286">
        <f t="shared" si="2"/>
        <v>3249402.8948182408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453695.38100000005</v>
      </c>
      <c r="C25" s="411">
        <v>501210.28599999996</v>
      </c>
      <c r="D25" s="410">
        <v>508599.20600000001</v>
      </c>
      <c r="E25" s="411">
        <v>500218.446</v>
      </c>
      <c r="F25" s="410">
        <v>456252.30099999998</v>
      </c>
      <c r="G25" s="411">
        <v>489501.924</v>
      </c>
      <c r="H25" s="411">
        <v>500265.538</v>
      </c>
      <c r="I25" s="411">
        <v>508580.69400000002</v>
      </c>
      <c r="J25" s="411">
        <v>550713.74500000011</v>
      </c>
      <c r="K25" s="411">
        <v>559589.57900000003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1367260.5919999999</v>
      </c>
      <c r="C26" s="417">
        <v>1422137.514</v>
      </c>
      <c r="D26" s="416">
        <v>1463276.0269999998</v>
      </c>
      <c r="E26" s="417">
        <v>1445266.0170000002</v>
      </c>
      <c r="F26" s="416">
        <v>1340045.7870000002</v>
      </c>
      <c r="G26" s="417">
        <v>1387911.8860000002</v>
      </c>
      <c r="H26" s="417">
        <v>1340593.3939999999</v>
      </c>
      <c r="I26" s="417">
        <v>1280297.3789999997</v>
      </c>
      <c r="J26" s="417">
        <v>1224921.085</v>
      </c>
      <c r="K26" s="417">
        <v>1212296.4179999998</v>
      </c>
      <c r="L26" s="114"/>
      <c r="M26" s="110"/>
      <c r="N26" s="115"/>
      <c r="O26" s="119"/>
    </row>
    <row r="27" spans="1:20">
      <c r="A27" s="415" t="s">
        <v>152</v>
      </c>
      <c r="B27" s="416">
        <v>503422.76699999993</v>
      </c>
      <c r="C27" s="417">
        <v>506585.21300000005</v>
      </c>
      <c r="D27" s="416">
        <v>507141.23299999995</v>
      </c>
      <c r="E27" s="417">
        <v>497483.11199999996</v>
      </c>
      <c r="F27" s="416">
        <v>497174.75899728405</v>
      </c>
      <c r="G27" s="417">
        <v>486864.40431748983</v>
      </c>
      <c r="H27" s="417">
        <v>479863.99468180398</v>
      </c>
      <c r="I27" s="417">
        <v>464073.42857884505</v>
      </c>
      <c r="J27" s="417">
        <v>461404.1612728294</v>
      </c>
      <c r="K27" s="417">
        <v>478623.3007531109</v>
      </c>
      <c r="L27" s="114"/>
      <c r="M27" s="110"/>
      <c r="N27" s="115"/>
      <c r="O27" s="119"/>
    </row>
    <row r="28" spans="1:20">
      <c r="A28" s="412" t="s">
        <v>150</v>
      </c>
      <c r="B28" s="413">
        <v>923205.85699999996</v>
      </c>
      <c r="C28" s="414">
        <v>946015.57000000007</v>
      </c>
      <c r="D28" s="413">
        <v>939713.11699999997</v>
      </c>
      <c r="E28" s="414">
        <v>961724.16500000004</v>
      </c>
      <c r="F28" s="413">
        <v>999697.43404562143</v>
      </c>
      <c r="G28" s="414">
        <v>1087317.0611127394</v>
      </c>
      <c r="H28" s="414">
        <v>985652.66454418888</v>
      </c>
      <c r="I28" s="414">
        <v>949265.56375964312</v>
      </c>
      <c r="J28" s="414">
        <v>943087.05582446617</v>
      </c>
      <c r="K28" s="414">
        <v>998893.59706512955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7BFE-5D06-41BF-B0A5-2A6D19812BA1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541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199.89367999999985</v>
      </c>
      <c r="C6" s="286">
        <f t="shared" ref="C6:K6" si="0">SUM(C7:C14)</f>
        <v>230.19361999999984</v>
      </c>
      <c r="D6" s="286">
        <f t="shared" si="0"/>
        <v>231.04265999999984</v>
      </c>
      <c r="E6" s="286">
        <f t="shared" si="0"/>
        <v>235.86764999999986</v>
      </c>
      <c r="F6" s="286">
        <f t="shared" si="0"/>
        <v>235.81721699999991</v>
      </c>
      <c r="G6" s="286">
        <f t="shared" si="0"/>
        <v>237.58521699999989</v>
      </c>
      <c r="H6" s="286">
        <f t="shared" si="0"/>
        <v>246.25603699999994</v>
      </c>
      <c r="I6" s="286">
        <f t="shared" si="0"/>
        <v>275.69053000000031</v>
      </c>
      <c r="J6" s="286">
        <f t="shared" si="0"/>
        <v>306.91785599999821</v>
      </c>
      <c r="K6" s="286">
        <f t="shared" si="0"/>
        <v>334.36922099999765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9.8349999999999991</v>
      </c>
      <c r="C8" s="417">
        <v>9.8349999999999991</v>
      </c>
      <c r="D8" s="416">
        <v>9.8349999999999991</v>
      </c>
      <c r="E8" s="417">
        <v>9.8349999999999991</v>
      </c>
      <c r="F8" s="416">
        <v>4.835</v>
      </c>
      <c r="G8" s="417">
        <v>4.835</v>
      </c>
      <c r="H8" s="416">
        <v>4.835</v>
      </c>
      <c r="I8" s="416">
        <v>4.835</v>
      </c>
      <c r="J8" s="416">
        <v>4.835</v>
      </c>
      <c r="K8" s="417">
        <v>6.2830000000000004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32.065999999999988</v>
      </c>
      <c r="C10" s="417">
        <v>33.290999999999997</v>
      </c>
      <c r="D10" s="416">
        <v>34.094000000000001</v>
      </c>
      <c r="E10" s="417">
        <v>37.540000000000006</v>
      </c>
      <c r="F10" s="416">
        <v>40.198000000000015</v>
      </c>
      <c r="G10" s="417">
        <v>40.703000000000017</v>
      </c>
      <c r="H10" s="416">
        <v>41.618000000000009</v>
      </c>
      <c r="I10" s="416">
        <v>41.998000000000019</v>
      </c>
      <c r="J10" s="416">
        <v>47.51600000000002</v>
      </c>
      <c r="K10" s="417">
        <v>52.729000000000028</v>
      </c>
      <c r="L10" s="109"/>
      <c r="M10" s="110"/>
    </row>
    <row r="11" spans="1:19">
      <c r="A11" s="415" t="s">
        <v>3</v>
      </c>
      <c r="B11" s="416">
        <v>25.9788</v>
      </c>
      <c r="C11" s="417">
        <v>25.965300000000003</v>
      </c>
      <c r="D11" s="416">
        <v>25.976299999999981</v>
      </c>
      <c r="E11" s="417">
        <v>26.129299999999979</v>
      </c>
      <c r="F11" s="416">
        <v>26.284299999999973</v>
      </c>
      <c r="G11" s="417">
        <v>26.075799999999973</v>
      </c>
      <c r="H11" s="416">
        <v>25.785549999999983</v>
      </c>
      <c r="I11" s="416">
        <v>24.717149999999982</v>
      </c>
      <c r="J11" s="416">
        <v>25.742749999999976</v>
      </c>
      <c r="K11" s="417">
        <v>25.913749999999979</v>
      </c>
      <c r="L11" s="109"/>
      <c r="M11" s="110"/>
    </row>
    <row r="12" spans="1:19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6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23.996199999999995</v>
      </c>
      <c r="C13" s="417">
        <v>50.098699999999987</v>
      </c>
      <c r="D13" s="416">
        <v>50.098699999999987</v>
      </c>
      <c r="E13" s="417">
        <v>50.098699999999994</v>
      </c>
      <c r="F13" s="416">
        <v>50.112399999999994</v>
      </c>
      <c r="G13" s="417">
        <v>50.112399999999994</v>
      </c>
      <c r="H13" s="416">
        <v>50.112399999999994</v>
      </c>
      <c r="I13" s="416">
        <v>48.612399999999994</v>
      </c>
      <c r="J13" s="416">
        <v>48.832399999999993</v>
      </c>
      <c r="K13" s="417">
        <v>48.840979999999995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108.01767999999986</v>
      </c>
      <c r="C14" s="414">
        <v>111.00361999999986</v>
      </c>
      <c r="D14" s="413">
        <v>111.03865999999987</v>
      </c>
      <c r="E14" s="414">
        <v>112.26464999999988</v>
      </c>
      <c r="F14" s="413">
        <v>114.38751699999992</v>
      </c>
      <c r="G14" s="414">
        <v>115.85901699999991</v>
      </c>
      <c r="H14" s="413">
        <v>123.90508699999994</v>
      </c>
      <c r="I14" s="413">
        <v>155.5279800000003</v>
      </c>
      <c r="J14" s="413">
        <v>179.9917059999982</v>
      </c>
      <c r="K14" s="414">
        <v>200.60249099999768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363081.13800000021</v>
      </c>
      <c r="C15" s="286">
        <f t="shared" ref="C15:K15" si="1">SUM(C16:C23)</f>
        <v>404451.40400000027</v>
      </c>
      <c r="D15" s="286">
        <f t="shared" si="1"/>
        <v>416970.30100000004</v>
      </c>
      <c r="E15" s="286">
        <f t="shared" si="1"/>
        <v>438257.79200000037</v>
      </c>
      <c r="F15" s="286">
        <f t="shared" si="1"/>
        <v>462433.15732377034</v>
      </c>
      <c r="G15" s="286">
        <f t="shared" si="1"/>
        <v>453193.95244658401</v>
      </c>
      <c r="H15" s="286">
        <f t="shared" si="1"/>
        <v>461730.05813571415</v>
      </c>
      <c r="I15" s="286">
        <f t="shared" si="1"/>
        <v>441197.23058822856</v>
      </c>
      <c r="J15" s="286">
        <f t="shared" si="1"/>
        <v>475417.12765618711</v>
      </c>
      <c r="K15" s="286">
        <f t="shared" si="1"/>
        <v>515407.00611577649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31937.445000000003</v>
      </c>
      <c r="C17" s="417">
        <v>27680.652999999998</v>
      </c>
      <c r="D17" s="416">
        <v>19153.565000000006</v>
      </c>
      <c r="E17" s="417">
        <v>9978.9930000000004</v>
      </c>
      <c r="F17" s="416">
        <v>27487.577999999998</v>
      </c>
      <c r="G17" s="417">
        <v>27359.093000000001</v>
      </c>
      <c r="H17" s="416">
        <v>26163.893999999997</v>
      </c>
      <c r="I17" s="416">
        <v>26285.975000000002</v>
      </c>
      <c r="J17" s="416">
        <v>25986.438999999998</v>
      </c>
      <c r="K17" s="417">
        <v>29168.347999999998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119581.12099999998</v>
      </c>
      <c r="C19" s="417">
        <v>126191.85400000008</v>
      </c>
      <c r="D19" s="416">
        <v>114793.91000000005</v>
      </c>
      <c r="E19" s="417">
        <v>122262.88499999999</v>
      </c>
      <c r="F19" s="416">
        <v>127498.13800000006</v>
      </c>
      <c r="G19" s="417">
        <v>142245.39499999987</v>
      </c>
      <c r="H19" s="416">
        <v>142842.94100000011</v>
      </c>
      <c r="I19" s="416">
        <v>96934.706999999966</v>
      </c>
      <c r="J19" s="416">
        <v>112430.79800000002</v>
      </c>
      <c r="K19" s="417">
        <v>123030.60300000009</v>
      </c>
      <c r="L19" s="109"/>
      <c r="M19" s="110"/>
    </row>
    <row r="20" spans="1:20">
      <c r="A20" s="415" t="s">
        <v>3</v>
      </c>
      <c r="B20" s="416">
        <v>64224.508999999962</v>
      </c>
      <c r="C20" s="417">
        <v>83803.846000000107</v>
      </c>
      <c r="D20" s="416">
        <v>51518.903999999973</v>
      </c>
      <c r="E20" s="417">
        <v>68464.148999999932</v>
      </c>
      <c r="F20" s="416">
        <v>65882.956473716127</v>
      </c>
      <c r="G20" s="417">
        <v>79218.585073342663</v>
      </c>
      <c r="H20" s="416">
        <v>65953.314943089412</v>
      </c>
      <c r="I20" s="416">
        <v>75835.610392830276</v>
      </c>
      <c r="J20" s="416">
        <v>62266.560199555061</v>
      </c>
      <c r="K20" s="417">
        <v>69626.763764480987</v>
      </c>
      <c r="L20" s="109"/>
      <c r="M20" s="110"/>
    </row>
    <row r="21" spans="1:20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44382.080000000045</v>
      </c>
      <c r="C22" s="417">
        <v>61223.445999999967</v>
      </c>
      <c r="D22" s="416">
        <v>107882.79300000009</v>
      </c>
      <c r="E22" s="417">
        <v>118230.38699999999</v>
      </c>
      <c r="F22" s="416">
        <v>125887.97761491383</v>
      </c>
      <c r="G22" s="417">
        <v>98483.82229591455</v>
      </c>
      <c r="H22" s="416">
        <v>104305.32012434736</v>
      </c>
      <c r="I22" s="416">
        <v>110889.27496891469</v>
      </c>
      <c r="J22" s="416">
        <v>115888.00958900983</v>
      </c>
      <c r="K22" s="417">
        <v>109387.95629091321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102955.98300000023</v>
      </c>
      <c r="C23" s="414">
        <v>105551.60500000014</v>
      </c>
      <c r="D23" s="413">
        <v>123621.12899999991</v>
      </c>
      <c r="E23" s="414">
        <v>119321.3780000004</v>
      </c>
      <c r="F23" s="413">
        <v>115676.50723514034</v>
      </c>
      <c r="G23" s="414">
        <v>105887.05707732694</v>
      </c>
      <c r="H23" s="413">
        <v>122464.58806827727</v>
      </c>
      <c r="I23" s="413">
        <v>131251.66322648365</v>
      </c>
      <c r="J23" s="413">
        <v>158845.32086762221</v>
      </c>
      <c r="K23" s="414">
        <v>184193.33506038217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2463796.3390000006</v>
      </c>
      <c r="C24" s="286">
        <f t="shared" ref="C24:K24" si="2">SUM(C25:C28)</f>
        <v>2511241.8640000001</v>
      </c>
      <c r="D24" s="286">
        <f t="shared" si="2"/>
        <v>2524148.7460000003</v>
      </c>
      <c r="E24" s="286">
        <f t="shared" si="2"/>
        <v>2536925.8820000002</v>
      </c>
      <c r="F24" s="286">
        <f t="shared" si="2"/>
        <v>2406262.8303237697</v>
      </c>
      <c r="G24" s="286">
        <f t="shared" si="2"/>
        <v>2546805.9864465836</v>
      </c>
      <c r="H24" s="286">
        <f t="shared" si="2"/>
        <v>2434919.8081357144</v>
      </c>
      <c r="I24" s="286">
        <f t="shared" si="2"/>
        <v>2378457.6625882285</v>
      </c>
      <c r="J24" s="286">
        <f t="shared" si="2"/>
        <v>2346230.970546186</v>
      </c>
      <c r="K24" s="286">
        <f t="shared" si="2"/>
        <v>2383832.0342257759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75976.388000000006</v>
      </c>
      <c r="C25" s="411">
        <v>67011.241999999998</v>
      </c>
      <c r="D25" s="410">
        <v>66746.728000000003</v>
      </c>
      <c r="E25" s="411">
        <v>77075.402000000002</v>
      </c>
      <c r="F25" s="410">
        <v>68510.560999999987</v>
      </c>
      <c r="G25" s="411">
        <v>72401.255000000005</v>
      </c>
      <c r="H25" s="411">
        <v>60226.94</v>
      </c>
      <c r="I25" s="411">
        <v>47193.091</v>
      </c>
      <c r="J25" s="411">
        <v>49362.33600000001</v>
      </c>
      <c r="K25" s="411">
        <v>49687.695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1309155.6570000004</v>
      </c>
      <c r="C26" s="417">
        <v>1340622.5529999998</v>
      </c>
      <c r="D26" s="416">
        <v>1368622.9480000003</v>
      </c>
      <c r="E26" s="417">
        <v>1356635.9010000003</v>
      </c>
      <c r="F26" s="416">
        <v>1217916.9309999999</v>
      </c>
      <c r="G26" s="417">
        <v>1274012.3259999999</v>
      </c>
      <c r="H26" s="417">
        <v>1268096.4679999999</v>
      </c>
      <c r="I26" s="417">
        <v>1266728.77</v>
      </c>
      <c r="J26" s="417">
        <v>1243044.7080000001</v>
      </c>
      <c r="K26" s="417">
        <v>1225544.3489999999</v>
      </c>
      <c r="L26" s="114"/>
      <c r="M26" s="110"/>
      <c r="N26" s="115"/>
      <c r="O26" s="119"/>
    </row>
    <row r="27" spans="1:20">
      <c r="A27" s="415" t="s">
        <v>152</v>
      </c>
      <c r="B27" s="416">
        <v>363313.29</v>
      </c>
      <c r="C27" s="417">
        <v>371324.66100000002</v>
      </c>
      <c r="D27" s="416">
        <v>361374.20799999998</v>
      </c>
      <c r="E27" s="417">
        <v>363566.658</v>
      </c>
      <c r="F27" s="416">
        <v>345584.45882581163</v>
      </c>
      <c r="G27" s="417">
        <v>351909.21063377522</v>
      </c>
      <c r="H27" s="417">
        <v>342087.53259325208</v>
      </c>
      <c r="I27" s="417">
        <v>330909.05465926626</v>
      </c>
      <c r="J27" s="417">
        <v>322677.33271035663</v>
      </c>
      <c r="K27" s="417">
        <v>333295.56940306694</v>
      </c>
      <c r="L27" s="114"/>
      <c r="M27" s="110"/>
      <c r="N27" s="115"/>
      <c r="O27" s="119"/>
    </row>
    <row r="28" spans="1:20">
      <c r="A28" s="412" t="s">
        <v>150</v>
      </c>
      <c r="B28" s="413">
        <v>715351.00400000007</v>
      </c>
      <c r="C28" s="414">
        <v>732283.40799999994</v>
      </c>
      <c r="D28" s="413">
        <v>727404.86199999996</v>
      </c>
      <c r="E28" s="414">
        <v>739647.92099999997</v>
      </c>
      <c r="F28" s="413">
        <v>774250.87949795858</v>
      </c>
      <c r="G28" s="414">
        <v>848483.19481280877</v>
      </c>
      <c r="H28" s="414">
        <v>764508.86754246219</v>
      </c>
      <c r="I28" s="414">
        <v>733626.7469289623</v>
      </c>
      <c r="J28" s="414">
        <v>731146.59383582929</v>
      </c>
      <c r="K28" s="414">
        <v>775304.42082270898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AF7B-5AC0-454E-8B50-B17065A78DDC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540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47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47">
        <v>2025</v>
      </c>
      <c r="L3" s="105"/>
    </row>
    <row r="4" spans="1:19" ht="12" customHeight="1">
      <c r="A4" s="553"/>
      <c r="B4" s="548"/>
      <c r="C4" s="550"/>
      <c r="D4" s="550"/>
      <c r="E4" s="550"/>
      <c r="F4" s="550"/>
      <c r="G4" s="550"/>
      <c r="H4" s="550"/>
      <c r="I4" s="550"/>
      <c r="J4" s="550"/>
      <c r="K4" s="548"/>
      <c r="L4" s="106"/>
    </row>
    <row r="5" spans="1:19" ht="12" customHeight="1">
      <c r="A5" s="554"/>
      <c r="B5" s="549"/>
      <c r="C5" s="550"/>
      <c r="D5" s="550"/>
      <c r="E5" s="550"/>
      <c r="F5" s="550"/>
      <c r="G5" s="550"/>
      <c r="H5" s="550"/>
      <c r="I5" s="550"/>
      <c r="J5" s="550"/>
      <c r="K5" s="549"/>
      <c r="L5" s="107"/>
    </row>
    <row r="6" spans="1:19" ht="13.5">
      <c r="A6" s="287" t="s">
        <v>460</v>
      </c>
      <c r="B6" s="286">
        <f>SUM(B7:B14)</f>
        <v>1786.9827400000006</v>
      </c>
      <c r="C6" s="286">
        <f t="shared" ref="C6:K6" si="0">SUM(C7:C14)</f>
        <v>1788.4286300000008</v>
      </c>
      <c r="D6" s="286">
        <f t="shared" si="0"/>
        <v>1792.6689500000007</v>
      </c>
      <c r="E6" s="286">
        <f t="shared" si="0"/>
        <v>1706.832370000001</v>
      </c>
      <c r="F6" s="286">
        <f t="shared" si="0"/>
        <v>1492.4232830000008</v>
      </c>
      <c r="G6" s="286">
        <f t="shared" si="0"/>
        <v>1474.4733270000006</v>
      </c>
      <c r="H6" s="286">
        <f t="shared" si="0"/>
        <v>1503.4976620000007</v>
      </c>
      <c r="I6" s="286">
        <f t="shared" si="0"/>
        <v>1626.6871439999859</v>
      </c>
      <c r="J6" s="286">
        <f t="shared" si="0"/>
        <v>1726.108861000017</v>
      </c>
      <c r="K6" s="286">
        <f t="shared" si="0"/>
        <v>1622.3923950000531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1606.0810000000004</v>
      </c>
      <c r="C8" s="417">
        <v>1606.0810000000004</v>
      </c>
      <c r="D8" s="416">
        <v>1606.0810000000004</v>
      </c>
      <c r="E8" s="417">
        <v>1513.0810000000004</v>
      </c>
      <c r="F8" s="416">
        <v>1283.0810000000004</v>
      </c>
      <c r="G8" s="417">
        <v>1260.1520000000003</v>
      </c>
      <c r="H8" s="416">
        <v>1260.1520000000003</v>
      </c>
      <c r="I8" s="416">
        <v>1296.1520000000003</v>
      </c>
      <c r="J8" s="416">
        <v>1296.172</v>
      </c>
      <c r="K8" s="417">
        <v>1073.1604000000002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80.728999999999985</v>
      </c>
      <c r="C10" s="417">
        <v>82.341999999999999</v>
      </c>
      <c r="D10" s="416">
        <v>82.289000000000001</v>
      </c>
      <c r="E10" s="417">
        <v>87.18</v>
      </c>
      <c r="F10" s="416">
        <v>92.758999999999972</v>
      </c>
      <c r="G10" s="417">
        <v>93.143999999999977</v>
      </c>
      <c r="H10" s="416">
        <v>93.903999999999982</v>
      </c>
      <c r="I10" s="416">
        <v>97.861999999999981</v>
      </c>
      <c r="J10" s="416">
        <v>128.47890000000001</v>
      </c>
      <c r="K10" s="417">
        <v>181.32789999999994</v>
      </c>
      <c r="L10" s="109"/>
      <c r="M10" s="110"/>
    </row>
    <row r="11" spans="1:19">
      <c r="A11" s="415" t="s">
        <v>3</v>
      </c>
      <c r="B11" s="416">
        <v>17.479499999999987</v>
      </c>
      <c r="C11" s="417">
        <v>17.349499999999985</v>
      </c>
      <c r="D11" s="416">
        <v>17.315899999999992</v>
      </c>
      <c r="E11" s="417">
        <v>17.326899999999988</v>
      </c>
      <c r="F11" s="416">
        <v>18.215399999999985</v>
      </c>
      <c r="G11" s="417">
        <v>17.926399999999987</v>
      </c>
      <c r="H11" s="416">
        <v>18.326399999999985</v>
      </c>
      <c r="I11" s="416">
        <v>18.311399999999988</v>
      </c>
      <c r="J11" s="416">
        <v>18.105399999999989</v>
      </c>
      <c r="K11" s="417">
        <v>18.519399999999987</v>
      </c>
      <c r="L11" s="109"/>
      <c r="M11" s="110"/>
    </row>
    <row r="12" spans="1:19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6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21.812000000000001</v>
      </c>
      <c r="C13" s="417">
        <v>21.812000000000001</v>
      </c>
      <c r="D13" s="416">
        <v>26.212</v>
      </c>
      <c r="E13" s="417">
        <v>28.4</v>
      </c>
      <c r="F13" s="416">
        <v>28.411199999999997</v>
      </c>
      <c r="G13" s="417">
        <v>28.411199999999997</v>
      </c>
      <c r="H13" s="416">
        <v>28.411199999999997</v>
      </c>
      <c r="I13" s="416">
        <v>28.411199999999997</v>
      </c>
      <c r="J13" s="416">
        <v>37.484199999999987</v>
      </c>
      <c r="K13" s="417">
        <v>41.750199999999985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60.88124000000041</v>
      </c>
      <c r="C14" s="414">
        <v>60.844130000000405</v>
      </c>
      <c r="D14" s="413">
        <v>60.7710500000004</v>
      </c>
      <c r="E14" s="414">
        <v>60.844470000000406</v>
      </c>
      <c r="F14" s="413">
        <v>69.956683000000396</v>
      </c>
      <c r="G14" s="414">
        <v>74.839727000000366</v>
      </c>
      <c r="H14" s="413">
        <v>102.70406200000039</v>
      </c>
      <c r="I14" s="413">
        <v>185.95054399998546</v>
      </c>
      <c r="J14" s="413">
        <v>245.86836100001722</v>
      </c>
      <c r="K14" s="414">
        <v>307.63449500005294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6759540.311999999</v>
      </c>
      <c r="C15" s="286">
        <f t="shared" ref="C15:K15" si="1">SUM(C16:C23)</f>
        <v>5720810.8279999988</v>
      </c>
      <c r="D15" s="286">
        <f t="shared" si="1"/>
        <v>5102697.0220000008</v>
      </c>
      <c r="E15" s="286">
        <f t="shared" si="1"/>
        <v>3892397.9729999984</v>
      </c>
      <c r="F15" s="286">
        <f t="shared" si="1"/>
        <v>3589851.6923749829</v>
      </c>
      <c r="G15" s="286">
        <f t="shared" si="1"/>
        <v>4541592.3167312602</v>
      </c>
      <c r="H15" s="286">
        <f t="shared" si="1"/>
        <v>4386166.8081731442</v>
      </c>
      <c r="I15" s="286">
        <f t="shared" si="1"/>
        <v>3703220.7832925045</v>
      </c>
      <c r="J15" s="286">
        <f t="shared" si="1"/>
        <v>3009920.2036876385</v>
      </c>
      <c r="K15" s="286">
        <f t="shared" si="1"/>
        <v>2814813.1350308927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6139308.5650000004</v>
      </c>
      <c r="C17" s="417">
        <v>5079772.2489999989</v>
      </c>
      <c r="D17" s="416">
        <v>4488401.9700000016</v>
      </c>
      <c r="E17" s="417">
        <v>3230374.7079999992</v>
      </c>
      <c r="F17" s="416">
        <v>2913255.5260000005</v>
      </c>
      <c r="G17" s="417">
        <v>3857034.6119999993</v>
      </c>
      <c r="H17" s="416">
        <v>3707051.5470000012</v>
      </c>
      <c r="I17" s="416">
        <v>2975032.1919999993</v>
      </c>
      <c r="J17" s="416">
        <v>2171753.3629999985</v>
      </c>
      <c r="K17" s="417">
        <v>1904446.8429999989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467600.32499999937</v>
      </c>
      <c r="C19" s="417">
        <v>479226.27799999947</v>
      </c>
      <c r="D19" s="416">
        <v>447867.30299999949</v>
      </c>
      <c r="E19" s="417">
        <v>466813.8569999988</v>
      </c>
      <c r="F19" s="416">
        <v>462938.33299999946</v>
      </c>
      <c r="G19" s="417">
        <v>488206.37999999989</v>
      </c>
      <c r="H19" s="416">
        <v>483699.41500000068</v>
      </c>
      <c r="I19" s="416">
        <v>456777.40700000071</v>
      </c>
      <c r="J19" s="416">
        <v>477221.6940000006</v>
      </c>
      <c r="K19" s="417">
        <v>513494.77999999991</v>
      </c>
      <c r="L19" s="109"/>
      <c r="M19" s="110"/>
    </row>
    <row r="20" spans="1:20">
      <c r="A20" s="415" t="s">
        <v>3</v>
      </c>
      <c r="B20" s="416">
        <v>46244.349999999955</v>
      </c>
      <c r="C20" s="417">
        <v>45401.311000000031</v>
      </c>
      <c r="D20" s="416">
        <v>49330.162999999957</v>
      </c>
      <c r="E20" s="417">
        <v>52203.036999999917</v>
      </c>
      <c r="F20" s="416">
        <v>64756.507804675377</v>
      </c>
      <c r="G20" s="417">
        <v>60209.891603501565</v>
      </c>
      <c r="H20" s="416">
        <v>42782.435247167894</v>
      </c>
      <c r="I20" s="416">
        <v>58965.960197943255</v>
      </c>
      <c r="J20" s="416">
        <v>70678.989893605321</v>
      </c>
      <c r="K20" s="417">
        <v>45506.499983148977</v>
      </c>
      <c r="L20" s="109"/>
      <c r="M20" s="110"/>
    </row>
    <row r="21" spans="1:20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47343.905999999988</v>
      </c>
      <c r="C22" s="417">
        <v>56794.321000000011</v>
      </c>
      <c r="D22" s="416">
        <v>54839.130999999965</v>
      </c>
      <c r="E22" s="417">
        <v>78690.766000000018</v>
      </c>
      <c r="F22" s="416">
        <v>80271.983281060209</v>
      </c>
      <c r="G22" s="417">
        <v>66059.011949277556</v>
      </c>
      <c r="H22" s="416">
        <v>67517.405833884244</v>
      </c>
      <c r="I22" s="416">
        <v>77980.82935624542</v>
      </c>
      <c r="J22" s="416">
        <v>87456.147249520378</v>
      </c>
      <c r="K22" s="417">
        <v>91858.622067712116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59043.16599999935</v>
      </c>
      <c r="C23" s="414">
        <v>59616.668999999441</v>
      </c>
      <c r="D23" s="413">
        <v>62258.455000000475</v>
      </c>
      <c r="E23" s="414">
        <v>64315.605000000221</v>
      </c>
      <c r="F23" s="413">
        <v>68629.34228924723</v>
      </c>
      <c r="G23" s="414">
        <v>70082.421178482778</v>
      </c>
      <c r="H23" s="413">
        <v>85116.00509209052</v>
      </c>
      <c r="I23" s="413">
        <v>134464.39473831587</v>
      </c>
      <c r="J23" s="413">
        <v>202810.00954451383</v>
      </c>
      <c r="K23" s="414">
        <v>259506.3899800326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6178725.0139999995</v>
      </c>
      <c r="C24" s="286">
        <f t="shared" ref="C24:K24" si="2">SUM(C25:C28)</f>
        <v>6168506.6420000009</v>
      </c>
      <c r="D24" s="286">
        <f t="shared" si="2"/>
        <v>6330802.9790000003</v>
      </c>
      <c r="E24" s="286">
        <f t="shared" si="2"/>
        <v>6440808.0579999983</v>
      </c>
      <c r="F24" s="286">
        <f t="shared" si="2"/>
        <v>6276549.7993749846</v>
      </c>
      <c r="G24" s="286">
        <f t="shared" si="2"/>
        <v>6424300.9197312612</v>
      </c>
      <c r="H24" s="286">
        <f t="shared" si="2"/>
        <v>5900371.4321731422</v>
      </c>
      <c r="I24" s="286">
        <f t="shared" si="2"/>
        <v>5805315.1832925025</v>
      </c>
      <c r="J24" s="286">
        <f t="shared" si="2"/>
        <v>5929859.6069476344</v>
      </c>
      <c r="K24" s="286">
        <f t="shared" si="2"/>
        <v>5968011.4712508824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1567157.4379999998</v>
      </c>
      <c r="C25" s="411">
        <v>1469470.3660000002</v>
      </c>
      <c r="D25" s="410">
        <v>1603238.8530000001</v>
      </c>
      <c r="E25" s="411">
        <v>1762340.77</v>
      </c>
      <c r="F25" s="410">
        <v>1777279.0120000001</v>
      </c>
      <c r="G25" s="411">
        <v>1710688.2969999996</v>
      </c>
      <c r="H25" s="411">
        <v>1367430.023</v>
      </c>
      <c r="I25" s="411">
        <v>1415414.1840000001</v>
      </c>
      <c r="J25" s="411">
        <v>1523215.2779999999</v>
      </c>
      <c r="K25" s="411">
        <v>1464231.3680000002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2582812.8289999999</v>
      </c>
      <c r="C26" s="417">
        <v>2644028.8090000004</v>
      </c>
      <c r="D26" s="416">
        <v>2694144.0740000005</v>
      </c>
      <c r="E26" s="417">
        <v>2641885.6339999996</v>
      </c>
      <c r="F26" s="416">
        <v>2423977.5410000002</v>
      </c>
      <c r="G26" s="417">
        <v>2521805.5749999997</v>
      </c>
      <c r="H26" s="417">
        <v>2478640.0249999994</v>
      </c>
      <c r="I26" s="417">
        <v>2383406.9580000001</v>
      </c>
      <c r="J26" s="417">
        <v>2374686.7370000002</v>
      </c>
      <c r="K26" s="417">
        <v>2356165.3420000002</v>
      </c>
      <c r="L26" s="114"/>
      <c r="M26" s="110"/>
      <c r="N26" s="115"/>
      <c r="O26" s="119"/>
    </row>
    <row r="27" spans="1:20">
      <c r="A27" s="415" t="s">
        <v>152</v>
      </c>
      <c r="B27" s="416">
        <v>707463.00399999996</v>
      </c>
      <c r="C27" s="417">
        <v>712150.55400000024</v>
      </c>
      <c r="D27" s="416">
        <v>699509.39100000018</v>
      </c>
      <c r="E27" s="417">
        <v>698512.99199999997</v>
      </c>
      <c r="F27" s="416">
        <v>673142.90763957484</v>
      </c>
      <c r="G27" s="417">
        <v>657977.332233725</v>
      </c>
      <c r="H27" s="417">
        <v>663432.94806179625</v>
      </c>
      <c r="I27" s="417">
        <v>631611.85970826715</v>
      </c>
      <c r="J27" s="417">
        <v>643036.34082795552</v>
      </c>
      <c r="K27" s="417">
        <v>661298.42712301749</v>
      </c>
      <c r="L27" s="114"/>
      <c r="M27" s="110"/>
      <c r="N27" s="115"/>
      <c r="O27" s="119"/>
    </row>
    <row r="28" spans="1:20">
      <c r="A28" s="412" t="s">
        <v>150</v>
      </c>
      <c r="B28" s="413">
        <v>1321291.743</v>
      </c>
      <c r="C28" s="414">
        <v>1342856.9130000002</v>
      </c>
      <c r="D28" s="413">
        <v>1333910.6609999998</v>
      </c>
      <c r="E28" s="414">
        <v>1338068.662</v>
      </c>
      <c r="F28" s="413">
        <v>1402150.3387354086</v>
      </c>
      <c r="G28" s="414">
        <v>1533829.7154975368</v>
      </c>
      <c r="H28" s="414">
        <v>1390868.4361113468</v>
      </c>
      <c r="I28" s="414">
        <v>1374882.1815842353</v>
      </c>
      <c r="J28" s="414">
        <v>1388921.2511196784</v>
      </c>
      <c r="K28" s="414">
        <v>1486316.3341278648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989C-9955-41EE-B461-F009C485C9FB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539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1029.4684999999999</v>
      </c>
      <c r="C6" s="286">
        <f t="shared" ref="C6:K6" si="0">SUM(C7:C14)</f>
        <v>1039.61095</v>
      </c>
      <c r="D6" s="286">
        <f t="shared" si="0"/>
        <v>1042.5263799999998</v>
      </c>
      <c r="E6" s="286">
        <f t="shared" si="0"/>
        <v>1044.7354700000001</v>
      </c>
      <c r="F6" s="286">
        <f t="shared" si="0"/>
        <v>1054.458852</v>
      </c>
      <c r="G6" s="286">
        <f t="shared" si="0"/>
        <v>1058.676477</v>
      </c>
      <c r="H6" s="286">
        <f t="shared" si="0"/>
        <v>1064.6878569999999</v>
      </c>
      <c r="I6" s="286">
        <f t="shared" si="0"/>
        <v>1117.1160679999989</v>
      </c>
      <c r="J6" s="286">
        <f t="shared" si="0"/>
        <v>1150.2340639999925</v>
      </c>
      <c r="K6" s="286">
        <f t="shared" si="0"/>
        <v>1252.388568999997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111.76900000000002</v>
      </c>
      <c r="C8" s="417">
        <v>111.80600000000001</v>
      </c>
      <c r="D8" s="416">
        <v>111.80600000000001</v>
      </c>
      <c r="E8" s="417">
        <v>111.80600000000001</v>
      </c>
      <c r="F8" s="416">
        <v>111.60600000000001</v>
      </c>
      <c r="G8" s="417">
        <v>111.60600000000001</v>
      </c>
      <c r="H8" s="416">
        <v>100.43100000000001</v>
      </c>
      <c r="I8" s="416">
        <v>100.43100000000001</v>
      </c>
      <c r="J8" s="416">
        <v>68.428200000000004</v>
      </c>
      <c r="K8" s="417">
        <v>70.628200000000007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101.604</v>
      </c>
      <c r="C10" s="417">
        <v>111.49899999999995</v>
      </c>
      <c r="D10" s="416">
        <v>112.20999999999995</v>
      </c>
      <c r="E10" s="417">
        <v>114.02199999999995</v>
      </c>
      <c r="F10" s="416">
        <v>118.91599999999994</v>
      </c>
      <c r="G10" s="417">
        <v>120.60399999999991</v>
      </c>
      <c r="H10" s="416">
        <v>122.81399999999991</v>
      </c>
      <c r="I10" s="416">
        <v>124.68499999999992</v>
      </c>
      <c r="J10" s="416">
        <v>130.05431999999993</v>
      </c>
      <c r="K10" s="417">
        <v>184.20899999999983</v>
      </c>
      <c r="L10" s="109"/>
      <c r="M10" s="110"/>
    </row>
    <row r="11" spans="1:19">
      <c r="A11" s="415" t="s">
        <v>3</v>
      </c>
      <c r="B11" s="416">
        <v>12.605549999999992</v>
      </c>
      <c r="C11" s="417">
        <v>12.858549999999992</v>
      </c>
      <c r="D11" s="416">
        <v>12.84804999999999</v>
      </c>
      <c r="E11" s="417">
        <v>13.008539999999991</v>
      </c>
      <c r="F11" s="416">
        <v>13.468739999999991</v>
      </c>
      <c r="G11" s="417">
        <v>13.359239999999994</v>
      </c>
      <c r="H11" s="416">
        <v>13.365239999999993</v>
      </c>
      <c r="I11" s="416">
        <v>13.365239999999993</v>
      </c>
      <c r="J11" s="416">
        <v>13.279239999999991</v>
      </c>
      <c r="K11" s="417">
        <v>13.538039999999992</v>
      </c>
      <c r="L11" s="109"/>
      <c r="M11" s="110"/>
    </row>
    <row r="12" spans="1:19">
      <c r="A12" s="415" t="s">
        <v>23</v>
      </c>
      <c r="B12" s="416">
        <v>650</v>
      </c>
      <c r="C12" s="417">
        <v>650</v>
      </c>
      <c r="D12" s="416">
        <v>650</v>
      </c>
      <c r="E12" s="417">
        <v>650</v>
      </c>
      <c r="F12" s="416">
        <v>650</v>
      </c>
      <c r="G12" s="417">
        <v>650</v>
      </c>
      <c r="H12" s="416">
        <v>650</v>
      </c>
      <c r="I12" s="416">
        <v>650</v>
      </c>
      <c r="J12" s="416">
        <v>650</v>
      </c>
      <c r="K12" s="417">
        <v>650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43.791999999999994</v>
      </c>
      <c r="C13" s="417">
        <v>43.791999999999994</v>
      </c>
      <c r="D13" s="416">
        <v>45.891999999999996</v>
      </c>
      <c r="E13" s="417">
        <v>45.891999999999996</v>
      </c>
      <c r="F13" s="416">
        <v>45.891999999999996</v>
      </c>
      <c r="G13" s="417">
        <v>45.891999999999996</v>
      </c>
      <c r="H13" s="416">
        <v>45.891999999999996</v>
      </c>
      <c r="I13" s="416">
        <v>45.891999999999996</v>
      </c>
      <c r="J13" s="416">
        <v>57.189999999999984</v>
      </c>
      <c r="K13" s="417">
        <v>63.789999999999992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109.69794999999991</v>
      </c>
      <c r="C14" s="414">
        <v>109.65539999999991</v>
      </c>
      <c r="D14" s="413">
        <v>109.77032999999992</v>
      </c>
      <c r="E14" s="414">
        <v>110.00692999999998</v>
      </c>
      <c r="F14" s="413">
        <v>114.57611199999995</v>
      </c>
      <c r="G14" s="414">
        <v>117.215237</v>
      </c>
      <c r="H14" s="413">
        <v>132.18561699999987</v>
      </c>
      <c r="I14" s="413">
        <v>182.74282799999907</v>
      </c>
      <c r="J14" s="413">
        <v>231.28230399999256</v>
      </c>
      <c r="K14" s="414">
        <v>270.22332899999725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1562366.0989999995</v>
      </c>
      <c r="C15" s="286">
        <f t="shared" ref="C15:K15" si="1">SUM(C16:C23)</f>
        <v>1481490.3120000002</v>
      </c>
      <c r="D15" s="286">
        <f t="shared" si="1"/>
        <v>1373404.2700000005</v>
      </c>
      <c r="E15" s="286">
        <f t="shared" si="1"/>
        <v>1455479.2049999996</v>
      </c>
      <c r="F15" s="286">
        <f t="shared" si="1"/>
        <v>1560454.8457288675</v>
      </c>
      <c r="G15" s="286">
        <f t="shared" si="1"/>
        <v>1533317.4017233681</v>
      </c>
      <c r="H15" s="286">
        <f t="shared" si="1"/>
        <v>1323007.3878656789</v>
      </c>
      <c r="I15" s="286">
        <f t="shared" si="1"/>
        <v>1373613.7205537825</v>
      </c>
      <c r="J15" s="286">
        <f t="shared" si="1"/>
        <v>1268098.4620074667</v>
      </c>
      <c r="K15" s="286">
        <f t="shared" si="1"/>
        <v>1390023.4086531638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371482.01600000012</v>
      </c>
      <c r="C17" s="417">
        <v>344290.60499999998</v>
      </c>
      <c r="D17" s="416">
        <v>299810.16899999999</v>
      </c>
      <c r="E17" s="417">
        <v>280118.77500000014</v>
      </c>
      <c r="F17" s="416">
        <v>264126.45800000004</v>
      </c>
      <c r="G17" s="417">
        <v>258312.21799999991</v>
      </c>
      <c r="H17" s="416">
        <v>217935.815</v>
      </c>
      <c r="I17" s="416">
        <v>180434.40100000001</v>
      </c>
      <c r="J17" s="416">
        <v>176708.58899999992</v>
      </c>
      <c r="K17" s="417">
        <v>190368.81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252860.04699999987</v>
      </c>
      <c r="C19" s="417">
        <v>272170.92299999989</v>
      </c>
      <c r="D19" s="416">
        <v>282248.88199999946</v>
      </c>
      <c r="E19" s="417">
        <v>278902.89299999998</v>
      </c>
      <c r="F19" s="416">
        <v>293160.61900000036</v>
      </c>
      <c r="G19" s="417">
        <v>317022.4829999996</v>
      </c>
      <c r="H19" s="416">
        <v>313354.20800000062</v>
      </c>
      <c r="I19" s="416">
        <v>296328.8259999993</v>
      </c>
      <c r="J19" s="416">
        <v>296735.83500000031</v>
      </c>
      <c r="K19" s="417">
        <v>318732.57724999968</v>
      </c>
      <c r="L19" s="109"/>
      <c r="M19" s="110"/>
    </row>
    <row r="20" spans="1:20">
      <c r="A20" s="415" t="s">
        <v>3</v>
      </c>
      <c r="B20" s="416">
        <v>32107.245999999996</v>
      </c>
      <c r="C20" s="417">
        <v>37673.914999999935</v>
      </c>
      <c r="D20" s="416">
        <v>26863.423999999988</v>
      </c>
      <c r="E20" s="417">
        <v>34828.931999999986</v>
      </c>
      <c r="F20" s="416">
        <v>45270.416453766258</v>
      </c>
      <c r="G20" s="417">
        <v>40094.773497326736</v>
      </c>
      <c r="H20" s="416">
        <v>30808.673887309829</v>
      </c>
      <c r="I20" s="416">
        <v>40259.006004313698</v>
      </c>
      <c r="J20" s="416">
        <v>39119.117418189358</v>
      </c>
      <c r="K20" s="417">
        <v>30849.347455873816</v>
      </c>
      <c r="L20" s="109"/>
      <c r="M20" s="110"/>
    </row>
    <row r="21" spans="1:20">
      <c r="A21" s="415" t="s">
        <v>23</v>
      </c>
      <c r="B21" s="416">
        <v>716313.49</v>
      </c>
      <c r="C21" s="417">
        <v>624513.05000000005</v>
      </c>
      <c r="D21" s="416">
        <v>543808.05000000005</v>
      </c>
      <c r="E21" s="417">
        <v>636942.28</v>
      </c>
      <c r="F21" s="416">
        <v>746144.90999999992</v>
      </c>
      <c r="G21" s="417">
        <v>716630.72999999986</v>
      </c>
      <c r="H21" s="416">
        <v>542058.12</v>
      </c>
      <c r="I21" s="416">
        <v>601175.56000000006</v>
      </c>
      <c r="J21" s="416">
        <v>444585.27</v>
      </c>
      <c r="K21" s="417">
        <v>498023.01999999996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73898.31499999993</v>
      </c>
      <c r="C22" s="417">
        <v>85586.692999999999</v>
      </c>
      <c r="D22" s="416">
        <v>95158.095999999976</v>
      </c>
      <c r="E22" s="417">
        <v>99312.836999999985</v>
      </c>
      <c r="F22" s="416">
        <v>91746.313000000024</v>
      </c>
      <c r="G22" s="417">
        <v>79102.724000000031</v>
      </c>
      <c r="H22" s="416">
        <v>84759.705000000002</v>
      </c>
      <c r="I22" s="416">
        <v>96249.655000000028</v>
      </c>
      <c r="J22" s="416">
        <v>103877.46957999998</v>
      </c>
      <c r="K22" s="417">
        <v>100115.31733000008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115704.98499999952</v>
      </c>
      <c r="C23" s="414">
        <v>117255.12600000038</v>
      </c>
      <c r="D23" s="413">
        <v>125515.64900000108</v>
      </c>
      <c r="E23" s="414">
        <v>125373.48799999934</v>
      </c>
      <c r="F23" s="413">
        <v>120006.12927510067</v>
      </c>
      <c r="G23" s="414">
        <v>122154.47322604194</v>
      </c>
      <c r="H23" s="413">
        <v>134090.86597836824</v>
      </c>
      <c r="I23" s="413">
        <v>159166.2725494694</v>
      </c>
      <c r="J23" s="413">
        <v>207072.18100927712</v>
      </c>
      <c r="K23" s="414">
        <v>251934.33661729039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3064703.6783149359</v>
      </c>
      <c r="C24" s="286">
        <f t="shared" ref="C24:K24" si="2">SUM(C25:C28)</f>
        <v>3144799.1056819055</v>
      </c>
      <c r="D24" s="286">
        <f t="shared" si="2"/>
        <v>3210142.185616516</v>
      </c>
      <c r="E24" s="286">
        <f t="shared" si="2"/>
        <v>3189870.1828562976</v>
      </c>
      <c r="F24" s="286">
        <f t="shared" si="2"/>
        <v>3127103.5559147941</v>
      </c>
      <c r="G24" s="286">
        <f t="shared" si="2"/>
        <v>3319358.5818288298</v>
      </c>
      <c r="H24" s="286">
        <f t="shared" si="2"/>
        <v>3181849.5245476151</v>
      </c>
      <c r="I24" s="286">
        <f t="shared" si="2"/>
        <v>3001761.1941146674</v>
      </c>
      <c r="J24" s="286">
        <f t="shared" si="2"/>
        <v>3011888.2613951247</v>
      </c>
      <c r="K24" s="286">
        <f t="shared" si="2"/>
        <v>3102799.4561392316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350569.43147540494</v>
      </c>
      <c r="C25" s="411">
        <v>360769.07655978872</v>
      </c>
      <c r="D25" s="410">
        <v>376824.81764568924</v>
      </c>
      <c r="E25" s="411">
        <v>367395.30940319574</v>
      </c>
      <c r="F25" s="410">
        <v>365148.68599999999</v>
      </c>
      <c r="G25" s="411">
        <v>416219.47400000005</v>
      </c>
      <c r="H25" s="411">
        <v>406070.66100000002</v>
      </c>
      <c r="I25" s="411">
        <v>335347.50400000007</v>
      </c>
      <c r="J25" s="411">
        <v>345757.80499999999</v>
      </c>
      <c r="K25" s="411">
        <v>355949.28499999997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1537411.8895948092</v>
      </c>
      <c r="C26" s="417">
        <v>1590543.339380037</v>
      </c>
      <c r="D26" s="416">
        <v>1640471.0568991126</v>
      </c>
      <c r="E26" s="417">
        <v>1634046.9793906871</v>
      </c>
      <c r="F26" s="416">
        <v>1540560.783056716</v>
      </c>
      <c r="G26" s="417">
        <v>1606964.3445321284</v>
      </c>
      <c r="H26" s="417">
        <v>1542912.416</v>
      </c>
      <c r="I26" s="417">
        <v>1480188.3589999999</v>
      </c>
      <c r="J26" s="417">
        <v>1460340.4109999998</v>
      </c>
      <c r="K26" s="417">
        <v>1468324.2140000002</v>
      </c>
      <c r="L26" s="114"/>
      <c r="M26" s="110"/>
      <c r="N26" s="115"/>
      <c r="O26" s="119"/>
    </row>
    <row r="27" spans="1:20">
      <c r="A27" s="415" t="s">
        <v>152</v>
      </c>
      <c r="B27" s="416">
        <v>385757.77122275799</v>
      </c>
      <c r="C27" s="417">
        <v>385213.79450500041</v>
      </c>
      <c r="D27" s="416">
        <v>390773.05707074748</v>
      </c>
      <c r="E27" s="417">
        <v>385097.89274192136</v>
      </c>
      <c r="F27" s="416">
        <v>374829.6826924074</v>
      </c>
      <c r="G27" s="417">
        <v>382037.98626790656</v>
      </c>
      <c r="H27" s="417">
        <v>408843.27739049634</v>
      </c>
      <c r="I27" s="417">
        <v>379789.68385993445</v>
      </c>
      <c r="J27" s="417">
        <v>393012.23037144076</v>
      </c>
      <c r="K27" s="417">
        <v>406907.35507634177</v>
      </c>
      <c r="L27" s="114"/>
      <c r="M27" s="110"/>
      <c r="N27" s="115"/>
      <c r="O27" s="119"/>
    </row>
    <row r="28" spans="1:20">
      <c r="A28" s="412" t="s">
        <v>150</v>
      </c>
      <c r="B28" s="413">
        <v>790964.58602196409</v>
      </c>
      <c r="C28" s="414">
        <v>808272.89523707924</v>
      </c>
      <c r="D28" s="413">
        <v>802073.2540009669</v>
      </c>
      <c r="E28" s="414">
        <v>803330.00132049352</v>
      </c>
      <c r="F28" s="413">
        <v>846564.40416567051</v>
      </c>
      <c r="G28" s="414">
        <v>914136.77702879475</v>
      </c>
      <c r="H28" s="414">
        <v>824023.17015711882</v>
      </c>
      <c r="I28" s="414">
        <v>806435.64725473267</v>
      </c>
      <c r="J28" s="414">
        <v>812777.81502368371</v>
      </c>
      <c r="K28" s="414">
        <v>871618.60206288996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20DB-0E12-4BF7-816D-098AE03BE9E7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538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1472.6773099999998</v>
      </c>
      <c r="C6" s="286">
        <f t="shared" ref="C6:K6" si="0">SUM(C7:C14)</f>
        <v>1474.2637199999997</v>
      </c>
      <c r="D6" s="286">
        <f t="shared" si="0"/>
        <v>1474.2690999999995</v>
      </c>
      <c r="E6" s="286">
        <f t="shared" si="0"/>
        <v>1475.3421599999997</v>
      </c>
      <c r="F6" s="286">
        <f t="shared" si="0"/>
        <v>1478.0654699999998</v>
      </c>
      <c r="G6" s="286">
        <f t="shared" si="0"/>
        <v>1485.1431299999999</v>
      </c>
      <c r="H6" s="286">
        <f t="shared" si="0"/>
        <v>1499.3494749999998</v>
      </c>
      <c r="I6" s="286">
        <f t="shared" si="0"/>
        <v>1577.3179149999989</v>
      </c>
      <c r="J6" s="286">
        <f t="shared" si="0"/>
        <v>1638.5886719999908</v>
      </c>
      <c r="K6" s="286">
        <f t="shared" si="0"/>
        <v>1686.3016469999955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1273.7099999999998</v>
      </c>
      <c r="C8" s="417">
        <v>1273.7099999999998</v>
      </c>
      <c r="D8" s="416">
        <v>1273.7099999999998</v>
      </c>
      <c r="E8" s="417">
        <v>1273.7099999999998</v>
      </c>
      <c r="F8" s="416">
        <v>1273.7099999999998</v>
      </c>
      <c r="G8" s="417">
        <v>1273.7099999999998</v>
      </c>
      <c r="H8" s="416">
        <v>1273.7099999999998</v>
      </c>
      <c r="I8" s="416">
        <v>1293.7099999999998</v>
      </c>
      <c r="J8" s="416">
        <v>1293.7099999999998</v>
      </c>
      <c r="K8" s="417">
        <v>1293.7099999999998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53.756999999999991</v>
      </c>
      <c r="C10" s="417">
        <v>55.228999999999992</v>
      </c>
      <c r="D10" s="416">
        <v>55.386999999999993</v>
      </c>
      <c r="E10" s="417">
        <v>55.722000000000008</v>
      </c>
      <c r="F10" s="416">
        <v>55.996000000000002</v>
      </c>
      <c r="G10" s="417">
        <v>58.284000000000006</v>
      </c>
      <c r="H10" s="416">
        <v>59.77200000000002</v>
      </c>
      <c r="I10" s="416">
        <v>67.510000000000019</v>
      </c>
      <c r="J10" s="416">
        <v>80.791500000000028</v>
      </c>
      <c r="K10" s="417">
        <v>84.20950000000002</v>
      </c>
      <c r="L10" s="109"/>
      <c r="M10" s="110"/>
    </row>
    <row r="11" spans="1:19">
      <c r="A11" s="415" t="s">
        <v>3</v>
      </c>
      <c r="B11" s="416">
        <v>29.481499999999997</v>
      </c>
      <c r="C11" s="417">
        <v>29.596000000000004</v>
      </c>
      <c r="D11" s="416">
        <v>29.518000000000011</v>
      </c>
      <c r="E11" s="417">
        <v>29.623000000000012</v>
      </c>
      <c r="F11" s="416">
        <v>29.956500000000023</v>
      </c>
      <c r="G11" s="417">
        <v>30.074300000000019</v>
      </c>
      <c r="H11" s="416">
        <v>30.00980000000002</v>
      </c>
      <c r="I11" s="416">
        <v>30.061300000000021</v>
      </c>
      <c r="J11" s="416">
        <v>30.057800000000022</v>
      </c>
      <c r="K11" s="417">
        <v>30.378300000000024</v>
      </c>
      <c r="L11" s="109"/>
      <c r="M11" s="110"/>
    </row>
    <row r="12" spans="1:19">
      <c r="A12" s="415" t="s">
        <v>23</v>
      </c>
      <c r="B12" s="416">
        <v>0</v>
      </c>
      <c r="C12" s="417">
        <v>0</v>
      </c>
      <c r="D12" s="416">
        <v>0</v>
      </c>
      <c r="E12" s="417">
        <v>0</v>
      </c>
      <c r="F12" s="416">
        <v>0</v>
      </c>
      <c r="G12" s="417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19.25</v>
      </c>
      <c r="C13" s="417">
        <v>19.2</v>
      </c>
      <c r="D13" s="416">
        <v>19.2</v>
      </c>
      <c r="E13" s="417">
        <v>19.2</v>
      </c>
      <c r="F13" s="416">
        <v>19.225999999999999</v>
      </c>
      <c r="G13" s="417">
        <v>19.225999999999999</v>
      </c>
      <c r="H13" s="416">
        <v>19.225999999999999</v>
      </c>
      <c r="I13" s="416">
        <v>22.9864</v>
      </c>
      <c r="J13" s="416">
        <v>22.9864</v>
      </c>
      <c r="K13" s="417">
        <v>22.965399999999999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96.478809999999768</v>
      </c>
      <c r="C14" s="414">
        <v>96.52871999999978</v>
      </c>
      <c r="D14" s="413">
        <v>96.454099999999769</v>
      </c>
      <c r="E14" s="414">
        <v>97.087159999999798</v>
      </c>
      <c r="F14" s="413">
        <v>99.176969999999784</v>
      </c>
      <c r="G14" s="414">
        <v>103.84882999999979</v>
      </c>
      <c r="H14" s="413">
        <v>116.63167499999977</v>
      </c>
      <c r="I14" s="413">
        <v>163.0502149999991</v>
      </c>
      <c r="J14" s="413">
        <v>211.04297199999081</v>
      </c>
      <c r="K14" s="414">
        <v>255.03844699999564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4457742.8039999995</v>
      </c>
      <c r="C15" s="286">
        <f t="shared" ref="C15:K15" si="1">SUM(C16:C23)</f>
        <v>5522975.7460000012</v>
      </c>
      <c r="D15" s="286">
        <f t="shared" si="1"/>
        <v>6916360.2959999992</v>
      </c>
      <c r="E15" s="286">
        <f t="shared" si="1"/>
        <v>5701340.2459999975</v>
      </c>
      <c r="F15" s="286">
        <f t="shared" si="1"/>
        <v>4211241.5694175661</v>
      </c>
      <c r="G15" s="286">
        <f t="shared" si="1"/>
        <v>5705913.2605289416</v>
      </c>
      <c r="H15" s="286">
        <f t="shared" si="1"/>
        <v>6828077.0368070938</v>
      </c>
      <c r="I15" s="286">
        <f t="shared" si="1"/>
        <v>4529145.6066648047</v>
      </c>
      <c r="J15" s="286">
        <f t="shared" si="1"/>
        <v>4186144.6576882424</v>
      </c>
      <c r="K15" s="286">
        <f t="shared" si="1"/>
        <v>3717517.279019949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3966995.5669999998</v>
      </c>
      <c r="C17" s="417">
        <v>5007226.915000001</v>
      </c>
      <c r="D17" s="416">
        <v>6415419.5289999992</v>
      </c>
      <c r="E17" s="417">
        <v>5195982.9099999974</v>
      </c>
      <c r="F17" s="416">
        <v>3679188.2369999997</v>
      </c>
      <c r="G17" s="417">
        <v>5183439.7869999995</v>
      </c>
      <c r="H17" s="416">
        <v>6307027.4609999973</v>
      </c>
      <c r="I17" s="416">
        <v>3964093.429</v>
      </c>
      <c r="J17" s="416">
        <v>3577802.8800000008</v>
      </c>
      <c r="K17" s="417">
        <v>3094692.47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334156.96099999984</v>
      </c>
      <c r="C19" s="417">
        <v>340215.61100000027</v>
      </c>
      <c r="D19" s="416">
        <v>338846.23700000031</v>
      </c>
      <c r="E19" s="417">
        <v>325252.64300000027</v>
      </c>
      <c r="F19" s="416">
        <v>333902.58799999976</v>
      </c>
      <c r="G19" s="417">
        <v>337157.13599999971</v>
      </c>
      <c r="H19" s="416">
        <v>338235.45799999958</v>
      </c>
      <c r="I19" s="416">
        <v>335040.69699999981</v>
      </c>
      <c r="J19" s="416">
        <v>334583.90199999965</v>
      </c>
      <c r="K19" s="417">
        <v>339817.3679999992</v>
      </c>
      <c r="L19" s="109"/>
      <c r="M19" s="110"/>
    </row>
    <row r="20" spans="1:20">
      <c r="A20" s="415" t="s">
        <v>3</v>
      </c>
      <c r="B20" s="416">
        <v>49531.619000000035</v>
      </c>
      <c r="C20" s="417">
        <v>62945.000999999953</v>
      </c>
      <c r="D20" s="416">
        <v>38843.420000000035</v>
      </c>
      <c r="E20" s="417">
        <v>57099.201000000045</v>
      </c>
      <c r="F20" s="416">
        <v>82016.637543910008</v>
      </c>
      <c r="G20" s="417">
        <v>71769.639524255952</v>
      </c>
      <c r="H20" s="416">
        <v>54687.231494410524</v>
      </c>
      <c r="I20" s="416">
        <v>75599.690144801993</v>
      </c>
      <c r="J20" s="416">
        <v>76021.189513362653</v>
      </c>
      <c r="K20" s="417">
        <v>42584.153651881388</v>
      </c>
      <c r="L20" s="109"/>
      <c r="M20" s="110"/>
    </row>
    <row r="21" spans="1:20">
      <c r="A21" s="415" t="s">
        <v>23</v>
      </c>
      <c r="B21" s="416">
        <v>0</v>
      </c>
      <c r="C21" s="417">
        <v>0</v>
      </c>
      <c r="D21" s="416">
        <v>0</v>
      </c>
      <c r="E21" s="417">
        <v>0</v>
      </c>
      <c r="F21" s="416">
        <v>0</v>
      </c>
      <c r="G21" s="417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13098.196999999998</v>
      </c>
      <c r="C22" s="417">
        <v>18141.612999999998</v>
      </c>
      <c r="D22" s="416">
        <v>17987.776000000002</v>
      </c>
      <c r="E22" s="417">
        <v>19583.079000000012</v>
      </c>
      <c r="F22" s="416">
        <v>16458.826578172051</v>
      </c>
      <c r="G22" s="417">
        <v>16387.23655360211</v>
      </c>
      <c r="H22" s="416">
        <v>18028.416866077201</v>
      </c>
      <c r="I22" s="416">
        <v>16533.441077409421</v>
      </c>
      <c r="J22" s="416">
        <v>22532.459157029141</v>
      </c>
      <c r="K22" s="417">
        <v>16988.972838381262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93960.460000000181</v>
      </c>
      <c r="C23" s="414">
        <v>94446.605999999869</v>
      </c>
      <c r="D23" s="413">
        <v>105263.33400000025</v>
      </c>
      <c r="E23" s="414">
        <v>103422.41299999936</v>
      </c>
      <c r="F23" s="413">
        <v>99675.280295484408</v>
      </c>
      <c r="G23" s="414">
        <v>97159.461451084746</v>
      </c>
      <c r="H23" s="413">
        <v>110098.4694466084</v>
      </c>
      <c r="I23" s="413">
        <v>137878.34944259256</v>
      </c>
      <c r="J23" s="413">
        <v>175204.22701785015</v>
      </c>
      <c r="K23" s="414">
        <v>223434.3145296865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2369266.648</v>
      </c>
      <c r="C24" s="286">
        <f t="shared" ref="C24:K24" si="2">SUM(C25:C28)</f>
        <v>2444339.1009999998</v>
      </c>
      <c r="D24" s="286">
        <f t="shared" si="2"/>
        <v>2443630.5060000001</v>
      </c>
      <c r="E24" s="286">
        <f t="shared" si="2"/>
        <v>2426175.0819999999</v>
      </c>
      <c r="F24" s="286">
        <f t="shared" si="2"/>
        <v>2397337.5304175671</v>
      </c>
      <c r="G24" s="286">
        <f t="shared" si="2"/>
        <v>2535736.609528942</v>
      </c>
      <c r="H24" s="286">
        <f t="shared" si="2"/>
        <v>2461706.2258070963</v>
      </c>
      <c r="I24" s="286">
        <f t="shared" si="2"/>
        <v>2307394.0836648024</v>
      </c>
      <c r="J24" s="286">
        <f t="shared" si="2"/>
        <v>2338402.7302282397</v>
      </c>
      <c r="K24" s="286">
        <f t="shared" si="2"/>
        <v>2381928.3401799481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237561.74699999997</v>
      </c>
      <c r="C25" s="411">
        <v>266532.61599999998</v>
      </c>
      <c r="D25" s="410">
        <v>271646.78500000003</v>
      </c>
      <c r="E25" s="411">
        <v>277968.31400000001</v>
      </c>
      <c r="F25" s="410">
        <v>291446.31400000001</v>
      </c>
      <c r="G25" s="411">
        <v>314434.31800000003</v>
      </c>
      <c r="H25" s="411">
        <v>328024.29199999996</v>
      </c>
      <c r="I25" s="411">
        <v>280243.70800000004</v>
      </c>
      <c r="J25" s="411">
        <v>286801.30699999991</v>
      </c>
      <c r="K25" s="411">
        <v>258723.98999999996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1017288.9920000001</v>
      </c>
      <c r="C26" s="417">
        <v>1041698.404</v>
      </c>
      <c r="D26" s="416">
        <v>1051212.9400000002</v>
      </c>
      <c r="E26" s="417">
        <v>1024608.48</v>
      </c>
      <c r="F26" s="416">
        <v>950048.00400000019</v>
      </c>
      <c r="G26" s="417">
        <v>1003089.5629999998</v>
      </c>
      <c r="H26" s="417">
        <v>983996.37400000007</v>
      </c>
      <c r="I26" s="417">
        <v>933310.18</v>
      </c>
      <c r="J26" s="417">
        <v>938125.353</v>
      </c>
      <c r="K26" s="417">
        <v>954417.0839999998</v>
      </c>
      <c r="L26" s="114"/>
      <c r="M26" s="110"/>
      <c r="N26" s="115"/>
      <c r="O26" s="119"/>
    </row>
    <row r="27" spans="1:20">
      <c r="A27" s="415" t="s">
        <v>152</v>
      </c>
      <c r="B27" s="416">
        <v>409766.31700000004</v>
      </c>
      <c r="C27" s="417">
        <v>418017.77700000006</v>
      </c>
      <c r="D27" s="416">
        <v>407464.47099999996</v>
      </c>
      <c r="E27" s="417">
        <v>401067.70899999997</v>
      </c>
      <c r="F27" s="416">
        <v>398122.05117995333</v>
      </c>
      <c r="G27" s="417">
        <v>394857.82552199037</v>
      </c>
      <c r="H27" s="417">
        <v>393895.79177540803</v>
      </c>
      <c r="I27" s="417">
        <v>367732.22973283462</v>
      </c>
      <c r="J27" s="417">
        <v>376435.80493955634</v>
      </c>
      <c r="K27" s="417">
        <v>374648.48783722951</v>
      </c>
      <c r="L27" s="114"/>
      <c r="M27" s="110"/>
      <c r="N27" s="115"/>
      <c r="O27" s="119"/>
    </row>
    <row r="28" spans="1:20">
      <c r="A28" s="412" t="s">
        <v>150</v>
      </c>
      <c r="B28" s="413">
        <v>704649.59200000006</v>
      </c>
      <c r="C28" s="414">
        <v>718090.30399999989</v>
      </c>
      <c r="D28" s="413">
        <v>713306.31</v>
      </c>
      <c r="E28" s="414">
        <v>722530.57900000003</v>
      </c>
      <c r="F28" s="413">
        <v>757721.16123761341</v>
      </c>
      <c r="G28" s="414">
        <v>823354.90300695202</v>
      </c>
      <c r="H28" s="414">
        <v>755789.76803168841</v>
      </c>
      <c r="I28" s="414">
        <v>726107.96593196795</v>
      </c>
      <c r="J28" s="414">
        <v>737040.26528868312</v>
      </c>
      <c r="K28" s="414">
        <v>794138.77834271872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1" customWidth="1"/>
    <col min="9" max="9" width="11.42578125" style="1" customWidth="1"/>
    <col min="10" max="16384" width="9.140625" style="1"/>
  </cols>
  <sheetData>
    <row r="1" spans="1:9" ht="20.25">
      <c r="A1" s="218" t="s">
        <v>507</v>
      </c>
      <c r="I1" s="90"/>
    </row>
    <row r="2" spans="1:9" s="3" customFormat="1" ht="6" customHeight="1">
      <c r="A2" s="86"/>
    </row>
    <row r="3" spans="1:9" ht="12.75" customHeight="1">
      <c r="A3" s="536" t="s">
        <v>697</v>
      </c>
      <c r="B3" s="536"/>
      <c r="C3" s="536"/>
      <c r="D3" s="536"/>
      <c r="E3" s="536"/>
      <c r="F3" s="536"/>
      <c r="G3" s="536"/>
      <c r="H3" s="536"/>
      <c r="I3" s="536"/>
    </row>
    <row r="4" spans="1:9">
      <c r="A4" s="536"/>
      <c r="B4" s="536"/>
      <c r="C4" s="536"/>
      <c r="D4" s="536"/>
      <c r="E4" s="536"/>
      <c r="F4" s="536"/>
      <c r="G4" s="536"/>
      <c r="H4" s="536"/>
      <c r="I4" s="536"/>
    </row>
    <row r="5" spans="1:9">
      <c r="A5" s="536"/>
      <c r="B5" s="536"/>
      <c r="C5" s="536"/>
      <c r="D5" s="536"/>
      <c r="E5" s="536"/>
      <c r="F5" s="536"/>
      <c r="G5" s="536"/>
      <c r="H5" s="536"/>
      <c r="I5" s="536"/>
    </row>
    <row r="6" spans="1:9">
      <c r="A6" s="536"/>
      <c r="B6" s="536"/>
      <c r="C6" s="536"/>
      <c r="D6" s="536"/>
      <c r="E6" s="536"/>
      <c r="F6" s="536"/>
      <c r="G6" s="536"/>
      <c r="H6" s="536"/>
      <c r="I6" s="536"/>
    </row>
    <row r="7" spans="1:9">
      <c r="A7" s="536"/>
      <c r="B7" s="536"/>
      <c r="C7" s="536"/>
      <c r="D7" s="536"/>
      <c r="E7" s="536"/>
      <c r="F7" s="536"/>
      <c r="G7" s="536"/>
      <c r="H7" s="536"/>
      <c r="I7" s="536"/>
    </row>
    <row r="8" spans="1:9">
      <c r="A8" s="536"/>
      <c r="B8" s="536"/>
      <c r="C8" s="536"/>
      <c r="D8" s="536"/>
      <c r="E8" s="536"/>
      <c r="F8" s="536"/>
      <c r="G8" s="536"/>
      <c r="H8" s="536"/>
      <c r="I8" s="536"/>
    </row>
    <row r="9" spans="1:9">
      <c r="A9" s="536"/>
      <c r="B9" s="536"/>
      <c r="C9" s="536"/>
      <c r="D9" s="536"/>
      <c r="E9" s="536"/>
      <c r="F9" s="536"/>
      <c r="G9" s="536"/>
      <c r="H9" s="536"/>
      <c r="I9" s="536"/>
    </row>
    <row r="10" spans="1:9">
      <c r="A10" s="536"/>
      <c r="B10" s="536"/>
      <c r="C10" s="536"/>
      <c r="D10" s="536"/>
      <c r="E10" s="536"/>
      <c r="F10" s="536"/>
      <c r="G10" s="536"/>
      <c r="H10" s="536"/>
      <c r="I10" s="536"/>
    </row>
    <row r="11" spans="1:9">
      <c r="A11" s="536"/>
      <c r="B11" s="536"/>
      <c r="C11" s="536"/>
      <c r="D11" s="536"/>
      <c r="E11" s="536"/>
      <c r="F11" s="536"/>
      <c r="G11" s="536"/>
      <c r="H11" s="536"/>
      <c r="I11" s="536"/>
    </row>
    <row r="12" spans="1:9">
      <c r="A12" s="536"/>
      <c r="B12" s="536"/>
      <c r="C12" s="536"/>
      <c r="D12" s="536"/>
      <c r="E12" s="536"/>
      <c r="F12" s="536"/>
      <c r="G12" s="536"/>
      <c r="H12" s="536"/>
      <c r="I12" s="536"/>
    </row>
    <row r="13" spans="1:9">
      <c r="A13" s="536"/>
      <c r="B13" s="536"/>
      <c r="C13" s="536"/>
      <c r="D13" s="536"/>
      <c r="E13" s="536"/>
      <c r="F13" s="536"/>
      <c r="G13" s="536"/>
      <c r="H13" s="536"/>
      <c r="I13" s="536"/>
    </row>
    <row r="14" spans="1:9">
      <c r="A14" s="536"/>
      <c r="B14" s="536"/>
      <c r="C14" s="536"/>
      <c r="D14" s="536"/>
      <c r="E14" s="536"/>
      <c r="F14" s="536"/>
      <c r="G14" s="536"/>
      <c r="H14" s="536"/>
      <c r="I14" s="536"/>
    </row>
    <row r="15" spans="1:9">
      <c r="A15" s="536"/>
      <c r="B15" s="536"/>
      <c r="C15" s="536"/>
      <c r="D15" s="536"/>
      <c r="E15" s="536"/>
      <c r="F15" s="536"/>
      <c r="G15" s="536"/>
      <c r="H15" s="536"/>
      <c r="I15" s="536"/>
    </row>
    <row r="16" spans="1:9">
      <c r="A16" s="536"/>
      <c r="B16" s="536"/>
      <c r="C16" s="536"/>
      <c r="D16" s="536"/>
      <c r="E16" s="536"/>
      <c r="F16" s="536"/>
      <c r="G16" s="536"/>
      <c r="H16" s="536"/>
      <c r="I16" s="536"/>
    </row>
    <row r="17" spans="1:9">
      <c r="A17" s="536"/>
      <c r="B17" s="536"/>
      <c r="C17" s="536"/>
      <c r="D17" s="536"/>
      <c r="E17" s="536"/>
      <c r="F17" s="536"/>
      <c r="G17" s="536"/>
      <c r="H17" s="536"/>
      <c r="I17" s="536"/>
    </row>
    <row r="18" spans="1:9">
      <c r="A18" s="536"/>
      <c r="B18" s="536"/>
      <c r="C18" s="536"/>
      <c r="D18" s="536"/>
      <c r="E18" s="536"/>
      <c r="F18" s="536"/>
      <c r="G18" s="536"/>
      <c r="H18" s="536"/>
      <c r="I18" s="536"/>
    </row>
    <row r="19" spans="1:9">
      <c r="A19" s="536"/>
      <c r="B19" s="536"/>
      <c r="C19" s="536"/>
      <c r="D19" s="536"/>
      <c r="E19" s="536"/>
      <c r="F19" s="536"/>
      <c r="G19" s="536"/>
      <c r="H19" s="536"/>
      <c r="I19" s="536"/>
    </row>
    <row r="20" spans="1:9">
      <c r="A20" s="536"/>
      <c r="B20" s="536"/>
      <c r="C20" s="536"/>
      <c r="D20" s="536"/>
      <c r="E20" s="536"/>
      <c r="F20" s="536"/>
      <c r="G20" s="536"/>
      <c r="H20" s="536"/>
      <c r="I20" s="536"/>
    </row>
    <row r="21" spans="1:9">
      <c r="A21" s="536"/>
      <c r="B21" s="536"/>
      <c r="C21" s="536"/>
      <c r="D21" s="536"/>
      <c r="E21" s="536"/>
      <c r="F21" s="536"/>
      <c r="G21" s="536"/>
      <c r="H21" s="536"/>
      <c r="I21" s="536"/>
    </row>
    <row r="22" spans="1:9">
      <c r="A22" s="536"/>
      <c r="B22" s="536"/>
      <c r="C22" s="536"/>
      <c r="D22" s="536"/>
      <c r="E22" s="536"/>
      <c r="F22" s="536"/>
      <c r="G22" s="536"/>
      <c r="H22" s="536"/>
      <c r="I22" s="536"/>
    </row>
    <row r="23" spans="1:9">
      <c r="A23" s="536"/>
      <c r="B23" s="536"/>
      <c r="C23" s="536"/>
      <c r="D23" s="536"/>
      <c r="E23" s="536"/>
      <c r="F23" s="536"/>
      <c r="G23" s="536"/>
      <c r="H23" s="536"/>
      <c r="I23" s="536"/>
    </row>
    <row r="24" spans="1:9">
      <c r="A24" s="536"/>
      <c r="B24" s="536"/>
      <c r="C24" s="536"/>
      <c r="D24" s="536"/>
      <c r="E24" s="536"/>
      <c r="F24" s="536"/>
      <c r="G24" s="536"/>
      <c r="H24" s="536"/>
      <c r="I24" s="536"/>
    </row>
    <row r="25" spans="1:9">
      <c r="A25" s="536"/>
      <c r="B25" s="536"/>
      <c r="C25" s="536"/>
      <c r="D25" s="536"/>
      <c r="E25" s="536"/>
      <c r="F25" s="536"/>
      <c r="G25" s="536"/>
      <c r="H25" s="536"/>
      <c r="I25" s="536"/>
    </row>
    <row r="26" spans="1:9">
      <c r="A26" s="536"/>
      <c r="B26" s="536"/>
      <c r="C26" s="536"/>
      <c r="D26" s="536"/>
      <c r="E26" s="536"/>
      <c r="F26" s="536"/>
      <c r="G26" s="536"/>
      <c r="H26" s="536"/>
      <c r="I26" s="536"/>
    </row>
    <row r="27" spans="1:9">
      <c r="A27" s="536"/>
      <c r="B27" s="536"/>
      <c r="C27" s="536"/>
      <c r="D27" s="536"/>
      <c r="E27" s="536"/>
      <c r="F27" s="536"/>
      <c r="G27" s="536"/>
      <c r="H27" s="536"/>
      <c r="I27" s="536"/>
    </row>
    <row r="28" spans="1:9">
      <c r="A28" s="536"/>
      <c r="B28" s="536"/>
      <c r="C28" s="536"/>
      <c r="D28" s="536"/>
      <c r="E28" s="536"/>
      <c r="F28" s="536"/>
      <c r="G28" s="536"/>
      <c r="H28" s="536"/>
      <c r="I28" s="536"/>
    </row>
    <row r="29" spans="1:9">
      <c r="A29" s="536"/>
      <c r="B29" s="536"/>
      <c r="C29" s="536"/>
      <c r="D29" s="536"/>
      <c r="E29" s="536"/>
      <c r="F29" s="536"/>
      <c r="G29" s="536"/>
      <c r="H29" s="536"/>
      <c r="I29" s="536"/>
    </row>
    <row r="30" spans="1:9">
      <c r="A30" s="536"/>
      <c r="B30" s="536"/>
      <c r="C30" s="536"/>
      <c r="D30" s="536"/>
      <c r="E30" s="536"/>
      <c r="F30" s="536"/>
      <c r="G30" s="536"/>
      <c r="H30" s="536"/>
      <c r="I30" s="536"/>
    </row>
    <row r="31" spans="1:9">
      <c r="A31" s="536"/>
      <c r="B31" s="536"/>
      <c r="C31" s="536"/>
      <c r="D31" s="536"/>
      <c r="E31" s="536"/>
      <c r="F31" s="536"/>
      <c r="G31" s="536"/>
      <c r="H31" s="536"/>
      <c r="I31" s="536"/>
    </row>
    <row r="32" spans="1:9">
      <c r="A32" s="536"/>
      <c r="B32" s="536"/>
      <c r="C32" s="536"/>
      <c r="D32" s="536"/>
      <c r="E32" s="536"/>
      <c r="F32" s="536"/>
      <c r="G32" s="536"/>
      <c r="H32" s="536"/>
      <c r="I32" s="536"/>
    </row>
    <row r="33" spans="1:9">
      <c r="A33" s="536"/>
      <c r="B33" s="536"/>
      <c r="C33" s="536"/>
      <c r="D33" s="536"/>
      <c r="E33" s="536"/>
      <c r="F33" s="536"/>
      <c r="G33" s="536"/>
      <c r="H33" s="536"/>
      <c r="I33" s="536"/>
    </row>
    <row r="34" spans="1:9">
      <c r="A34" s="536"/>
      <c r="B34" s="536"/>
      <c r="C34" s="536"/>
      <c r="D34" s="536"/>
      <c r="E34" s="536"/>
      <c r="F34" s="536"/>
      <c r="G34" s="536"/>
      <c r="H34" s="536"/>
      <c r="I34" s="536"/>
    </row>
    <row r="35" spans="1:9">
      <c r="A35" s="536"/>
      <c r="B35" s="536"/>
      <c r="C35" s="536"/>
      <c r="D35" s="536"/>
      <c r="E35" s="536"/>
      <c r="F35" s="536"/>
      <c r="G35" s="536"/>
      <c r="H35" s="536"/>
      <c r="I35" s="536"/>
    </row>
    <row r="36" spans="1:9">
      <c r="A36" s="536"/>
      <c r="B36" s="536"/>
      <c r="C36" s="536"/>
      <c r="D36" s="536"/>
      <c r="E36" s="536"/>
      <c r="F36" s="536"/>
      <c r="G36" s="536"/>
      <c r="H36" s="536"/>
      <c r="I36" s="536"/>
    </row>
    <row r="37" spans="1:9">
      <c r="A37" s="536"/>
      <c r="B37" s="536"/>
      <c r="C37" s="536"/>
      <c r="D37" s="536"/>
      <c r="E37" s="536"/>
      <c r="F37" s="536"/>
      <c r="G37" s="536"/>
      <c r="H37" s="536"/>
      <c r="I37" s="536"/>
    </row>
    <row r="38" spans="1:9">
      <c r="A38" s="536"/>
      <c r="B38" s="536"/>
      <c r="C38" s="536"/>
      <c r="D38" s="536"/>
      <c r="E38" s="536"/>
      <c r="F38" s="536"/>
      <c r="G38" s="536"/>
      <c r="H38" s="536"/>
      <c r="I38" s="536"/>
    </row>
    <row r="39" spans="1:9">
      <c r="A39" s="536"/>
      <c r="B39" s="536"/>
      <c r="C39" s="536"/>
      <c r="D39" s="536"/>
      <c r="E39" s="536"/>
      <c r="F39" s="536"/>
      <c r="G39" s="536"/>
      <c r="H39" s="536"/>
      <c r="I39" s="536"/>
    </row>
    <row r="40" spans="1:9">
      <c r="A40" s="536"/>
      <c r="B40" s="536"/>
      <c r="C40" s="536"/>
      <c r="D40" s="536"/>
      <c r="E40" s="536"/>
      <c r="F40" s="536"/>
      <c r="G40" s="536"/>
      <c r="H40" s="536"/>
      <c r="I40" s="536"/>
    </row>
    <row r="41" spans="1:9">
      <c r="A41" s="536"/>
      <c r="B41" s="536"/>
      <c r="C41" s="536"/>
      <c r="D41" s="536"/>
      <c r="E41" s="536"/>
      <c r="F41" s="536"/>
      <c r="G41" s="536"/>
      <c r="H41" s="536"/>
      <c r="I41" s="536"/>
    </row>
    <row r="42" spans="1:9">
      <c r="A42" s="536"/>
      <c r="B42" s="536"/>
      <c r="C42" s="536"/>
      <c r="D42" s="536"/>
      <c r="E42" s="536"/>
      <c r="F42" s="536"/>
      <c r="G42" s="536"/>
      <c r="H42" s="536"/>
      <c r="I42" s="536"/>
    </row>
    <row r="43" spans="1:9">
      <c r="A43" s="536"/>
      <c r="B43" s="536"/>
      <c r="C43" s="536"/>
      <c r="D43" s="536"/>
      <c r="E43" s="536"/>
      <c r="F43" s="536"/>
      <c r="G43" s="536"/>
      <c r="H43" s="536"/>
      <c r="I43" s="536"/>
    </row>
    <row r="44" spans="1:9">
      <c r="A44" s="536"/>
      <c r="B44" s="536"/>
      <c r="C44" s="536"/>
      <c r="D44" s="536"/>
      <c r="E44" s="536"/>
      <c r="F44" s="536"/>
      <c r="G44" s="536"/>
      <c r="H44" s="536"/>
      <c r="I44" s="536"/>
    </row>
    <row r="45" spans="1:9">
      <c r="A45" s="536"/>
      <c r="B45" s="536"/>
      <c r="C45" s="536"/>
      <c r="D45" s="536"/>
      <c r="E45" s="536"/>
      <c r="F45" s="536"/>
      <c r="G45" s="536"/>
      <c r="H45" s="536"/>
      <c r="I45" s="536"/>
    </row>
    <row r="46" spans="1:9">
      <c r="A46" s="536"/>
      <c r="B46" s="536"/>
      <c r="C46" s="536"/>
      <c r="D46" s="536"/>
      <c r="E46" s="536"/>
      <c r="F46" s="536"/>
      <c r="G46" s="536"/>
      <c r="H46" s="536"/>
      <c r="I46" s="536"/>
    </row>
    <row r="47" spans="1:9">
      <c r="A47" s="536"/>
      <c r="B47" s="536"/>
      <c r="C47" s="536"/>
      <c r="D47" s="536"/>
      <c r="E47" s="536"/>
      <c r="F47" s="536"/>
      <c r="G47" s="536"/>
      <c r="H47" s="536"/>
      <c r="I47" s="536"/>
    </row>
    <row r="48" spans="1:9">
      <c r="A48" s="536"/>
      <c r="B48" s="536"/>
      <c r="C48" s="536"/>
      <c r="D48" s="536"/>
      <c r="E48" s="536"/>
      <c r="F48" s="536"/>
      <c r="G48" s="536"/>
      <c r="H48" s="536"/>
      <c r="I48" s="536"/>
    </row>
    <row r="49" spans="1:9">
      <c r="A49" s="536"/>
      <c r="B49" s="536"/>
      <c r="C49" s="536"/>
      <c r="D49" s="536"/>
      <c r="E49" s="536"/>
      <c r="F49" s="536"/>
      <c r="G49" s="536"/>
      <c r="H49" s="536"/>
      <c r="I49" s="536"/>
    </row>
    <row r="50" spans="1:9">
      <c r="A50" s="536"/>
      <c r="B50" s="536"/>
      <c r="C50" s="536"/>
      <c r="D50" s="536"/>
      <c r="E50" s="536"/>
      <c r="F50" s="536"/>
      <c r="G50" s="536"/>
      <c r="H50" s="536"/>
      <c r="I50" s="536"/>
    </row>
    <row r="51" spans="1:9">
      <c r="A51" s="536"/>
      <c r="B51" s="536"/>
      <c r="C51" s="536"/>
      <c r="D51" s="536"/>
      <c r="E51" s="536"/>
      <c r="F51" s="536"/>
      <c r="G51" s="536"/>
      <c r="H51" s="536"/>
      <c r="I51" s="536"/>
    </row>
    <row r="52" spans="1:9">
      <c r="A52" s="536"/>
      <c r="B52" s="536"/>
      <c r="C52" s="536"/>
      <c r="D52" s="536"/>
      <c r="E52" s="536"/>
      <c r="F52" s="536"/>
      <c r="G52" s="536"/>
      <c r="H52" s="536"/>
      <c r="I52" s="536"/>
    </row>
    <row r="53" spans="1:9">
      <c r="A53" s="536"/>
      <c r="B53" s="536"/>
      <c r="C53" s="536"/>
      <c r="D53" s="536"/>
      <c r="E53" s="536"/>
      <c r="F53" s="536"/>
      <c r="G53" s="536"/>
      <c r="H53" s="536"/>
      <c r="I53" s="536"/>
    </row>
    <row r="54" spans="1:9">
      <c r="A54" s="536"/>
      <c r="B54" s="536"/>
      <c r="C54" s="536"/>
      <c r="D54" s="536"/>
      <c r="E54" s="536"/>
      <c r="F54" s="536"/>
      <c r="G54" s="536"/>
      <c r="H54" s="536"/>
      <c r="I54" s="536"/>
    </row>
    <row r="55" spans="1:9">
      <c r="A55" s="536"/>
      <c r="B55" s="536"/>
      <c r="C55" s="536"/>
      <c r="D55" s="536"/>
      <c r="E55" s="536"/>
      <c r="F55" s="536"/>
      <c r="G55" s="536"/>
      <c r="H55" s="536"/>
      <c r="I55" s="536"/>
    </row>
    <row r="56" spans="1:9">
      <c r="A56" s="536"/>
      <c r="B56" s="536"/>
      <c r="C56" s="536"/>
      <c r="D56" s="536"/>
      <c r="E56" s="536"/>
      <c r="F56" s="536"/>
      <c r="G56" s="536"/>
      <c r="H56" s="536"/>
      <c r="I56" s="536"/>
    </row>
    <row r="57" spans="1:9">
      <c r="A57" s="536"/>
      <c r="B57" s="536"/>
      <c r="C57" s="536"/>
      <c r="D57" s="536"/>
      <c r="E57" s="536"/>
      <c r="F57" s="536"/>
      <c r="G57" s="536"/>
      <c r="H57" s="536"/>
      <c r="I57" s="536"/>
    </row>
    <row r="58" spans="1:9">
      <c r="A58" s="536"/>
      <c r="B58" s="536"/>
      <c r="C58" s="536"/>
      <c r="D58" s="536"/>
      <c r="E58" s="536"/>
      <c r="F58" s="536"/>
      <c r="G58" s="536"/>
      <c r="H58" s="536"/>
      <c r="I58" s="536"/>
    </row>
    <row r="59" spans="1:9">
      <c r="A59" s="536"/>
      <c r="B59" s="536"/>
      <c r="C59" s="536"/>
      <c r="D59" s="536"/>
      <c r="E59" s="536"/>
      <c r="F59" s="536"/>
      <c r="G59" s="536"/>
      <c r="H59" s="536"/>
      <c r="I59" s="536"/>
    </row>
    <row r="60" spans="1:9">
      <c r="A60" s="536"/>
      <c r="B60" s="536"/>
      <c r="C60" s="536"/>
      <c r="D60" s="536"/>
      <c r="E60" s="536"/>
      <c r="F60" s="536"/>
      <c r="G60" s="536"/>
      <c r="H60" s="536"/>
      <c r="I60" s="536"/>
    </row>
    <row r="61" spans="1:9">
      <c r="A61" s="536"/>
      <c r="B61" s="536"/>
      <c r="C61" s="536"/>
      <c r="D61" s="536"/>
      <c r="E61" s="536"/>
      <c r="F61" s="536"/>
      <c r="G61" s="536"/>
      <c r="H61" s="536"/>
      <c r="I61" s="536"/>
    </row>
    <row r="62" spans="1:9">
      <c r="A62" s="536"/>
      <c r="B62" s="536"/>
      <c r="C62" s="536"/>
      <c r="D62" s="536"/>
      <c r="E62" s="536"/>
      <c r="F62" s="536"/>
      <c r="G62" s="536"/>
      <c r="H62" s="536"/>
      <c r="I62" s="536"/>
    </row>
    <row r="63" spans="1:9">
      <c r="A63" s="536"/>
      <c r="B63" s="536"/>
      <c r="C63" s="536"/>
      <c r="D63" s="536"/>
      <c r="E63" s="536"/>
      <c r="F63" s="536"/>
      <c r="G63" s="536"/>
      <c r="H63" s="536"/>
      <c r="I63" s="536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AE918-0D87-4C0A-A281-D0BE229ADE49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537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551.41305999999827</v>
      </c>
      <c r="C6" s="286">
        <f t="shared" ref="C6:K6" si="0">SUM(C7:C14)</f>
        <v>555.4822499999982</v>
      </c>
      <c r="D6" s="286">
        <f t="shared" si="0"/>
        <v>555.27568999999812</v>
      </c>
      <c r="E6" s="286">
        <f t="shared" si="0"/>
        <v>563.55532999999832</v>
      </c>
      <c r="F6" s="286">
        <f t="shared" si="0"/>
        <v>574.48155099999838</v>
      </c>
      <c r="G6" s="286">
        <f t="shared" si="0"/>
        <v>577.44395099999838</v>
      </c>
      <c r="H6" s="286">
        <f t="shared" si="0"/>
        <v>594.53442199999836</v>
      </c>
      <c r="I6" s="286">
        <f t="shared" si="0"/>
        <v>656.20246399999724</v>
      </c>
      <c r="J6" s="286">
        <f t="shared" si="0"/>
        <v>712.68790399999102</v>
      </c>
      <c r="K6" s="286">
        <f t="shared" si="0"/>
        <v>770.35235799999873</v>
      </c>
      <c r="L6" s="108"/>
    </row>
    <row r="7" spans="1:19">
      <c r="A7" s="409" t="s">
        <v>0</v>
      </c>
      <c r="B7" s="410">
        <v>0</v>
      </c>
      <c r="C7" s="411">
        <v>0</v>
      </c>
      <c r="D7" s="410">
        <v>0</v>
      </c>
      <c r="E7" s="411">
        <v>0</v>
      </c>
      <c r="F7" s="410">
        <v>0</v>
      </c>
      <c r="G7" s="411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6">
        <v>255.23000000000002</v>
      </c>
      <c r="C8" s="417">
        <v>255.23000000000002</v>
      </c>
      <c r="D8" s="416">
        <v>255.23000000000002</v>
      </c>
      <c r="E8" s="417">
        <v>258.73</v>
      </c>
      <c r="F8" s="416">
        <v>262.08500000000004</v>
      </c>
      <c r="G8" s="417">
        <v>262.08500000000004</v>
      </c>
      <c r="H8" s="416">
        <v>262.08500000000004</v>
      </c>
      <c r="I8" s="416">
        <v>262.08500000000004</v>
      </c>
      <c r="J8" s="416">
        <v>262.08500000000004</v>
      </c>
      <c r="K8" s="417">
        <v>262.08500000000004</v>
      </c>
      <c r="L8" s="109"/>
      <c r="M8" s="110"/>
    </row>
    <row r="9" spans="1:19">
      <c r="A9" s="415" t="s">
        <v>21</v>
      </c>
      <c r="B9" s="416">
        <v>0</v>
      </c>
      <c r="C9" s="417">
        <v>0</v>
      </c>
      <c r="D9" s="416">
        <v>0</v>
      </c>
      <c r="E9" s="417">
        <v>0</v>
      </c>
      <c r="F9" s="416">
        <v>0</v>
      </c>
      <c r="G9" s="417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6">
        <v>62.548000000000016</v>
      </c>
      <c r="C10" s="417">
        <v>66.612000000000009</v>
      </c>
      <c r="D10" s="416">
        <v>66.654000000000011</v>
      </c>
      <c r="E10" s="417">
        <v>66.654000000000011</v>
      </c>
      <c r="F10" s="416">
        <v>69.707000000000008</v>
      </c>
      <c r="G10" s="417">
        <v>69.694000000000003</v>
      </c>
      <c r="H10" s="416">
        <v>71.066000000000003</v>
      </c>
      <c r="I10" s="416">
        <v>72.553000000000011</v>
      </c>
      <c r="J10" s="416">
        <v>72.324500000000015</v>
      </c>
      <c r="K10" s="417">
        <v>74.132500000000007</v>
      </c>
      <c r="L10" s="109"/>
      <c r="M10" s="110"/>
    </row>
    <row r="11" spans="1:19">
      <c r="A11" s="415" t="s">
        <v>3</v>
      </c>
      <c r="B11" s="416">
        <v>20.245999999999988</v>
      </c>
      <c r="C11" s="417">
        <v>20.325999999999993</v>
      </c>
      <c r="D11" s="416">
        <v>20.313999999999993</v>
      </c>
      <c r="E11" s="417">
        <v>20.556999999999992</v>
      </c>
      <c r="F11" s="416">
        <v>21.100299999999994</v>
      </c>
      <c r="G11" s="417">
        <v>21.198799999999991</v>
      </c>
      <c r="H11" s="416">
        <v>21.282799999999988</v>
      </c>
      <c r="I11" s="416">
        <v>21.28779999999999</v>
      </c>
      <c r="J11" s="416">
        <v>21.712799999999987</v>
      </c>
      <c r="K11" s="417">
        <v>21.729999999999993</v>
      </c>
      <c r="L11" s="109"/>
      <c r="M11" s="110"/>
    </row>
    <row r="12" spans="1:19">
      <c r="A12" s="415" t="s">
        <v>23</v>
      </c>
      <c r="B12" s="416">
        <v>1.5</v>
      </c>
      <c r="C12" s="417">
        <v>1.5</v>
      </c>
      <c r="D12" s="416">
        <v>1.5</v>
      </c>
      <c r="E12" s="417">
        <v>1.5</v>
      </c>
      <c r="F12" s="416">
        <v>1.5</v>
      </c>
      <c r="G12" s="417">
        <v>1.5</v>
      </c>
      <c r="H12" s="416">
        <v>1.5</v>
      </c>
      <c r="I12" s="416">
        <v>1.5</v>
      </c>
      <c r="J12" s="416">
        <v>1.5</v>
      </c>
      <c r="K12" s="417">
        <v>1.5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6">
        <v>0.8</v>
      </c>
      <c r="C13" s="417">
        <v>0.8</v>
      </c>
      <c r="D13" s="416">
        <v>0.8</v>
      </c>
      <c r="E13" s="417">
        <v>5.3199999999999994</v>
      </c>
      <c r="F13" s="416">
        <v>5.3199999999999994</v>
      </c>
      <c r="G13" s="417">
        <v>5.3199999999999994</v>
      </c>
      <c r="H13" s="416">
        <v>5.3199999999999994</v>
      </c>
      <c r="I13" s="416">
        <v>5.3199999999999994</v>
      </c>
      <c r="J13" s="416">
        <v>5.3199999999999994</v>
      </c>
      <c r="K13" s="417">
        <v>5.3249999999999993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3">
        <v>211.0890599999982</v>
      </c>
      <c r="C14" s="414">
        <v>211.01424999999819</v>
      </c>
      <c r="D14" s="413">
        <v>210.77768999999813</v>
      </c>
      <c r="E14" s="414">
        <v>210.79432999999824</v>
      </c>
      <c r="F14" s="413">
        <v>214.76925099999835</v>
      </c>
      <c r="G14" s="414">
        <v>217.64615099999838</v>
      </c>
      <c r="H14" s="413">
        <v>233.28062199999835</v>
      </c>
      <c r="I14" s="413">
        <v>293.4566639999972</v>
      </c>
      <c r="J14" s="413">
        <v>349.74560399999109</v>
      </c>
      <c r="K14" s="414">
        <v>405.57985799999869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>SUM(B16:B23)</f>
        <v>1286823.7349999992</v>
      </c>
      <c r="C15" s="286">
        <f t="shared" ref="C15:K15" si="1">SUM(C16:C23)</f>
        <v>1307740.4349999975</v>
      </c>
      <c r="D15" s="286">
        <f t="shared" si="1"/>
        <v>1335608.7459999993</v>
      </c>
      <c r="E15" s="286">
        <f t="shared" si="1"/>
        <v>1280265.1809999994</v>
      </c>
      <c r="F15" s="286">
        <f t="shared" si="1"/>
        <v>1351965.2366734953</v>
      </c>
      <c r="G15" s="286">
        <f t="shared" si="1"/>
        <v>1434728.7701783918</v>
      </c>
      <c r="H15" s="286">
        <f t="shared" si="1"/>
        <v>1459677.1942849748</v>
      </c>
      <c r="I15" s="286">
        <f t="shared" si="1"/>
        <v>1260573.7370692058</v>
      </c>
      <c r="J15" s="286">
        <f t="shared" si="1"/>
        <v>1300843.7959068215</v>
      </c>
      <c r="K15" s="286">
        <f t="shared" si="1"/>
        <v>1318664.4107282315</v>
      </c>
      <c r="L15" s="108"/>
    </row>
    <row r="16" spans="1:19">
      <c r="A16" s="409" t="s">
        <v>0</v>
      </c>
      <c r="B16" s="410">
        <v>0</v>
      </c>
      <c r="C16" s="411">
        <v>0</v>
      </c>
      <c r="D16" s="410">
        <v>0</v>
      </c>
      <c r="E16" s="411">
        <v>0</v>
      </c>
      <c r="F16" s="410">
        <v>0</v>
      </c>
      <c r="G16" s="411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6">
        <v>754965.44200000004</v>
      </c>
      <c r="C17" s="417">
        <v>767502.3489999997</v>
      </c>
      <c r="D17" s="416">
        <v>786013.77500000014</v>
      </c>
      <c r="E17" s="417">
        <v>740544.60999999987</v>
      </c>
      <c r="F17" s="416">
        <v>786484.44200000016</v>
      </c>
      <c r="G17" s="417">
        <v>870529.06799999974</v>
      </c>
      <c r="H17" s="416">
        <v>876393.87500000012</v>
      </c>
      <c r="I17" s="416">
        <v>649964.46800000023</v>
      </c>
      <c r="J17" s="416">
        <v>637714.12699999975</v>
      </c>
      <c r="K17" s="417">
        <v>622934.88300000003</v>
      </c>
      <c r="L17" s="109"/>
      <c r="M17" s="110"/>
    </row>
    <row r="18" spans="1:20">
      <c r="A18" s="415" t="s">
        <v>21</v>
      </c>
      <c r="B18" s="416">
        <v>0</v>
      </c>
      <c r="C18" s="417">
        <v>0</v>
      </c>
      <c r="D18" s="416">
        <v>0</v>
      </c>
      <c r="E18" s="417">
        <v>0</v>
      </c>
      <c r="F18" s="416">
        <v>0</v>
      </c>
      <c r="G18" s="417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6">
        <v>236785.55999999971</v>
      </c>
      <c r="C19" s="417">
        <v>249651.55099999989</v>
      </c>
      <c r="D19" s="416">
        <v>250229.95099999983</v>
      </c>
      <c r="E19" s="417">
        <v>243340.04600000003</v>
      </c>
      <c r="F19" s="416">
        <v>255470.90399999983</v>
      </c>
      <c r="G19" s="417">
        <v>260351.43899999993</v>
      </c>
      <c r="H19" s="416">
        <v>253129.20900000018</v>
      </c>
      <c r="I19" s="416">
        <v>251809.62200000003</v>
      </c>
      <c r="J19" s="416">
        <v>257132.08599999966</v>
      </c>
      <c r="K19" s="417">
        <v>260165.01600000006</v>
      </c>
      <c r="L19" s="109"/>
      <c r="M19" s="110"/>
    </row>
    <row r="20" spans="1:20">
      <c r="A20" s="415" t="s">
        <v>3</v>
      </c>
      <c r="B20" s="416">
        <v>85543.691000000108</v>
      </c>
      <c r="C20" s="417">
        <v>73725.557000000059</v>
      </c>
      <c r="D20" s="416">
        <v>67762.140999999945</v>
      </c>
      <c r="E20" s="417">
        <v>67891.367999999929</v>
      </c>
      <c r="F20" s="416">
        <v>74885.048833571083</v>
      </c>
      <c r="G20" s="417">
        <v>80742.554181796033</v>
      </c>
      <c r="H20" s="416">
        <v>86042.076168075422</v>
      </c>
      <c r="I20" s="416">
        <v>84862.968540652277</v>
      </c>
      <c r="J20" s="416">
        <v>96168.794355777805</v>
      </c>
      <c r="K20" s="417">
        <v>63489.094616335264</v>
      </c>
      <c r="L20" s="109"/>
      <c r="M20" s="110"/>
    </row>
    <row r="21" spans="1:20">
      <c r="A21" s="415" t="s">
        <v>23</v>
      </c>
      <c r="B21" s="416">
        <v>0</v>
      </c>
      <c r="C21" s="417">
        <v>3.431</v>
      </c>
      <c r="D21" s="416">
        <v>44.377000000000002</v>
      </c>
      <c r="E21" s="417">
        <v>44.149000000000001</v>
      </c>
      <c r="F21" s="416">
        <v>1.639</v>
      </c>
      <c r="G21" s="417">
        <v>52.016999999999996</v>
      </c>
      <c r="H21" s="416">
        <v>1.39</v>
      </c>
      <c r="I21" s="416">
        <v>0</v>
      </c>
      <c r="J21" s="416">
        <v>144.31200000000001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6">
        <v>1020.9279999999999</v>
      </c>
      <c r="C22" s="417">
        <v>1283.5030000000002</v>
      </c>
      <c r="D22" s="416">
        <v>1108.3920000000001</v>
      </c>
      <c r="E22" s="417">
        <v>2884.8849999999998</v>
      </c>
      <c r="F22" s="416">
        <v>8775.3310000000001</v>
      </c>
      <c r="G22" s="417">
        <v>7728.5009999999993</v>
      </c>
      <c r="H22" s="416">
        <v>8955.3209999999963</v>
      </c>
      <c r="I22" s="416">
        <v>10612.658000000003</v>
      </c>
      <c r="J22" s="416">
        <v>9581.0012500000012</v>
      </c>
      <c r="K22" s="417">
        <v>7835.4097662690001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3">
        <v>208508.11399999922</v>
      </c>
      <c r="C23" s="414">
        <v>215574.0439999977</v>
      </c>
      <c r="D23" s="413">
        <v>230450.10999999908</v>
      </c>
      <c r="E23" s="414">
        <v>225560.12299999935</v>
      </c>
      <c r="F23" s="413">
        <v>226347.87183992413</v>
      </c>
      <c r="G23" s="414">
        <v>215325.19099659604</v>
      </c>
      <c r="H23" s="413">
        <v>235155.32311689915</v>
      </c>
      <c r="I23" s="413">
        <v>263324.02052855311</v>
      </c>
      <c r="J23" s="413">
        <v>300103.47530104435</v>
      </c>
      <c r="K23" s="414">
        <v>364240.00734562712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>SUM(B25:B28)</f>
        <v>3041615.3499999996</v>
      </c>
      <c r="C24" s="286">
        <f t="shared" ref="C24:K24" si="2">SUM(C25:C28)</f>
        <v>3101317.4679999999</v>
      </c>
      <c r="D24" s="286">
        <f t="shared" si="2"/>
        <v>3073974.4450000003</v>
      </c>
      <c r="E24" s="286">
        <f t="shared" si="2"/>
        <v>3026961.7439999999</v>
      </c>
      <c r="F24" s="286">
        <f t="shared" si="2"/>
        <v>2943263.7736734953</v>
      </c>
      <c r="G24" s="286">
        <f t="shared" si="2"/>
        <v>3128146.1121783913</v>
      </c>
      <c r="H24" s="286">
        <f t="shared" si="2"/>
        <v>2980571.2232849742</v>
      </c>
      <c r="I24" s="286">
        <f t="shared" si="2"/>
        <v>2933455.9910692056</v>
      </c>
      <c r="J24" s="286">
        <f t="shared" si="2"/>
        <v>2935702.3714168211</v>
      </c>
      <c r="K24" s="286">
        <f t="shared" si="2"/>
        <v>3042821.2386982283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0">
        <v>217566.25499999995</v>
      </c>
      <c r="C25" s="411">
        <v>215067.98499999999</v>
      </c>
      <c r="D25" s="410">
        <v>207101.16099999999</v>
      </c>
      <c r="E25" s="411">
        <v>202798.50500000003</v>
      </c>
      <c r="F25" s="410">
        <v>187702.33800000002</v>
      </c>
      <c r="G25" s="411">
        <v>195474.69999999998</v>
      </c>
      <c r="H25" s="411">
        <v>183805.375</v>
      </c>
      <c r="I25" s="411">
        <v>157228.62</v>
      </c>
      <c r="J25" s="411">
        <v>156437.25400000002</v>
      </c>
      <c r="K25" s="411">
        <v>147065.51300000001</v>
      </c>
      <c r="L25" s="114"/>
      <c r="M25" s="110"/>
      <c r="N25" s="115"/>
      <c r="O25" s="119"/>
      <c r="T25" s="120"/>
    </row>
    <row r="26" spans="1:20">
      <c r="A26" s="415" t="s">
        <v>14</v>
      </c>
      <c r="B26" s="416">
        <v>1505857.152</v>
      </c>
      <c r="C26" s="417">
        <v>1549794.544</v>
      </c>
      <c r="D26" s="416">
        <v>1542182.3600000003</v>
      </c>
      <c r="E26" s="417">
        <v>1484610.6300000001</v>
      </c>
      <c r="F26" s="416">
        <v>1366598.2790000001</v>
      </c>
      <c r="G26" s="417">
        <v>1439103.4679999999</v>
      </c>
      <c r="H26" s="417">
        <v>1436597.2920000001</v>
      </c>
      <c r="I26" s="417">
        <v>1418697.338</v>
      </c>
      <c r="J26" s="417">
        <v>1437128.6569999999</v>
      </c>
      <c r="K26" s="417">
        <v>1445416.5719999999</v>
      </c>
      <c r="L26" s="114"/>
      <c r="M26" s="110"/>
      <c r="N26" s="115"/>
      <c r="O26" s="119"/>
    </row>
    <row r="27" spans="1:20">
      <c r="A27" s="415" t="s">
        <v>152</v>
      </c>
      <c r="B27" s="416">
        <v>479182.65999999992</v>
      </c>
      <c r="C27" s="417">
        <v>481051.27999999997</v>
      </c>
      <c r="D27" s="416">
        <v>474986.05099999992</v>
      </c>
      <c r="E27" s="417">
        <v>474149.17799999996</v>
      </c>
      <c r="F27" s="416">
        <v>467866.15691646194</v>
      </c>
      <c r="G27" s="417">
        <v>482966.09627771989</v>
      </c>
      <c r="H27" s="417">
        <v>452071.24030325981</v>
      </c>
      <c r="I27" s="417">
        <v>455619.58817975299</v>
      </c>
      <c r="J27" s="417">
        <v>436697.86775988375</v>
      </c>
      <c r="K27" s="417">
        <v>471722.40836038318</v>
      </c>
      <c r="L27" s="114"/>
      <c r="M27" s="110"/>
      <c r="N27" s="115"/>
      <c r="O27" s="119"/>
    </row>
    <row r="28" spans="1:20">
      <c r="A28" s="412" t="s">
        <v>150</v>
      </c>
      <c r="B28" s="413">
        <v>839009.28300000005</v>
      </c>
      <c r="C28" s="414">
        <v>855403.6590000001</v>
      </c>
      <c r="D28" s="413">
        <v>849704.87300000014</v>
      </c>
      <c r="E28" s="414">
        <v>865403.4310000001</v>
      </c>
      <c r="F28" s="413">
        <v>921096.99975703354</v>
      </c>
      <c r="G28" s="414">
        <v>1010601.8479006715</v>
      </c>
      <c r="H28" s="414">
        <v>908097.3159817144</v>
      </c>
      <c r="I28" s="414">
        <v>901910.44488945254</v>
      </c>
      <c r="J28" s="414">
        <v>905438.59265693766</v>
      </c>
      <c r="K28" s="414">
        <v>978616.74533784494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1E38-F9B9-4D51-B616-FC6A849C1A23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536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>SUM(B7:B14)</f>
        <v>2861.0462199999988</v>
      </c>
      <c r="C6" s="286">
        <f t="shared" ref="C6:K6" si="0">SUM(C7:C14)</f>
        <v>2865.4801199999988</v>
      </c>
      <c r="D6" s="286">
        <f t="shared" si="0"/>
        <v>2869.2300099999989</v>
      </c>
      <c r="E6" s="286">
        <f t="shared" si="0"/>
        <v>2793.0801999999985</v>
      </c>
      <c r="F6" s="286">
        <f t="shared" si="0"/>
        <v>2810.2400399999983</v>
      </c>
      <c r="G6" s="286">
        <f t="shared" si="0"/>
        <v>2324.8816099999985</v>
      </c>
      <c r="H6" s="286">
        <f t="shared" si="0"/>
        <v>2377.2526239999993</v>
      </c>
      <c r="I6" s="286">
        <f t="shared" si="0"/>
        <v>2530.0694270000622</v>
      </c>
      <c r="J6" s="286">
        <f t="shared" si="0"/>
        <v>2713.3852570000754</v>
      </c>
      <c r="K6" s="286">
        <f t="shared" si="0"/>
        <v>2839.1020800000038</v>
      </c>
      <c r="L6" s="108"/>
    </row>
    <row r="7" spans="1:19">
      <c r="A7" s="409" t="s">
        <v>0</v>
      </c>
      <c r="B7" s="411">
        <v>0</v>
      </c>
      <c r="C7" s="410">
        <v>0</v>
      </c>
      <c r="D7" s="411">
        <v>0</v>
      </c>
      <c r="E7" s="410">
        <v>0</v>
      </c>
      <c r="F7" s="411">
        <v>0</v>
      </c>
      <c r="G7" s="410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7">
        <v>1727.9459999999999</v>
      </c>
      <c r="C8" s="416">
        <v>1729.258</v>
      </c>
      <c r="D8" s="417">
        <v>1729.1759999999999</v>
      </c>
      <c r="E8" s="416">
        <v>1651.9759999999999</v>
      </c>
      <c r="F8" s="417">
        <v>1652.4259999999999</v>
      </c>
      <c r="G8" s="416">
        <v>1152.0020000000002</v>
      </c>
      <c r="H8" s="416">
        <v>1151.8600000000001</v>
      </c>
      <c r="I8" s="416">
        <v>1151.8600000000001</v>
      </c>
      <c r="J8" s="416">
        <v>1151.7282</v>
      </c>
      <c r="K8" s="417">
        <v>1151.7282</v>
      </c>
      <c r="L8" s="109"/>
      <c r="M8" s="110"/>
    </row>
    <row r="9" spans="1:19">
      <c r="A9" s="415" t="s">
        <v>21</v>
      </c>
      <c r="B9" s="417">
        <v>0</v>
      </c>
      <c r="C9" s="416">
        <v>0</v>
      </c>
      <c r="D9" s="417">
        <v>0</v>
      </c>
      <c r="E9" s="416">
        <v>0</v>
      </c>
      <c r="F9" s="417">
        <v>0</v>
      </c>
      <c r="G9" s="416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7">
        <v>192.86799999999999</v>
      </c>
      <c r="C10" s="416">
        <v>195.45199999999994</v>
      </c>
      <c r="D10" s="417">
        <v>198.46779999999995</v>
      </c>
      <c r="E10" s="416">
        <v>198.90099999999998</v>
      </c>
      <c r="F10" s="417">
        <v>198.76480000000001</v>
      </c>
      <c r="G10" s="416">
        <v>204.36580000000001</v>
      </c>
      <c r="H10" s="416">
        <v>211.27799999999999</v>
      </c>
      <c r="I10" s="416">
        <v>211.51575999999997</v>
      </c>
      <c r="J10" s="416">
        <v>270.70076</v>
      </c>
      <c r="K10" s="417">
        <v>299.91636</v>
      </c>
      <c r="L10" s="109"/>
      <c r="M10" s="110"/>
    </row>
    <row r="11" spans="1:19">
      <c r="A11" s="415" t="s">
        <v>3</v>
      </c>
      <c r="B11" s="417">
        <v>642.70820000000003</v>
      </c>
      <c r="C11" s="416">
        <v>643.32319999999993</v>
      </c>
      <c r="D11" s="417">
        <v>644.08569999999997</v>
      </c>
      <c r="E11" s="416">
        <v>644.1327</v>
      </c>
      <c r="F11" s="417">
        <v>644.46539999999993</v>
      </c>
      <c r="G11" s="416">
        <v>644.72959999999989</v>
      </c>
      <c r="H11" s="416">
        <v>644.83260000000007</v>
      </c>
      <c r="I11" s="416">
        <v>645.37105999999994</v>
      </c>
      <c r="J11" s="416">
        <v>645.37055999999995</v>
      </c>
      <c r="K11" s="417">
        <v>645.28605999999991</v>
      </c>
      <c r="L11" s="109"/>
      <c r="M11" s="110"/>
    </row>
    <row r="12" spans="1:19">
      <c r="A12" s="415" t="s">
        <v>23</v>
      </c>
      <c r="B12" s="417">
        <v>45</v>
      </c>
      <c r="C12" s="416">
        <v>45</v>
      </c>
      <c r="D12" s="417">
        <v>45</v>
      </c>
      <c r="E12" s="416">
        <v>45</v>
      </c>
      <c r="F12" s="417">
        <v>45</v>
      </c>
      <c r="G12" s="416">
        <v>45</v>
      </c>
      <c r="H12" s="416">
        <v>45</v>
      </c>
      <c r="I12" s="416">
        <v>45</v>
      </c>
      <c r="J12" s="416">
        <v>45</v>
      </c>
      <c r="K12" s="417">
        <v>45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7">
        <v>6.0539999999999994</v>
      </c>
      <c r="C13" s="416">
        <v>6.0539999999999994</v>
      </c>
      <c r="D13" s="417">
        <v>6.0539999999999994</v>
      </c>
      <c r="E13" s="416">
        <v>6.0439999999999996</v>
      </c>
      <c r="F13" s="417">
        <v>6.0539999999999994</v>
      </c>
      <c r="G13" s="416">
        <v>6.0539999999999994</v>
      </c>
      <c r="H13" s="416">
        <v>6.0539999999999994</v>
      </c>
      <c r="I13" s="416">
        <v>6.0539999999999994</v>
      </c>
      <c r="J13" s="416">
        <v>6.0569999999999995</v>
      </c>
      <c r="K13" s="417">
        <v>6.0606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4">
        <v>246.47001999999867</v>
      </c>
      <c r="C14" s="413">
        <v>246.39291999999867</v>
      </c>
      <c r="D14" s="414">
        <v>246.44650999999871</v>
      </c>
      <c r="E14" s="413">
        <v>247.02649999999866</v>
      </c>
      <c r="F14" s="414">
        <v>263.5298399999985</v>
      </c>
      <c r="G14" s="413">
        <v>272.73020999999858</v>
      </c>
      <c r="H14" s="413">
        <v>318.22802399999898</v>
      </c>
      <c r="I14" s="413">
        <v>470.26860700006193</v>
      </c>
      <c r="J14" s="413">
        <v>594.52873700007558</v>
      </c>
      <c r="K14" s="414">
        <v>691.11086000000387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 t="shared" ref="B15:I15" si="1">SUM(B16:B23)</f>
        <v>8991612.1570000015</v>
      </c>
      <c r="C15" s="286">
        <f t="shared" si="1"/>
        <v>8596958.8750000019</v>
      </c>
      <c r="D15" s="286">
        <f t="shared" si="1"/>
        <v>7963519.2169999983</v>
      </c>
      <c r="E15" s="286">
        <f t="shared" si="1"/>
        <v>8264172.7009999994</v>
      </c>
      <c r="F15" s="286">
        <f t="shared" si="1"/>
        <v>7092009.0353879798</v>
      </c>
      <c r="G15" s="286">
        <f t="shared" si="1"/>
        <v>6781296.9567492381</v>
      </c>
      <c r="H15" s="286">
        <f t="shared" si="1"/>
        <v>6995822.3486670638</v>
      </c>
      <c r="I15" s="286">
        <f t="shared" si="1"/>
        <v>6594476.2888749735</v>
      </c>
      <c r="J15" s="286">
        <f t="shared" ref="J15:K15" si="2">SUM(J16:J23)</f>
        <v>6147537.4523654692</v>
      </c>
      <c r="K15" s="286">
        <f t="shared" si="2"/>
        <v>5590520.6206341116</v>
      </c>
      <c r="L15" s="108"/>
    </row>
    <row r="16" spans="1:19">
      <c r="A16" s="409" t="s">
        <v>0</v>
      </c>
      <c r="B16" s="411">
        <v>0</v>
      </c>
      <c r="C16" s="410">
        <v>0</v>
      </c>
      <c r="D16" s="411">
        <v>0</v>
      </c>
      <c r="E16" s="410">
        <v>0</v>
      </c>
      <c r="F16" s="411">
        <v>0</v>
      </c>
      <c r="G16" s="410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7">
        <v>7376695.1020000009</v>
      </c>
      <c r="C17" s="416">
        <v>7089736.4309999999</v>
      </c>
      <c r="D17" s="417">
        <v>6532080.7089999989</v>
      </c>
      <c r="E17" s="416">
        <v>6639966.3849999988</v>
      </c>
      <c r="F17" s="417">
        <v>5476157.9889999991</v>
      </c>
      <c r="G17" s="416">
        <v>4972673.0360000031</v>
      </c>
      <c r="H17" s="416">
        <v>5244272.0690000001</v>
      </c>
      <c r="I17" s="416">
        <v>4659983.0109999962</v>
      </c>
      <c r="J17" s="416">
        <v>3894961.7710000011</v>
      </c>
      <c r="K17" s="417">
        <v>3787628.3190000015</v>
      </c>
      <c r="L17" s="109"/>
      <c r="M17" s="110"/>
    </row>
    <row r="18" spans="1:20">
      <c r="A18" s="415" t="s">
        <v>21</v>
      </c>
      <c r="B18" s="417">
        <v>0</v>
      </c>
      <c r="C18" s="416">
        <v>0</v>
      </c>
      <c r="D18" s="417">
        <v>0</v>
      </c>
      <c r="E18" s="416">
        <v>0</v>
      </c>
      <c r="F18" s="417">
        <v>0</v>
      </c>
      <c r="G18" s="416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7">
        <v>384513.43200000032</v>
      </c>
      <c r="C19" s="416">
        <v>391018.61699999991</v>
      </c>
      <c r="D19" s="417">
        <v>384735.43199999939</v>
      </c>
      <c r="E19" s="416">
        <v>379650.93500000017</v>
      </c>
      <c r="F19" s="417">
        <v>393574.78799999983</v>
      </c>
      <c r="G19" s="416">
        <v>412437.06799999921</v>
      </c>
      <c r="H19" s="416">
        <v>413192.42499999987</v>
      </c>
      <c r="I19" s="416">
        <v>390439.75800000026</v>
      </c>
      <c r="J19" s="416">
        <v>394616.44900000002</v>
      </c>
      <c r="K19" s="417">
        <v>413867.16599999991</v>
      </c>
      <c r="L19" s="109"/>
      <c r="M19" s="110"/>
    </row>
    <row r="20" spans="1:20">
      <c r="A20" s="415" t="s">
        <v>3</v>
      </c>
      <c r="B20" s="417">
        <v>921078.41200000024</v>
      </c>
      <c r="C20" s="416">
        <v>802150.05199999968</v>
      </c>
      <c r="D20" s="417">
        <v>704689.99899999984</v>
      </c>
      <c r="E20" s="416">
        <v>915305.85600000015</v>
      </c>
      <c r="F20" s="417">
        <v>916730.65988077794</v>
      </c>
      <c r="G20" s="416">
        <v>1114029.6085933573</v>
      </c>
      <c r="H20" s="416">
        <v>974248.90588684322</v>
      </c>
      <c r="I20" s="416">
        <v>1087200.1203295158</v>
      </c>
      <c r="J20" s="416">
        <v>1289311.3830784224</v>
      </c>
      <c r="K20" s="417">
        <v>678722.22285753163</v>
      </c>
      <c r="L20" s="109"/>
      <c r="M20" s="110"/>
    </row>
    <row r="21" spans="1:20">
      <c r="A21" s="415" t="s">
        <v>23</v>
      </c>
      <c r="B21" s="417">
        <v>49727.06</v>
      </c>
      <c r="C21" s="416">
        <v>50462.42</v>
      </c>
      <c r="D21" s="417">
        <v>55245.68</v>
      </c>
      <c r="E21" s="416">
        <v>52779.17</v>
      </c>
      <c r="F21" s="417">
        <v>22180.69</v>
      </c>
      <c r="G21" s="416">
        <v>9538.41</v>
      </c>
      <c r="H21" s="416">
        <v>52229.15</v>
      </c>
      <c r="I21" s="416">
        <v>50678.42</v>
      </c>
      <c r="J21" s="416">
        <v>47026.52</v>
      </c>
      <c r="K21" s="417">
        <v>63071.100000000006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7">
        <v>8786.9709999999977</v>
      </c>
      <c r="C22" s="416">
        <v>7630.9570000000003</v>
      </c>
      <c r="D22" s="417">
        <v>6925.8030000000017</v>
      </c>
      <c r="E22" s="416">
        <v>9000.6980000000003</v>
      </c>
      <c r="F22" s="417">
        <v>8316.6219999999994</v>
      </c>
      <c r="G22" s="416">
        <v>5400.433</v>
      </c>
      <c r="H22" s="416">
        <v>4656.7270000000008</v>
      </c>
      <c r="I22" s="416">
        <v>7475.5280000000012</v>
      </c>
      <c r="J22" s="416">
        <v>7632.9232959233841</v>
      </c>
      <c r="K22" s="417">
        <v>6552.4262929888382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4">
        <v>250811.17999999929</v>
      </c>
      <c r="C23" s="413">
        <v>255960.39800000205</v>
      </c>
      <c r="D23" s="414">
        <v>279841.59400000074</v>
      </c>
      <c r="E23" s="413">
        <v>267469.65700000094</v>
      </c>
      <c r="F23" s="414">
        <v>275048.2865072022</v>
      </c>
      <c r="G23" s="413">
        <v>267218.40115587803</v>
      </c>
      <c r="H23" s="413">
        <v>307223.07178022026</v>
      </c>
      <c r="I23" s="413">
        <v>398699.45154546102</v>
      </c>
      <c r="J23" s="413">
        <v>513988.40599112317</v>
      </c>
      <c r="K23" s="414">
        <v>640679.3864835907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 t="shared" ref="B24:I24" si="3">SUM(B25:B28)</f>
        <v>7246760.5410000002</v>
      </c>
      <c r="C24" s="286">
        <f t="shared" si="3"/>
        <v>7485480.0650000013</v>
      </c>
      <c r="D24" s="286">
        <f t="shared" si="3"/>
        <v>7394982.1679999996</v>
      </c>
      <c r="E24" s="286">
        <f t="shared" si="3"/>
        <v>7547341.9179999996</v>
      </c>
      <c r="F24" s="286">
        <f t="shared" si="3"/>
        <v>7422367.1003879802</v>
      </c>
      <c r="G24" s="286">
        <f t="shared" si="3"/>
        <v>7934838.9417492356</v>
      </c>
      <c r="H24" s="286">
        <f t="shared" si="3"/>
        <v>7597297.9316670634</v>
      </c>
      <c r="I24" s="286">
        <f t="shared" si="3"/>
        <v>7417249.532874967</v>
      </c>
      <c r="J24" s="286">
        <f t="shared" ref="J24:K24" si="4">SUM(J25:J28)</f>
        <v>7468113.7791855084</v>
      </c>
      <c r="K24" s="286">
        <f t="shared" si="4"/>
        <v>7724122.1757041551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1">
        <v>908159.94</v>
      </c>
      <c r="C25" s="410">
        <v>951774.13199999987</v>
      </c>
      <c r="D25" s="411">
        <v>829000.96900000004</v>
      </c>
      <c r="E25" s="410">
        <v>873955.39600000007</v>
      </c>
      <c r="F25" s="411">
        <v>728104.62199999997</v>
      </c>
      <c r="G25" s="411">
        <v>753679.12199999997</v>
      </c>
      <c r="H25" s="411">
        <v>785077.96499999985</v>
      </c>
      <c r="I25" s="411">
        <v>781410.44300000009</v>
      </c>
      <c r="J25" s="411">
        <v>772882.228</v>
      </c>
      <c r="K25" s="411">
        <v>796295.36800000002</v>
      </c>
      <c r="L25" s="114"/>
      <c r="M25" s="110"/>
      <c r="N25" s="115"/>
      <c r="O25" s="119"/>
      <c r="T25" s="120"/>
    </row>
    <row r="26" spans="1:20">
      <c r="A26" s="415" t="s">
        <v>14</v>
      </c>
      <c r="B26" s="417">
        <v>2748302.923</v>
      </c>
      <c r="C26" s="416">
        <v>2853905.4670000002</v>
      </c>
      <c r="D26" s="417">
        <v>2907807.716</v>
      </c>
      <c r="E26" s="416">
        <v>2914841.1929999995</v>
      </c>
      <c r="F26" s="417">
        <v>2767095.1210000003</v>
      </c>
      <c r="G26" s="417">
        <v>2914144.9879999999</v>
      </c>
      <c r="H26" s="417">
        <v>2827715.3870000001</v>
      </c>
      <c r="I26" s="417">
        <v>2774391.72</v>
      </c>
      <c r="J26" s="417">
        <v>2809451.6660000002</v>
      </c>
      <c r="K26" s="417">
        <v>2851342.7340000002</v>
      </c>
      <c r="L26" s="114"/>
      <c r="M26" s="110"/>
      <c r="N26" s="115"/>
      <c r="O26" s="119"/>
    </row>
    <row r="27" spans="1:20">
      <c r="A27" s="415" t="s">
        <v>152</v>
      </c>
      <c r="B27" s="417">
        <v>986169.53999999992</v>
      </c>
      <c r="C27" s="416">
        <v>1006237.8180000001</v>
      </c>
      <c r="D27" s="417">
        <v>1002422.3829999999</v>
      </c>
      <c r="E27" s="416">
        <v>1016437.5420000001</v>
      </c>
      <c r="F27" s="417">
        <v>996860.28989348246</v>
      </c>
      <c r="G27" s="417">
        <v>1025304.8456109008</v>
      </c>
      <c r="H27" s="417">
        <v>1028276.7126531666</v>
      </c>
      <c r="I27" s="417">
        <v>978041.76015041547</v>
      </c>
      <c r="J27" s="417">
        <v>1001085.600529658</v>
      </c>
      <c r="K27" s="417">
        <v>1024253.8830709789</v>
      </c>
      <c r="L27" s="114"/>
      <c r="M27" s="110"/>
      <c r="N27" s="115"/>
      <c r="O27" s="119"/>
    </row>
    <row r="28" spans="1:20">
      <c r="A28" s="412" t="s">
        <v>150</v>
      </c>
      <c r="B28" s="414">
        <v>2604128.1380000003</v>
      </c>
      <c r="C28" s="413">
        <v>2673562.6480000005</v>
      </c>
      <c r="D28" s="414">
        <v>2655751.1</v>
      </c>
      <c r="E28" s="413">
        <v>2742107.7869999995</v>
      </c>
      <c r="F28" s="414">
        <v>2930307.0674944976</v>
      </c>
      <c r="G28" s="414">
        <v>3241709.986138334</v>
      </c>
      <c r="H28" s="414">
        <v>2956227.8670138963</v>
      </c>
      <c r="I28" s="414">
        <v>2883405.6097245514</v>
      </c>
      <c r="J28" s="414">
        <v>2884694.2846558504</v>
      </c>
      <c r="K28" s="414">
        <v>3052230.1906331759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DB76-FABF-4AB7-AEF0-DBCA8513D0B2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535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 t="shared" ref="B6:I6" si="0">SUM(B7:B14)</f>
        <v>5622.8676300000006</v>
      </c>
      <c r="C6" s="286">
        <f t="shared" si="0"/>
        <v>5854.2285900000006</v>
      </c>
      <c r="D6" s="286">
        <f t="shared" si="0"/>
        <v>5841.2248100000015</v>
      </c>
      <c r="E6" s="286">
        <f t="shared" si="0"/>
        <v>5660.8445000000011</v>
      </c>
      <c r="F6" s="286">
        <f t="shared" si="0"/>
        <v>5224.7359370000004</v>
      </c>
      <c r="G6" s="286">
        <f t="shared" si="0"/>
        <v>5229.0876310000003</v>
      </c>
      <c r="H6" s="286">
        <f t="shared" si="0"/>
        <v>5287.0083910000003</v>
      </c>
      <c r="I6" s="286">
        <f t="shared" si="0"/>
        <v>5341.208032999999</v>
      </c>
      <c r="J6" s="286">
        <f t="shared" ref="J6:K6" si="1">SUM(J7:J14)</f>
        <v>5424.6114039999929</v>
      </c>
      <c r="K6" s="286">
        <f t="shared" si="1"/>
        <v>5506.8831489999984</v>
      </c>
      <c r="L6" s="108"/>
    </row>
    <row r="7" spans="1:19">
      <c r="A7" s="409" t="s">
        <v>0</v>
      </c>
      <c r="B7" s="411">
        <v>0</v>
      </c>
      <c r="C7" s="410">
        <v>0</v>
      </c>
      <c r="D7" s="411">
        <v>0</v>
      </c>
      <c r="E7" s="410">
        <v>0</v>
      </c>
      <c r="F7" s="411">
        <v>0</v>
      </c>
      <c r="G7" s="410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7">
        <v>4394.2000000000007</v>
      </c>
      <c r="C8" s="416">
        <v>4624.6000000000004</v>
      </c>
      <c r="D8" s="417">
        <v>4624.6000000000004</v>
      </c>
      <c r="E8" s="416">
        <v>4443.4130000000005</v>
      </c>
      <c r="F8" s="417">
        <v>4003.413</v>
      </c>
      <c r="G8" s="416">
        <v>4003.413</v>
      </c>
      <c r="H8" s="416">
        <v>4034.8129999999996</v>
      </c>
      <c r="I8" s="416">
        <v>4034.8129999999996</v>
      </c>
      <c r="J8" s="416">
        <v>4043.9124999999995</v>
      </c>
      <c r="K8" s="417">
        <v>4048.4124999999995</v>
      </c>
      <c r="L8" s="109"/>
      <c r="M8" s="110"/>
    </row>
    <row r="9" spans="1:19">
      <c r="A9" s="415" t="s">
        <v>21</v>
      </c>
      <c r="B9" s="417">
        <v>845</v>
      </c>
      <c r="C9" s="416">
        <v>845</v>
      </c>
      <c r="D9" s="417">
        <v>845</v>
      </c>
      <c r="E9" s="416">
        <v>845</v>
      </c>
      <c r="F9" s="417">
        <v>845</v>
      </c>
      <c r="G9" s="416">
        <v>845</v>
      </c>
      <c r="H9" s="416">
        <v>845</v>
      </c>
      <c r="I9" s="416">
        <v>845</v>
      </c>
      <c r="J9" s="416">
        <v>844.9</v>
      </c>
      <c r="K9" s="417">
        <v>844.9</v>
      </c>
      <c r="L9" s="109"/>
      <c r="M9" s="110"/>
    </row>
    <row r="10" spans="1:19">
      <c r="A10" s="415" t="s">
        <v>22</v>
      </c>
      <c r="B10" s="417">
        <v>45.197000000000003</v>
      </c>
      <c r="C10" s="416">
        <v>45.167000000000002</v>
      </c>
      <c r="D10" s="417">
        <v>44.971000000000018</v>
      </c>
      <c r="E10" s="416">
        <v>45.830000000000027</v>
      </c>
      <c r="F10" s="417">
        <v>45.443000000000026</v>
      </c>
      <c r="G10" s="416">
        <v>45.532000000000025</v>
      </c>
      <c r="H10" s="416">
        <v>45.637000000000029</v>
      </c>
      <c r="I10" s="416">
        <v>57.061000000000028</v>
      </c>
      <c r="J10" s="416">
        <v>57.28300000000003</v>
      </c>
      <c r="K10" s="417">
        <v>64.215400000000031</v>
      </c>
      <c r="L10" s="109"/>
      <c r="M10" s="110"/>
    </row>
    <row r="11" spans="1:19">
      <c r="A11" s="415" t="s">
        <v>3</v>
      </c>
      <c r="B11" s="417">
        <v>76.616000000000014</v>
      </c>
      <c r="C11" s="416">
        <v>77.500500000000017</v>
      </c>
      <c r="D11" s="417">
        <v>77.500500000000002</v>
      </c>
      <c r="E11" s="416">
        <v>77.335499999999996</v>
      </c>
      <c r="F11" s="417">
        <v>77.306639999999987</v>
      </c>
      <c r="G11" s="416">
        <v>77.396639999999977</v>
      </c>
      <c r="H11" s="416">
        <v>77.585639999999998</v>
      </c>
      <c r="I11" s="416">
        <v>77.585639999999984</v>
      </c>
      <c r="J11" s="416">
        <v>77.537639999999982</v>
      </c>
      <c r="K11" s="417">
        <v>77.576639999999983</v>
      </c>
      <c r="L11" s="109"/>
      <c r="M11" s="110"/>
    </row>
    <row r="12" spans="1:19">
      <c r="A12" s="415" t="s">
        <v>23</v>
      </c>
      <c r="B12" s="417">
        <v>0</v>
      </c>
      <c r="C12" s="416">
        <v>0</v>
      </c>
      <c r="D12" s="417">
        <v>0</v>
      </c>
      <c r="E12" s="416">
        <v>0</v>
      </c>
      <c r="F12" s="417">
        <v>0</v>
      </c>
      <c r="G12" s="416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7">
        <v>86.8</v>
      </c>
      <c r="C13" s="416">
        <v>86.8</v>
      </c>
      <c r="D13" s="417">
        <v>86.8</v>
      </c>
      <c r="E13" s="416">
        <v>86.8</v>
      </c>
      <c r="F13" s="417">
        <v>86.8</v>
      </c>
      <c r="G13" s="416">
        <v>86.8</v>
      </c>
      <c r="H13" s="416">
        <v>86.8</v>
      </c>
      <c r="I13" s="416">
        <v>86.8</v>
      </c>
      <c r="J13" s="416">
        <v>86.8</v>
      </c>
      <c r="K13" s="417">
        <v>86.8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4">
        <v>175.05463000000003</v>
      </c>
      <c r="C14" s="413">
        <v>175.16109000000003</v>
      </c>
      <c r="D14" s="414">
        <v>162.35330999999999</v>
      </c>
      <c r="E14" s="413">
        <v>162.46599999999995</v>
      </c>
      <c r="F14" s="414">
        <v>166.77329699999999</v>
      </c>
      <c r="G14" s="413">
        <v>170.94599099999996</v>
      </c>
      <c r="H14" s="413">
        <v>197.17275099999989</v>
      </c>
      <c r="I14" s="413">
        <v>239.94839299999916</v>
      </c>
      <c r="J14" s="413">
        <v>314.17826399999353</v>
      </c>
      <c r="K14" s="414">
        <v>384.97860899999853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 t="shared" ref="B15:I15" si="2">SUM(B16:B23)</f>
        <v>24540612.971000012</v>
      </c>
      <c r="C15" s="286">
        <f t="shared" si="2"/>
        <v>24480767.765999995</v>
      </c>
      <c r="D15" s="286">
        <f t="shared" si="2"/>
        <v>24119875.221000005</v>
      </c>
      <c r="E15" s="286">
        <f t="shared" si="2"/>
        <v>25597989.568</v>
      </c>
      <c r="F15" s="286">
        <f t="shared" si="2"/>
        <v>22999741.500326198</v>
      </c>
      <c r="G15" s="286">
        <f t="shared" si="2"/>
        <v>23475537.026223391</v>
      </c>
      <c r="H15" s="286">
        <f t="shared" si="2"/>
        <v>23220713.098859973</v>
      </c>
      <c r="I15" s="286">
        <f t="shared" si="2"/>
        <v>20308212.054577775</v>
      </c>
      <c r="J15" s="286">
        <f t="shared" ref="J15:K15" si="3">SUM(J16:J23)</f>
        <v>20106170.890661638</v>
      </c>
      <c r="K15" s="286">
        <f t="shared" si="3"/>
        <v>20701276.637731865</v>
      </c>
      <c r="L15" s="108"/>
    </row>
    <row r="16" spans="1:19">
      <c r="A16" s="409" t="s">
        <v>0</v>
      </c>
      <c r="B16" s="411">
        <v>0</v>
      </c>
      <c r="C16" s="410">
        <v>0</v>
      </c>
      <c r="D16" s="411">
        <v>0</v>
      </c>
      <c r="E16" s="410">
        <v>0</v>
      </c>
      <c r="F16" s="411">
        <v>0</v>
      </c>
      <c r="G16" s="410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7">
        <v>21905730.321000006</v>
      </c>
      <c r="C17" s="416">
        <v>21921341.982999995</v>
      </c>
      <c r="D17" s="417">
        <v>21568656.251000002</v>
      </c>
      <c r="E17" s="416">
        <v>21074791.662999999</v>
      </c>
      <c r="F17" s="417">
        <v>18610790.045999996</v>
      </c>
      <c r="G17" s="416">
        <v>19861670.834999997</v>
      </c>
      <c r="H17" s="416">
        <v>20288215.489</v>
      </c>
      <c r="I17" s="416">
        <v>17809693.497000001</v>
      </c>
      <c r="J17" s="416">
        <v>17547108.824000001</v>
      </c>
      <c r="K17" s="417">
        <v>18248445.842999991</v>
      </c>
      <c r="L17" s="109"/>
      <c r="M17" s="110"/>
    </row>
    <row r="18" spans="1:20">
      <c r="A18" s="415" t="s">
        <v>21</v>
      </c>
      <c r="B18" s="417">
        <v>1813346.01</v>
      </c>
      <c r="C18" s="416">
        <v>1696300.52</v>
      </c>
      <c r="D18" s="417">
        <v>1757600.19</v>
      </c>
      <c r="E18" s="416">
        <v>3698019.59</v>
      </c>
      <c r="F18" s="417">
        <v>3576235.4499999993</v>
      </c>
      <c r="G18" s="416">
        <v>2755838.1</v>
      </c>
      <c r="H18" s="416">
        <v>2070706.91</v>
      </c>
      <c r="I18" s="416">
        <v>1664424.4800000002</v>
      </c>
      <c r="J18" s="416">
        <v>1654559.44</v>
      </c>
      <c r="K18" s="417">
        <v>1541815.87</v>
      </c>
      <c r="L18" s="109"/>
      <c r="M18" s="110"/>
    </row>
    <row r="19" spans="1:20">
      <c r="A19" s="415" t="s">
        <v>22</v>
      </c>
      <c r="B19" s="417">
        <v>172053.67000000022</v>
      </c>
      <c r="C19" s="416">
        <v>175172.89800000002</v>
      </c>
      <c r="D19" s="417">
        <v>169431.87000000005</v>
      </c>
      <c r="E19" s="416">
        <v>168406.94299999982</v>
      </c>
      <c r="F19" s="417">
        <v>171688.57200000033</v>
      </c>
      <c r="G19" s="416">
        <v>178587.20200000031</v>
      </c>
      <c r="H19" s="416">
        <v>175553.33100000027</v>
      </c>
      <c r="I19" s="416">
        <v>145954.52799999982</v>
      </c>
      <c r="J19" s="416">
        <v>163605.67200000002</v>
      </c>
      <c r="K19" s="417">
        <v>167013.7329999998</v>
      </c>
      <c r="L19" s="109"/>
      <c r="M19" s="110"/>
    </row>
    <row r="20" spans="1:20">
      <c r="A20" s="415" t="s">
        <v>3</v>
      </c>
      <c r="B20" s="417">
        <v>316074.54300000006</v>
      </c>
      <c r="C20" s="416">
        <v>316823.60099999967</v>
      </c>
      <c r="D20" s="417">
        <v>269002.59700000018</v>
      </c>
      <c r="E20" s="416">
        <v>292688.15399999998</v>
      </c>
      <c r="F20" s="417">
        <v>297066.97716240585</v>
      </c>
      <c r="G20" s="416">
        <v>350300.41496413836</v>
      </c>
      <c r="H20" s="416">
        <v>318049.80017939437</v>
      </c>
      <c r="I20" s="416">
        <v>307667.25327289361</v>
      </c>
      <c r="J20" s="416">
        <v>326297.45642599073</v>
      </c>
      <c r="K20" s="417">
        <v>262714.89711411687</v>
      </c>
      <c r="L20" s="109"/>
      <c r="M20" s="110"/>
    </row>
    <row r="21" spans="1:20">
      <c r="A21" s="415" t="s">
        <v>23</v>
      </c>
      <c r="B21" s="417">
        <v>0</v>
      </c>
      <c r="C21" s="416">
        <v>0</v>
      </c>
      <c r="D21" s="417">
        <v>0</v>
      </c>
      <c r="E21" s="416">
        <v>0</v>
      </c>
      <c r="F21" s="417">
        <v>0</v>
      </c>
      <c r="G21" s="416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7">
        <v>174037.579</v>
      </c>
      <c r="C22" s="416">
        <v>204000.46899999995</v>
      </c>
      <c r="D22" s="417">
        <v>173288.66200000007</v>
      </c>
      <c r="E22" s="416">
        <v>197132.81699999986</v>
      </c>
      <c r="F22" s="417">
        <v>180895.71900000001</v>
      </c>
      <c r="G22" s="416">
        <v>170623.30399999986</v>
      </c>
      <c r="H22" s="416">
        <v>177556.65100000013</v>
      </c>
      <c r="I22" s="416">
        <v>175314.28700000001</v>
      </c>
      <c r="J22" s="416">
        <v>174998.32795999982</v>
      </c>
      <c r="K22" s="417">
        <v>163347.54818000042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4">
        <v>159370.84800000087</v>
      </c>
      <c r="C23" s="413">
        <v>167128.29500000065</v>
      </c>
      <c r="D23" s="414">
        <v>181895.6509999992</v>
      </c>
      <c r="E23" s="413">
        <v>166950.40100000071</v>
      </c>
      <c r="F23" s="414">
        <v>163064.73616379511</v>
      </c>
      <c r="G23" s="413">
        <v>158517.17025925108</v>
      </c>
      <c r="H23" s="413">
        <v>190630.91768057545</v>
      </c>
      <c r="I23" s="413">
        <v>205158.00930487906</v>
      </c>
      <c r="J23" s="413">
        <v>239601.170275649</v>
      </c>
      <c r="K23" s="414">
        <v>317938.74643775809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 t="shared" ref="B24:I24" si="4">SUM(B25:B28)</f>
        <v>5480887.5140000004</v>
      </c>
      <c r="C24" s="286">
        <f t="shared" si="4"/>
        <v>5690941.1579999989</v>
      </c>
      <c r="D24" s="286">
        <f t="shared" si="4"/>
        <v>5681425.6339999996</v>
      </c>
      <c r="E24" s="286">
        <f t="shared" si="4"/>
        <v>5383423.0060000001</v>
      </c>
      <c r="F24" s="286">
        <f t="shared" si="4"/>
        <v>5052037.7773262011</v>
      </c>
      <c r="G24" s="286">
        <f t="shared" si="4"/>
        <v>5370822.2872233903</v>
      </c>
      <c r="H24" s="286">
        <f t="shared" si="4"/>
        <v>5201725.19285997</v>
      </c>
      <c r="I24" s="286">
        <f t="shared" si="4"/>
        <v>5010844.4005777724</v>
      </c>
      <c r="J24" s="286">
        <f t="shared" ref="J24:K24" si="5">SUM(J25:J28)</f>
        <v>5130812.3721816381</v>
      </c>
      <c r="K24" s="286">
        <f t="shared" si="5"/>
        <v>5115975.7913518734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1">
        <v>2327544.2770000002</v>
      </c>
      <c r="C25" s="410">
        <v>2465448.8539999998</v>
      </c>
      <c r="D25" s="411">
        <v>2425247.9029999999</v>
      </c>
      <c r="E25" s="410">
        <v>2096433.7559999998</v>
      </c>
      <c r="F25" s="411">
        <v>1839912.4500000002</v>
      </c>
      <c r="G25" s="411">
        <v>1955214.1840000001</v>
      </c>
      <c r="H25" s="411">
        <v>1979243.6059999999</v>
      </c>
      <c r="I25" s="411">
        <v>1921811.172</v>
      </c>
      <c r="J25" s="411">
        <v>2021696.7120000001</v>
      </c>
      <c r="K25" s="411">
        <v>1901595.6390000002</v>
      </c>
      <c r="L25" s="114"/>
      <c r="M25" s="110"/>
      <c r="N25" s="115"/>
      <c r="O25" s="119"/>
      <c r="T25" s="120"/>
    </row>
    <row r="26" spans="1:20">
      <c r="A26" s="415" t="s">
        <v>14</v>
      </c>
      <c r="B26" s="417">
        <v>1567849.871</v>
      </c>
      <c r="C26" s="416">
        <v>1607457.9</v>
      </c>
      <c r="D26" s="417">
        <v>1660236.0539999998</v>
      </c>
      <c r="E26" s="416">
        <v>1687685.4479999999</v>
      </c>
      <c r="F26" s="417">
        <v>1570030.2250000001</v>
      </c>
      <c r="G26" s="417">
        <v>1657053.7390000001</v>
      </c>
      <c r="H26" s="417">
        <v>1598479.6850000001</v>
      </c>
      <c r="I26" s="417">
        <v>1514648.9709999997</v>
      </c>
      <c r="J26" s="417">
        <v>1531398.5320000001</v>
      </c>
      <c r="K26" s="417">
        <v>1538547.3039999998</v>
      </c>
      <c r="L26" s="114"/>
      <c r="M26" s="110"/>
      <c r="N26" s="115"/>
      <c r="O26" s="119"/>
    </row>
    <row r="27" spans="1:20">
      <c r="A27" s="415" t="s">
        <v>152</v>
      </c>
      <c r="B27" s="417">
        <v>579928.19700000016</v>
      </c>
      <c r="C27" s="416">
        <v>585719.59399999992</v>
      </c>
      <c r="D27" s="417">
        <v>570504.25400000007</v>
      </c>
      <c r="E27" s="416">
        <v>565061</v>
      </c>
      <c r="F27" s="417">
        <v>549979.63673974853</v>
      </c>
      <c r="G27" s="417">
        <v>555742.38478823646</v>
      </c>
      <c r="H27" s="417">
        <v>544121.669672983</v>
      </c>
      <c r="I27" s="417">
        <v>517283.95035990636</v>
      </c>
      <c r="J27" s="417">
        <v>512947.83966250101</v>
      </c>
      <c r="K27" s="417">
        <v>531118.09281670407</v>
      </c>
      <c r="L27" s="114"/>
      <c r="M27" s="110"/>
      <c r="N27" s="115"/>
      <c r="O27" s="119"/>
    </row>
    <row r="28" spans="1:20">
      <c r="A28" s="412" t="s">
        <v>150</v>
      </c>
      <c r="B28" s="414">
        <v>1005565.169</v>
      </c>
      <c r="C28" s="413">
        <v>1032314.8099999999</v>
      </c>
      <c r="D28" s="414">
        <v>1025437.423</v>
      </c>
      <c r="E28" s="413">
        <v>1034242.802</v>
      </c>
      <c r="F28" s="414">
        <v>1092115.4655864523</v>
      </c>
      <c r="G28" s="414">
        <v>1202811.9794351533</v>
      </c>
      <c r="H28" s="414">
        <v>1079880.2321869866</v>
      </c>
      <c r="I28" s="414">
        <v>1057100.3072178666</v>
      </c>
      <c r="J28" s="414">
        <v>1064769.2885191371</v>
      </c>
      <c r="K28" s="414">
        <v>1144714.755535169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F46C-0ADE-4D0C-AEAB-D6811E462C46}">
  <dimension ref="A1:T39"/>
  <sheetViews>
    <sheetView showGridLines="0" zoomScaleNormal="100" workbookViewId="0"/>
  </sheetViews>
  <sheetFormatPr defaultColWidth="9.140625" defaultRowHeight="12"/>
  <cols>
    <col min="1" max="1" width="25.7109375" style="104" customWidth="1"/>
    <col min="2" max="11" width="11.7109375" style="104" customWidth="1"/>
    <col min="12" max="13" width="12" style="104" customWidth="1"/>
    <col min="14" max="26" width="9.140625" style="104" customWidth="1"/>
    <col min="27" max="16384" width="9.140625" style="104"/>
  </cols>
  <sheetData>
    <row r="1" spans="1:19" ht="15">
      <c r="A1" s="198" t="s">
        <v>534</v>
      </c>
      <c r="B1" s="103"/>
      <c r="C1" s="103"/>
      <c r="D1" s="103"/>
      <c r="E1" s="103"/>
      <c r="F1" s="103"/>
      <c r="G1" s="103"/>
      <c r="H1" s="103"/>
      <c r="I1" s="103"/>
      <c r="J1" s="103"/>
      <c r="K1" s="351" t="str">
        <f>'3.1'!N1</f>
        <v>2025</v>
      </c>
      <c r="M1" s="351"/>
      <c r="N1" s="103"/>
      <c r="O1" s="103"/>
    </row>
    <row r="2" spans="1:19" ht="6" customHeight="1">
      <c r="A2" s="181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9" ht="12" customHeight="1">
      <c r="A3" s="552"/>
      <c r="B3" s="550">
        <v>2016</v>
      </c>
      <c r="C3" s="550">
        <v>2017</v>
      </c>
      <c r="D3" s="550">
        <v>2018</v>
      </c>
      <c r="E3" s="550">
        <v>2019</v>
      </c>
      <c r="F3" s="550">
        <v>2020</v>
      </c>
      <c r="G3" s="550">
        <v>2021</v>
      </c>
      <c r="H3" s="550">
        <v>2022</v>
      </c>
      <c r="I3" s="550">
        <v>2023</v>
      </c>
      <c r="J3" s="550">
        <v>2024</v>
      </c>
      <c r="K3" s="550">
        <v>2025</v>
      </c>
      <c r="L3" s="105"/>
    </row>
    <row r="4" spans="1:19" ht="12" customHeight="1">
      <c r="A4" s="553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06"/>
    </row>
    <row r="5" spans="1:19" ht="12" customHeight="1">
      <c r="A5" s="554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107"/>
    </row>
    <row r="6" spans="1:19" ht="13.5">
      <c r="A6" s="287" t="s">
        <v>460</v>
      </c>
      <c r="B6" s="286">
        <f t="shared" ref="B6:I6" si="0">SUM(B7:B14)</f>
        <v>339.92201000000045</v>
      </c>
      <c r="C6" s="286">
        <f t="shared" si="0"/>
        <v>333.08596000000045</v>
      </c>
      <c r="D6" s="286">
        <f t="shared" si="0"/>
        <v>333.84806000000049</v>
      </c>
      <c r="E6" s="286">
        <f t="shared" si="0"/>
        <v>336.16343000000052</v>
      </c>
      <c r="F6" s="286">
        <f t="shared" si="0"/>
        <v>334.39675800000049</v>
      </c>
      <c r="G6" s="286">
        <f t="shared" si="0"/>
        <v>340.40156800000051</v>
      </c>
      <c r="H6" s="286">
        <f t="shared" si="0"/>
        <v>356.94454000000064</v>
      </c>
      <c r="I6" s="286">
        <f t="shared" si="0"/>
        <v>417.85079400000029</v>
      </c>
      <c r="J6" s="286">
        <f t="shared" ref="J6:K6" si="1">SUM(J7:J14)</f>
        <v>465.80809300000067</v>
      </c>
      <c r="K6" s="286">
        <f t="shared" si="1"/>
        <v>503.65196800000047</v>
      </c>
      <c r="L6" s="108"/>
    </row>
    <row r="7" spans="1:19">
      <c r="A7" s="409" t="s">
        <v>0</v>
      </c>
      <c r="B7" s="411">
        <v>0</v>
      </c>
      <c r="C7" s="410">
        <v>0</v>
      </c>
      <c r="D7" s="411">
        <v>0</v>
      </c>
      <c r="E7" s="410">
        <v>0</v>
      </c>
      <c r="F7" s="411">
        <v>0</v>
      </c>
      <c r="G7" s="410">
        <v>0</v>
      </c>
      <c r="H7" s="410">
        <v>0</v>
      </c>
      <c r="I7" s="410">
        <v>0</v>
      </c>
      <c r="J7" s="410">
        <v>0</v>
      </c>
      <c r="K7" s="411">
        <v>0</v>
      </c>
      <c r="L7" s="109"/>
      <c r="M7" s="110"/>
    </row>
    <row r="8" spans="1:19">
      <c r="A8" s="415" t="s">
        <v>20</v>
      </c>
      <c r="B8" s="417">
        <v>142.86000000000004</v>
      </c>
      <c r="C8" s="416">
        <v>137.61000000000004</v>
      </c>
      <c r="D8" s="417">
        <v>137.61000000000004</v>
      </c>
      <c r="E8" s="416">
        <v>137.74200000000005</v>
      </c>
      <c r="F8" s="417">
        <v>132.54200000000003</v>
      </c>
      <c r="G8" s="416">
        <v>132.54200000000003</v>
      </c>
      <c r="H8" s="416">
        <v>131.66200000000001</v>
      </c>
      <c r="I8" s="416">
        <v>131.66200000000001</v>
      </c>
      <c r="J8" s="416">
        <v>131.66200000000001</v>
      </c>
      <c r="K8" s="417">
        <v>131.66200000000001</v>
      </c>
      <c r="L8" s="109"/>
      <c r="M8" s="110"/>
    </row>
    <row r="9" spans="1:19">
      <c r="A9" s="415" t="s">
        <v>21</v>
      </c>
      <c r="B9" s="417">
        <v>0</v>
      </c>
      <c r="C9" s="416">
        <v>0</v>
      </c>
      <c r="D9" s="417">
        <v>0</v>
      </c>
      <c r="E9" s="416">
        <v>0</v>
      </c>
      <c r="F9" s="417">
        <v>0</v>
      </c>
      <c r="G9" s="416">
        <v>0</v>
      </c>
      <c r="H9" s="416">
        <v>0</v>
      </c>
      <c r="I9" s="416">
        <v>0</v>
      </c>
      <c r="J9" s="416">
        <v>0</v>
      </c>
      <c r="K9" s="417">
        <v>0</v>
      </c>
      <c r="L9" s="109"/>
      <c r="M9" s="110"/>
    </row>
    <row r="10" spans="1:19">
      <c r="A10" s="415" t="s">
        <v>22</v>
      </c>
      <c r="B10" s="417">
        <v>29.060000000000002</v>
      </c>
      <c r="C10" s="416">
        <v>30.447999999999997</v>
      </c>
      <c r="D10" s="417">
        <v>31.079999999999991</v>
      </c>
      <c r="E10" s="416">
        <v>34.145000000000003</v>
      </c>
      <c r="F10" s="417">
        <v>32.459999999999987</v>
      </c>
      <c r="G10" s="416">
        <v>33.431999999999995</v>
      </c>
      <c r="H10" s="416">
        <v>34.411999999999992</v>
      </c>
      <c r="I10" s="416">
        <v>36.761745000000012</v>
      </c>
      <c r="J10" s="416">
        <v>40.789400000000022</v>
      </c>
      <c r="K10" s="417">
        <v>39.998400000000004</v>
      </c>
      <c r="L10" s="109"/>
      <c r="M10" s="110"/>
    </row>
    <row r="11" spans="1:19">
      <c r="A11" s="415" t="s">
        <v>3</v>
      </c>
      <c r="B11" s="417">
        <v>7.6955</v>
      </c>
      <c r="C11" s="416">
        <v>7.6955</v>
      </c>
      <c r="D11" s="417">
        <v>7.6955</v>
      </c>
      <c r="E11" s="416">
        <v>7.6595000000000004</v>
      </c>
      <c r="F11" s="417">
        <v>7.7089999999999996</v>
      </c>
      <c r="G11" s="416">
        <v>7.7934999999999999</v>
      </c>
      <c r="H11" s="416">
        <v>7.7934999999999999</v>
      </c>
      <c r="I11" s="416">
        <v>7.7934999999999999</v>
      </c>
      <c r="J11" s="416">
        <v>7.7934999999999999</v>
      </c>
      <c r="K11" s="417">
        <v>7.7565</v>
      </c>
      <c r="L11" s="109"/>
      <c r="M11" s="110"/>
    </row>
    <row r="12" spans="1:19">
      <c r="A12" s="415" t="s">
        <v>23</v>
      </c>
      <c r="B12" s="417">
        <v>0</v>
      </c>
      <c r="C12" s="416">
        <v>0</v>
      </c>
      <c r="D12" s="417">
        <v>0</v>
      </c>
      <c r="E12" s="416">
        <v>0</v>
      </c>
      <c r="F12" s="417">
        <v>0</v>
      </c>
      <c r="G12" s="416">
        <v>0</v>
      </c>
      <c r="H12" s="416">
        <v>0</v>
      </c>
      <c r="I12" s="416">
        <v>0</v>
      </c>
      <c r="J12" s="416">
        <v>0</v>
      </c>
      <c r="K12" s="417">
        <v>0</v>
      </c>
      <c r="L12" s="109"/>
      <c r="M12" s="110"/>
      <c r="N12" s="111"/>
      <c r="O12" s="112"/>
      <c r="P12" s="113"/>
      <c r="Q12" s="113"/>
      <c r="R12" s="113"/>
      <c r="S12" s="113"/>
    </row>
    <row r="13" spans="1:19">
      <c r="A13" s="415" t="s">
        <v>1</v>
      </c>
      <c r="B13" s="417">
        <v>0.22500000000000001</v>
      </c>
      <c r="C13" s="416">
        <v>0.22500000000000001</v>
      </c>
      <c r="D13" s="417">
        <v>0.22500000000000001</v>
      </c>
      <c r="E13" s="416">
        <v>0.22500000000000001</v>
      </c>
      <c r="F13" s="417">
        <v>0.27500000000000002</v>
      </c>
      <c r="G13" s="416">
        <v>0.27500000000000002</v>
      </c>
      <c r="H13" s="416">
        <v>0.27500000000000002</v>
      </c>
      <c r="I13" s="416">
        <v>0.27500000000000002</v>
      </c>
      <c r="J13" s="416">
        <v>0.27500000000000002</v>
      </c>
      <c r="K13" s="417">
        <v>0.27500000000000002</v>
      </c>
      <c r="L13" s="109"/>
      <c r="M13" s="110"/>
      <c r="N13" s="111"/>
      <c r="O13" s="112"/>
      <c r="P13" s="113"/>
      <c r="Q13" s="113"/>
      <c r="R13" s="113"/>
      <c r="S13" s="113"/>
    </row>
    <row r="14" spans="1:19">
      <c r="A14" s="412" t="s">
        <v>2</v>
      </c>
      <c r="B14" s="414">
        <v>160.08151000000041</v>
      </c>
      <c r="C14" s="413">
        <v>157.1074600000004</v>
      </c>
      <c r="D14" s="414">
        <v>157.23756000000043</v>
      </c>
      <c r="E14" s="413">
        <v>156.39193000000043</v>
      </c>
      <c r="F14" s="414">
        <v>161.41075800000047</v>
      </c>
      <c r="G14" s="413">
        <v>166.35906800000049</v>
      </c>
      <c r="H14" s="413">
        <v>182.8020400000006</v>
      </c>
      <c r="I14" s="413">
        <v>241.35854900000029</v>
      </c>
      <c r="J14" s="413">
        <v>285.2881930000006</v>
      </c>
      <c r="K14" s="414">
        <v>323.96006800000043</v>
      </c>
      <c r="L14" s="109"/>
      <c r="M14" s="110"/>
      <c r="N14" s="111"/>
      <c r="O14" s="112"/>
      <c r="P14" s="113"/>
      <c r="Q14" s="113"/>
      <c r="R14" s="113"/>
      <c r="S14" s="113"/>
    </row>
    <row r="15" spans="1:19">
      <c r="A15" s="287" t="s">
        <v>461</v>
      </c>
      <c r="B15" s="286">
        <f t="shared" ref="B15:I15" si="2">SUM(B16:B23)</f>
        <v>700928.85500000033</v>
      </c>
      <c r="C15" s="286">
        <f t="shared" si="2"/>
        <v>675695.64899999951</v>
      </c>
      <c r="D15" s="286">
        <f t="shared" si="2"/>
        <v>686050.64700000023</v>
      </c>
      <c r="E15" s="286">
        <f t="shared" si="2"/>
        <v>647417.55199999793</v>
      </c>
      <c r="F15" s="286">
        <f t="shared" si="2"/>
        <v>637624.66478331282</v>
      </c>
      <c r="G15" s="286">
        <f t="shared" si="2"/>
        <v>648031.13187783072</v>
      </c>
      <c r="H15" s="286">
        <f t="shared" si="2"/>
        <v>690476.67904319195</v>
      </c>
      <c r="I15" s="286">
        <f t="shared" si="2"/>
        <v>635487.17468087701</v>
      </c>
      <c r="J15" s="286">
        <f t="shared" ref="J15:K15" si="3">SUM(J16:J23)</f>
        <v>634795.89109693677</v>
      </c>
      <c r="K15" s="286">
        <f t="shared" si="3"/>
        <v>689086.25717345066</v>
      </c>
      <c r="L15" s="108"/>
    </row>
    <row r="16" spans="1:19">
      <c r="A16" s="409" t="s">
        <v>0</v>
      </c>
      <c r="B16" s="411">
        <v>0</v>
      </c>
      <c r="C16" s="410">
        <v>0</v>
      </c>
      <c r="D16" s="411">
        <v>0</v>
      </c>
      <c r="E16" s="410">
        <v>0</v>
      </c>
      <c r="F16" s="411">
        <v>0</v>
      </c>
      <c r="G16" s="410">
        <v>0</v>
      </c>
      <c r="H16" s="410">
        <v>0</v>
      </c>
      <c r="I16" s="410">
        <v>0</v>
      </c>
      <c r="J16" s="410">
        <v>0</v>
      </c>
      <c r="K16" s="411">
        <v>0</v>
      </c>
      <c r="L16" s="109"/>
      <c r="M16" s="110"/>
    </row>
    <row r="17" spans="1:20">
      <c r="A17" s="415" t="s">
        <v>20</v>
      </c>
      <c r="B17" s="417">
        <v>376441.55000000005</v>
      </c>
      <c r="C17" s="416">
        <v>346333.25199999992</v>
      </c>
      <c r="D17" s="417">
        <v>353124.44300000003</v>
      </c>
      <c r="E17" s="416">
        <v>303834.27100000012</v>
      </c>
      <c r="F17" s="417">
        <v>300426.7640000002</v>
      </c>
      <c r="G17" s="416">
        <v>314010.40300000011</v>
      </c>
      <c r="H17" s="416">
        <v>341771.08899999998</v>
      </c>
      <c r="I17" s="416">
        <v>278429.66800000001</v>
      </c>
      <c r="J17" s="416">
        <v>200125.65099999993</v>
      </c>
      <c r="K17" s="417">
        <v>199653.041</v>
      </c>
      <c r="L17" s="109"/>
      <c r="M17" s="110"/>
    </row>
    <row r="18" spans="1:20">
      <c r="A18" s="415" t="s">
        <v>21</v>
      </c>
      <c r="B18" s="417">
        <v>0</v>
      </c>
      <c r="C18" s="416">
        <v>0</v>
      </c>
      <c r="D18" s="417">
        <v>0</v>
      </c>
      <c r="E18" s="416">
        <v>0</v>
      </c>
      <c r="F18" s="417">
        <v>0</v>
      </c>
      <c r="G18" s="416">
        <v>0</v>
      </c>
      <c r="H18" s="416">
        <v>0</v>
      </c>
      <c r="I18" s="416">
        <v>0</v>
      </c>
      <c r="J18" s="416">
        <v>0</v>
      </c>
      <c r="K18" s="417">
        <v>0</v>
      </c>
      <c r="L18" s="109"/>
      <c r="M18" s="110"/>
    </row>
    <row r="19" spans="1:20">
      <c r="A19" s="415" t="s">
        <v>22</v>
      </c>
      <c r="B19" s="417">
        <v>124866.29899999998</v>
      </c>
      <c r="C19" s="416">
        <v>126410.22500000001</v>
      </c>
      <c r="D19" s="417">
        <v>127710.09999999985</v>
      </c>
      <c r="E19" s="416">
        <v>135933.98499999999</v>
      </c>
      <c r="F19" s="417">
        <v>124740.92899999999</v>
      </c>
      <c r="G19" s="416">
        <v>122313.29599999996</v>
      </c>
      <c r="H19" s="416">
        <v>131716.59799999985</v>
      </c>
      <c r="I19" s="416">
        <v>106804.545</v>
      </c>
      <c r="J19" s="416">
        <v>127863.09399999995</v>
      </c>
      <c r="K19" s="417">
        <v>147310.4469999999</v>
      </c>
      <c r="L19" s="109"/>
      <c r="M19" s="110"/>
    </row>
    <row r="20" spans="1:20">
      <c r="A20" s="415" t="s">
        <v>3</v>
      </c>
      <c r="B20" s="417">
        <v>25283.979000000003</v>
      </c>
      <c r="C20" s="416">
        <v>26472.585999999999</v>
      </c>
      <c r="D20" s="417">
        <v>20139.332000000009</v>
      </c>
      <c r="E20" s="416">
        <v>25643.954000000005</v>
      </c>
      <c r="F20" s="417">
        <v>32198.54826794759</v>
      </c>
      <c r="G20" s="416">
        <v>31038.254895705526</v>
      </c>
      <c r="H20" s="416">
        <v>22161.22871585903</v>
      </c>
      <c r="I20" s="416">
        <v>29636.568585903096</v>
      </c>
      <c r="J20" s="416">
        <v>31556.160288392093</v>
      </c>
      <c r="K20" s="417">
        <v>24855.157035477085</v>
      </c>
      <c r="L20" s="109"/>
      <c r="M20" s="110"/>
    </row>
    <row r="21" spans="1:20">
      <c r="A21" s="415" t="s">
        <v>23</v>
      </c>
      <c r="B21" s="417">
        <v>0</v>
      </c>
      <c r="C21" s="416">
        <v>0</v>
      </c>
      <c r="D21" s="417">
        <v>0</v>
      </c>
      <c r="E21" s="416">
        <v>0</v>
      </c>
      <c r="F21" s="417">
        <v>0</v>
      </c>
      <c r="G21" s="416">
        <v>0</v>
      </c>
      <c r="H21" s="416">
        <v>0</v>
      </c>
      <c r="I21" s="416">
        <v>0</v>
      </c>
      <c r="J21" s="416">
        <v>0</v>
      </c>
      <c r="K21" s="417">
        <v>0</v>
      </c>
      <c r="L21" s="109"/>
      <c r="M21" s="110"/>
      <c r="N21" s="111"/>
      <c r="O21" s="112"/>
      <c r="P21" s="113"/>
      <c r="Q21" s="113"/>
      <c r="R21" s="113"/>
      <c r="S21" s="113"/>
    </row>
    <row r="22" spans="1:20">
      <c r="A22" s="415" t="s">
        <v>1</v>
      </c>
      <c r="B22" s="417">
        <v>247.83</v>
      </c>
      <c r="C22" s="416">
        <v>282.87799999999999</v>
      </c>
      <c r="D22" s="417">
        <v>146.99199999999999</v>
      </c>
      <c r="E22" s="416">
        <v>159.43600000000001</v>
      </c>
      <c r="F22" s="417">
        <v>149.518</v>
      </c>
      <c r="G22" s="416">
        <v>119.63200000000001</v>
      </c>
      <c r="H22" s="416">
        <v>183.66600000000003</v>
      </c>
      <c r="I22" s="416">
        <v>260.60199999999998</v>
      </c>
      <c r="J22" s="416">
        <v>196.38499999999996</v>
      </c>
      <c r="K22" s="417">
        <v>75.662999999999997</v>
      </c>
      <c r="L22" s="109"/>
      <c r="M22" s="110"/>
      <c r="N22" s="111"/>
      <c r="O22" s="112"/>
      <c r="P22" s="113"/>
      <c r="Q22" s="113"/>
      <c r="R22" s="113"/>
      <c r="S22" s="113"/>
    </row>
    <row r="23" spans="1:20">
      <c r="A23" s="412" t="s">
        <v>2</v>
      </c>
      <c r="B23" s="414">
        <v>174089.19700000025</v>
      </c>
      <c r="C23" s="413">
        <v>176196.70799999958</v>
      </c>
      <c r="D23" s="414">
        <v>184929.78000000029</v>
      </c>
      <c r="E23" s="413">
        <v>181845.90599999781</v>
      </c>
      <c r="F23" s="414">
        <v>180108.90551536504</v>
      </c>
      <c r="G23" s="413">
        <v>180549.54598212513</v>
      </c>
      <c r="H23" s="413">
        <v>194644.09732733315</v>
      </c>
      <c r="I23" s="413">
        <v>220355.79109497395</v>
      </c>
      <c r="J23" s="413">
        <v>275054.60080854484</v>
      </c>
      <c r="K23" s="414">
        <v>317191.94913797366</v>
      </c>
      <c r="L23" s="109"/>
      <c r="M23" s="110"/>
      <c r="N23" s="111"/>
      <c r="O23" s="112"/>
      <c r="P23" s="113"/>
      <c r="Q23" s="113"/>
      <c r="R23" s="113"/>
      <c r="S23" s="113"/>
    </row>
    <row r="24" spans="1:20">
      <c r="A24" s="288" t="s">
        <v>462</v>
      </c>
      <c r="B24" s="286">
        <f t="shared" ref="B24:I24" si="4">SUM(B25:B28)</f>
        <v>2805783.2501407582</v>
      </c>
      <c r="C24" s="286">
        <f t="shared" si="4"/>
        <v>2917547.2507849345</v>
      </c>
      <c r="D24" s="286">
        <f t="shared" si="4"/>
        <v>2945033.6453682049</v>
      </c>
      <c r="E24" s="286">
        <f t="shared" si="4"/>
        <v>2992587.899667195</v>
      </c>
      <c r="F24" s="286">
        <f t="shared" si="4"/>
        <v>2884035.8204581519</v>
      </c>
      <c r="G24" s="286">
        <f t="shared" si="4"/>
        <v>2963250.8751464244</v>
      </c>
      <c r="H24" s="286">
        <f t="shared" si="4"/>
        <v>2636781.5340502467</v>
      </c>
      <c r="I24" s="286">
        <f t="shared" si="4"/>
        <v>2658201.4481195579</v>
      </c>
      <c r="J24" s="286">
        <f t="shared" ref="J24:K24" si="5">SUM(J25:J28)</f>
        <v>2710953.6677285987</v>
      </c>
      <c r="K24" s="286">
        <f t="shared" si="5"/>
        <v>2751981.393223431</v>
      </c>
      <c r="L24" s="114"/>
      <c r="M24" s="110"/>
      <c r="N24" s="115"/>
      <c r="O24" s="103"/>
      <c r="P24" s="116"/>
      <c r="Q24" s="112"/>
      <c r="R24" s="117"/>
      <c r="S24" s="118"/>
      <c r="T24" s="118"/>
    </row>
    <row r="25" spans="1:20">
      <c r="A25" s="409" t="s">
        <v>13</v>
      </c>
      <c r="B25" s="411">
        <v>453597.79935073497</v>
      </c>
      <c r="C25" s="410">
        <v>499786.48140231799</v>
      </c>
      <c r="D25" s="411">
        <v>515571.29556959006</v>
      </c>
      <c r="E25" s="410">
        <v>550102.74212695472</v>
      </c>
      <c r="F25" s="411">
        <v>528541.13212284422</v>
      </c>
      <c r="G25" s="411">
        <v>563849.78652757988</v>
      </c>
      <c r="H25" s="411">
        <v>494370.33399999997</v>
      </c>
      <c r="I25" s="411">
        <v>546986.27</v>
      </c>
      <c r="J25" s="411">
        <v>597283.23600000003</v>
      </c>
      <c r="K25" s="411">
        <v>573670.53799999994</v>
      </c>
      <c r="L25" s="114"/>
      <c r="M25" s="110"/>
      <c r="N25" s="115"/>
      <c r="O25" s="119"/>
      <c r="T25" s="120"/>
    </row>
    <row r="26" spans="1:20">
      <c r="A26" s="415" t="s">
        <v>14</v>
      </c>
      <c r="B26" s="417">
        <v>1034695.258233967</v>
      </c>
      <c r="C26" s="416">
        <v>1053925.8145688081</v>
      </c>
      <c r="D26" s="417">
        <v>1088962.5612125136</v>
      </c>
      <c r="E26" s="416">
        <v>1091420.5779431742</v>
      </c>
      <c r="F26" s="417">
        <v>976475.36517948855</v>
      </c>
      <c r="G26" s="417">
        <v>1045219.7533595318</v>
      </c>
      <c r="H26" s="417">
        <v>1042129.4350000002</v>
      </c>
      <c r="I26" s="417">
        <v>978326.87499999988</v>
      </c>
      <c r="J26" s="417">
        <v>965848.91399999999</v>
      </c>
      <c r="K26" s="417">
        <v>958249.91199999989</v>
      </c>
      <c r="L26" s="114"/>
      <c r="M26" s="110"/>
      <c r="N26" s="115"/>
      <c r="O26" s="119"/>
    </row>
    <row r="27" spans="1:20">
      <c r="A27" s="415" t="s">
        <v>152</v>
      </c>
      <c r="B27" s="417">
        <v>419137.76005277201</v>
      </c>
      <c r="C27" s="416">
        <v>446233.45986759651</v>
      </c>
      <c r="D27" s="417">
        <v>433345.6536916676</v>
      </c>
      <c r="E27" s="416">
        <v>433638.49529468676</v>
      </c>
      <c r="F27" s="417">
        <v>418947.98761791753</v>
      </c>
      <c r="G27" s="417">
        <v>393519.69624863425</v>
      </c>
      <c r="H27" s="417">
        <v>337498.55921994231</v>
      </c>
      <c r="I27" s="417">
        <v>383896.07342260581</v>
      </c>
      <c r="J27" s="417">
        <v>392008.0435355854</v>
      </c>
      <c r="K27" s="417">
        <v>412834.01195244218</v>
      </c>
      <c r="L27" s="114"/>
      <c r="M27" s="110"/>
      <c r="N27" s="115"/>
      <c r="O27" s="119"/>
    </row>
    <row r="28" spans="1:20">
      <c r="A28" s="412" t="s">
        <v>150</v>
      </c>
      <c r="B28" s="414">
        <v>898352.43250328407</v>
      </c>
      <c r="C28" s="413">
        <v>917601.49494621216</v>
      </c>
      <c r="D28" s="414">
        <v>907154.13489443378</v>
      </c>
      <c r="E28" s="413">
        <v>917426.08430237905</v>
      </c>
      <c r="F28" s="414">
        <v>960071.3355379015</v>
      </c>
      <c r="G28" s="414">
        <v>960661.63901067839</v>
      </c>
      <c r="H28" s="414">
        <v>762783.20583030442</v>
      </c>
      <c r="I28" s="414">
        <v>748992.22969695216</v>
      </c>
      <c r="J28" s="414">
        <v>755813.47419301316</v>
      </c>
      <c r="K28" s="414">
        <v>807226.93127098889</v>
      </c>
      <c r="L28" s="103"/>
      <c r="M28" s="103"/>
      <c r="N28" s="115"/>
      <c r="O28" s="119"/>
    </row>
    <row r="29" spans="1:20">
      <c r="A29" s="246"/>
      <c r="B29" s="111"/>
      <c r="C29" s="112"/>
      <c r="D29" s="113"/>
      <c r="E29" s="113"/>
      <c r="F29" s="113"/>
      <c r="H29" s="103"/>
      <c r="I29" s="103"/>
      <c r="J29" s="103"/>
      <c r="K29" s="120"/>
      <c r="L29" s="103"/>
      <c r="M29" s="103"/>
    </row>
    <row r="30" spans="1:20">
      <c r="H30" s="103"/>
      <c r="I30" s="103"/>
      <c r="J30" s="103"/>
      <c r="K30" s="103"/>
      <c r="L30" s="103"/>
      <c r="M30" s="103"/>
    </row>
    <row r="31" spans="1:20">
      <c r="L31" s="114"/>
      <c r="M31" s="114"/>
    </row>
    <row r="32" spans="1:20">
      <c r="H32" s="114"/>
      <c r="I32" s="114"/>
      <c r="J32" s="114"/>
      <c r="K32" s="121"/>
      <c r="L32" s="122"/>
      <c r="M32" s="122"/>
    </row>
    <row r="33" spans="8:13" ht="12.75" customHeight="1">
      <c r="H33" s="114"/>
      <c r="I33" s="114"/>
      <c r="J33" s="114"/>
      <c r="K33" s="121"/>
      <c r="L33" s="122"/>
      <c r="M33" s="122"/>
    </row>
    <row r="34" spans="8:13">
      <c r="H34" s="114"/>
      <c r="I34" s="114"/>
      <c r="J34" s="114"/>
      <c r="K34" s="121"/>
      <c r="L34" s="122"/>
      <c r="M34" s="122"/>
    </row>
    <row r="35" spans="8:13" ht="13.5" customHeight="1">
      <c r="H35" s="114"/>
      <c r="I35" s="114"/>
      <c r="J35" s="114"/>
      <c r="K35" s="121"/>
      <c r="L35" s="122"/>
      <c r="M35" s="122"/>
    </row>
    <row r="36" spans="8:13" ht="12.75" customHeight="1">
      <c r="H36" s="114"/>
      <c r="I36" s="114"/>
      <c r="J36" s="114"/>
      <c r="K36" s="121"/>
      <c r="L36" s="122"/>
      <c r="M36" s="122"/>
    </row>
    <row r="37" spans="8:13" ht="12.75" customHeight="1">
      <c r="H37" s="114"/>
      <c r="I37" s="114"/>
      <c r="J37" s="114"/>
      <c r="K37" s="121"/>
      <c r="L37" s="122"/>
      <c r="M37" s="122"/>
    </row>
    <row r="38" spans="8:13" ht="12.75" customHeight="1">
      <c r="H38" s="114"/>
      <c r="I38" s="114"/>
      <c r="J38" s="114"/>
      <c r="K38" s="121"/>
      <c r="L38" s="122"/>
      <c r="M38" s="122"/>
    </row>
    <row r="39" spans="8:13" ht="12.75" customHeight="1">
      <c r="H39" s="114"/>
      <c r="I39" s="114"/>
      <c r="J39" s="114"/>
      <c r="K39" s="121"/>
      <c r="L39" s="122"/>
      <c r="M39" s="122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"/>
  <dimension ref="A1:N29"/>
  <sheetViews>
    <sheetView showGridLines="0" zoomScaleNormal="100" zoomScaleSheetLayoutView="100" workbookViewId="0"/>
  </sheetViews>
  <sheetFormatPr defaultColWidth="9.140625" defaultRowHeight="12"/>
  <cols>
    <col min="1" max="1" width="17.42578125" style="3" customWidth="1"/>
    <col min="2" max="13" width="9.5703125" style="3" customWidth="1"/>
    <col min="14" max="14" width="11" style="3" customWidth="1"/>
    <col min="15" max="15" width="12.7109375" style="3" customWidth="1"/>
    <col min="16" max="16384" width="9.140625" style="3"/>
  </cols>
  <sheetData>
    <row r="1" spans="1:14" ht="15.75">
      <c r="A1" s="247" t="s">
        <v>533</v>
      </c>
      <c r="B1" s="9"/>
      <c r="N1" s="255" t="str">
        <f>'3.1'!N1</f>
        <v>2025</v>
      </c>
    </row>
    <row r="2" spans="1:14" ht="6" customHeight="1"/>
    <row r="3" spans="1:14">
      <c r="A3" s="188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80" t="s">
        <v>60</v>
      </c>
    </row>
    <row r="4" spans="1:14">
      <c r="A4" s="178" t="s">
        <v>101</v>
      </c>
      <c r="B4" s="272">
        <f t="shared" ref="B4:N4" si="0">B9+B14+B19+B24</f>
        <v>5303205.4173011482</v>
      </c>
      <c r="C4" s="272">
        <f t="shared" si="0"/>
        <v>4857061.6434686892</v>
      </c>
      <c r="D4" s="272">
        <f t="shared" si="0"/>
        <v>4800735.3249693364</v>
      </c>
      <c r="E4" s="272">
        <f t="shared" si="0"/>
        <v>4242515.4512770111</v>
      </c>
      <c r="F4" s="272">
        <f t="shared" si="0"/>
        <v>4217605.0528258272</v>
      </c>
      <c r="G4" s="272">
        <f t="shared" si="0"/>
        <v>4088635.0466624815</v>
      </c>
      <c r="H4" s="272">
        <f t="shared" si="0"/>
        <v>3996763.1364284563</v>
      </c>
      <c r="I4" s="272">
        <f t="shared" si="0"/>
        <v>3929661.4404740795</v>
      </c>
      <c r="J4" s="272">
        <f t="shared" si="0"/>
        <v>4066478.6024803789</v>
      </c>
      <c r="K4" s="272">
        <f t="shared" si="0"/>
        <v>4613209.8472005986</v>
      </c>
      <c r="L4" s="272">
        <f t="shared" si="0"/>
        <v>4893988.3011988681</v>
      </c>
      <c r="M4" s="272">
        <f t="shared" si="0"/>
        <v>4931556.0252607586</v>
      </c>
      <c r="N4" s="272">
        <f t="shared" si="0"/>
        <v>53941415.28954763</v>
      </c>
    </row>
    <row r="5" spans="1:14">
      <c r="A5" s="380" t="s">
        <v>13</v>
      </c>
      <c r="B5" s="311">
        <f t="shared" ref="B5:N5" si="1">B10+B15+B20+B25</f>
        <v>624281.48100000015</v>
      </c>
      <c r="C5" s="311">
        <f t="shared" si="1"/>
        <v>544622.65</v>
      </c>
      <c r="D5" s="311">
        <f t="shared" si="1"/>
        <v>653279.19100000011</v>
      </c>
      <c r="E5" s="311">
        <f t="shared" si="1"/>
        <v>626094.70400000003</v>
      </c>
      <c r="F5" s="311">
        <f t="shared" si="1"/>
        <v>629363.68800000008</v>
      </c>
      <c r="G5" s="311">
        <f t="shared" si="1"/>
        <v>671531.18</v>
      </c>
      <c r="H5" s="311">
        <f t="shared" si="1"/>
        <v>644729.92100000009</v>
      </c>
      <c r="I5" s="311">
        <f t="shared" si="1"/>
        <v>588473.31599999999</v>
      </c>
      <c r="J5" s="311">
        <f t="shared" si="1"/>
        <v>622595.20699999994</v>
      </c>
      <c r="K5" s="311">
        <f t="shared" si="1"/>
        <v>637417.98499999999</v>
      </c>
      <c r="L5" s="311">
        <f t="shared" si="1"/>
        <v>606600.78099999996</v>
      </c>
      <c r="M5" s="311">
        <f t="shared" si="1"/>
        <v>544763.56799999997</v>
      </c>
      <c r="N5" s="311">
        <f t="shared" si="1"/>
        <v>7393753.6720000003</v>
      </c>
    </row>
    <row r="6" spans="1:14">
      <c r="A6" s="384" t="s">
        <v>14</v>
      </c>
      <c r="B6" s="369">
        <f t="shared" ref="B6:N6" si="2">B11+B16+B21+B26</f>
        <v>1977159.3359999999</v>
      </c>
      <c r="C6" s="369">
        <f t="shared" si="2"/>
        <v>1859755.1120000002</v>
      </c>
      <c r="D6" s="369">
        <f t="shared" si="2"/>
        <v>1921958.3520000002</v>
      </c>
      <c r="E6" s="369">
        <f t="shared" si="2"/>
        <v>1811519.5860000001</v>
      </c>
      <c r="F6" s="369">
        <f t="shared" si="2"/>
        <v>1758330.9849999999</v>
      </c>
      <c r="G6" s="369">
        <f t="shared" si="2"/>
        <v>1813358.7359999998</v>
      </c>
      <c r="H6" s="369">
        <f t="shared" si="2"/>
        <v>1787474.4910000002</v>
      </c>
      <c r="I6" s="369">
        <f t="shared" si="2"/>
        <v>1746251.2390000001</v>
      </c>
      <c r="J6" s="369">
        <f t="shared" si="2"/>
        <v>1843739.497</v>
      </c>
      <c r="K6" s="369">
        <f t="shared" si="2"/>
        <v>1935657.7050000001</v>
      </c>
      <c r="L6" s="369">
        <f t="shared" si="2"/>
        <v>1929925.1610000001</v>
      </c>
      <c r="M6" s="369">
        <f t="shared" si="2"/>
        <v>1745628.5260000031</v>
      </c>
      <c r="N6" s="369">
        <f t="shared" si="2"/>
        <v>22130758.726</v>
      </c>
    </row>
    <row r="7" spans="1:14">
      <c r="A7" s="384" t="s">
        <v>152</v>
      </c>
      <c r="B7" s="369">
        <f t="shared" ref="B7:N7" si="3">B12+B17+B22+B27</f>
        <v>807716.27740980755</v>
      </c>
      <c r="C7" s="369">
        <f t="shared" si="3"/>
        <v>734364.71055848151</v>
      </c>
      <c r="D7" s="369">
        <f t="shared" si="3"/>
        <v>702452.42776686128</v>
      </c>
      <c r="E7" s="369">
        <f t="shared" si="3"/>
        <v>591096.47819675948</v>
      </c>
      <c r="F7" s="369">
        <f t="shared" si="3"/>
        <v>580539.37556175957</v>
      </c>
      <c r="G7" s="369">
        <f t="shared" si="3"/>
        <v>549962.90075091703</v>
      </c>
      <c r="H7" s="369">
        <f t="shared" si="3"/>
        <v>546848.71340004599</v>
      </c>
      <c r="I7" s="369">
        <f t="shared" si="3"/>
        <v>552730.62087991915</v>
      </c>
      <c r="J7" s="369">
        <f t="shared" si="3"/>
        <v>565597.08506351209</v>
      </c>
      <c r="K7" s="369">
        <f t="shared" si="3"/>
        <v>660438.78161719092</v>
      </c>
      <c r="L7" s="369">
        <f t="shared" si="3"/>
        <v>724018.40097347973</v>
      </c>
      <c r="M7" s="369">
        <f t="shared" si="3"/>
        <v>745073.55527339934</v>
      </c>
      <c r="N7" s="369">
        <f t="shared" si="3"/>
        <v>7760839.3274521343</v>
      </c>
    </row>
    <row r="8" spans="1:14">
      <c r="A8" s="382" t="s">
        <v>150</v>
      </c>
      <c r="B8" s="368">
        <f t="shared" ref="B8:N8" si="4">B13+B18+B23+B28</f>
        <v>1894048.3228913411</v>
      </c>
      <c r="C8" s="368">
        <f t="shared" si="4"/>
        <v>1718319.170910208</v>
      </c>
      <c r="D8" s="368">
        <f t="shared" si="4"/>
        <v>1523045.354202474</v>
      </c>
      <c r="E8" s="368">
        <f t="shared" si="4"/>
        <v>1213804.6830802511</v>
      </c>
      <c r="F8" s="368">
        <f t="shared" si="4"/>
        <v>1249371.0042640686</v>
      </c>
      <c r="G8" s="368">
        <f t="shared" si="4"/>
        <v>1053782.2299115642</v>
      </c>
      <c r="H8" s="368">
        <f t="shared" si="4"/>
        <v>1017710.0110284098</v>
      </c>
      <c r="I8" s="368">
        <f t="shared" si="4"/>
        <v>1042206.2645941606</v>
      </c>
      <c r="J8" s="368">
        <f t="shared" si="4"/>
        <v>1034546.8134168671</v>
      </c>
      <c r="K8" s="368">
        <f t="shared" si="4"/>
        <v>1379695.3755834077</v>
      </c>
      <c r="L8" s="368">
        <f t="shared" si="4"/>
        <v>1633443.9582253881</v>
      </c>
      <c r="M8" s="368">
        <f t="shared" si="4"/>
        <v>1896090.3759873561</v>
      </c>
      <c r="N8" s="368">
        <f t="shared" si="4"/>
        <v>16656063.564095497</v>
      </c>
    </row>
    <row r="9" spans="1:14">
      <c r="A9" s="178" t="s">
        <v>306</v>
      </c>
      <c r="B9" s="272">
        <f t="shared" ref="B9:N9" si="5">B10+B11+B12+B13</f>
        <v>3444954.050803748</v>
      </c>
      <c r="C9" s="272">
        <f t="shared" si="5"/>
        <v>3153861.0483359331</v>
      </c>
      <c r="D9" s="272">
        <f t="shared" si="5"/>
        <v>3117078.682442965</v>
      </c>
      <c r="E9" s="272">
        <f t="shared" si="5"/>
        <v>2753674.2204897227</v>
      </c>
      <c r="F9" s="272">
        <f t="shared" si="5"/>
        <v>2707436.4935176056</v>
      </c>
      <c r="G9" s="272">
        <f t="shared" si="5"/>
        <v>2612407.8221298624</v>
      </c>
      <c r="H9" s="272">
        <f t="shared" si="5"/>
        <v>2561974.7428323776</v>
      </c>
      <c r="I9" s="272">
        <f t="shared" si="5"/>
        <v>2510163.5115284016</v>
      </c>
      <c r="J9" s="272">
        <f t="shared" si="5"/>
        <v>2625199.2957101371</v>
      </c>
      <c r="K9" s="272">
        <f t="shared" si="5"/>
        <v>2992211.9877074077</v>
      </c>
      <c r="L9" s="272">
        <f t="shared" si="5"/>
        <v>3169666.7304819203</v>
      </c>
      <c r="M9" s="272">
        <f t="shared" si="5"/>
        <v>3199191.0102009303</v>
      </c>
      <c r="N9" s="272">
        <f t="shared" si="5"/>
        <v>34847819.596181013</v>
      </c>
    </row>
    <row r="10" spans="1:14">
      <c r="A10" s="380" t="s">
        <v>13</v>
      </c>
      <c r="B10" s="381">
        <v>507199.39700000006</v>
      </c>
      <c r="C10" s="381">
        <v>430369.37800000003</v>
      </c>
      <c r="D10" s="381">
        <v>519511.67900000006</v>
      </c>
      <c r="E10" s="381">
        <v>499558.97200000001</v>
      </c>
      <c r="F10" s="381">
        <v>496046.484</v>
      </c>
      <c r="G10" s="381">
        <v>535306.94700000004</v>
      </c>
      <c r="H10" s="381">
        <v>508208.27</v>
      </c>
      <c r="I10" s="381">
        <v>462610.424</v>
      </c>
      <c r="J10" s="381">
        <v>489827.16</v>
      </c>
      <c r="K10" s="381">
        <v>514970.91</v>
      </c>
      <c r="L10" s="381">
        <v>488854.80200000003</v>
      </c>
      <c r="M10" s="381">
        <v>442659.09</v>
      </c>
      <c r="N10" s="381">
        <f>SUM(B10:M10)</f>
        <v>5895123.5130000003</v>
      </c>
    </row>
    <row r="11" spans="1:14">
      <c r="A11" s="384" t="s">
        <v>14</v>
      </c>
      <c r="B11" s="369">
        <v>1218521.8799999999</v>
      </c>
      <c r="C11" s="369">
        <v>1155162.0860000001</v>
      </c>
      <c r="D11" s="369">
        <v>1192206.8610000003</v>
      </c>
      <c r="E11" s="369">
        <v>1103404.794</v>
      </c>
      <c r="F11" s="369">
        <v>1106312.6939999999</v>
      </c>
      <c r="G11" s="369">
        <v>1114208.3129999998</v>
      </c>
      <c r="H11" s="369">
        <v>1088778.4710000001</v>
      </c>
      <c r="I11" s="369">
        <v>1063866.8</v>
      </c>
      <c r="J11" s="369">
        <v>1139302.72</v>
      </c>
      <c r="K11" s="369">
        <v>1199170.899</v>
      </c>
      <c r="L11" s="369">
        <v>1193075.7779999999</v>
      </c>
      <c r="M11" s="369">
        <v>1053480.8940000001</v>
      </c>
      <c r="N11" s="369">
        <f t="shared" ref="N11:N13" si="6">SUM(B11:M11)</f>
        <v>13627492.189999999</v>
      </c>
    </row>
    <row r="12" spans="1:14">
      <c r="A12" s="384" t="s">
        <v>152</v>
      </c>
      <c r="B12" s="369">
        <v>481459.30971762713</v>
      </c>
      <c r="C12" s="369">
        <v>438593.91698505473</v>
      </c>
      <c r="D12" s="369">
        <v>408942.36416935822</v>
      </c>
      <c r="E12" s="369">
        <v>351383.6239173573</v>
      </c>
      <c r="F12" s="369">
        <v>342754.69601735868</v>
      </c>
      <c r="G12" s="369">
        <v>323176.80015607254</v>
      </c>
      <c r="H12" s="369">
        <v>328108.41170268995</v>
      </c>
      <c r="I12" s="369">
        <v>330245.51619294356</v>
      </c>
      <c r="J12" s="369">
        <v>337908.05665429047</v>
      </c>
      <c r="K12" s="369">
        <v>394951.88580837671</v>
      </c>
      <c r="L12" s="369">
        <v>425167.66656065109</v>
      </c>
      <c r="M12" s="369">
        <v>446575.42242119147</v>
      </c>
      <c r="N12" s="369">
        <f t="shared" si="6"/>
        <v>4609267.6703029722</v>
      </c>
    </row>
    <row r="13" spans="1:14">
      <c r="A13" s="382" t="s">
        <v>150</v>
      </c>
      <c r="B13" s="368">
        <v>1237773.4640861212</v>
      </c>
      <c r="C13" s="368">
        <v>1129735.6673508782</v>
      </c>
      <c r="D13" s="368">
        <v>996417.77827360679</v>
      </c>
      <c r="E13" s="368">
        <v>799326.83057236532</v>
      </c>
      <c r="F13" s="368">
        <v>762322.6195002473</v>
      </c>
      <c r="G13" s="368">
        <v>639715.76197379024</v>
      </c>
      <c r="H13" s="368">
        <v>636879.59012968757</v>
      </c>
      <c r="I13" s="368">
        <v>653440.77133545838</v>
      </c>
      <c r="J13" s="368">
        <v>658161.35905584658</v>
      </c>
      <c r="K13" s="368">
        <v>883118.29289903119</v>
      </c>
      <c r="L13" s="368">
        <v>1062568.483921269</v>
      </c>
      <c r="M13" s="368">
        <v>1256475.6037797388</v>
      </c>
      <c r="N13" s="368">
        <f t="shared" si="6"/>
        <v>10715936.222878041</v>
      </c>
    </row>
    <row r="14" spans="1:14">
      <c r="A14" s="178" t="s">
        <v>639</v>
      </c>
      <c r="B14" s="272">
        <f t="shared" ref="B14:N14" si="7">B15+B16+B17+B18</f>
        <v>1273619.1371168802</v>
      </c>
      <c r="C14" s="272">
        <f t="shared" si="7"/>
        <v>1170084.0253123976</v>
      </c>
      <c r="D14" s="272">
        <f t="shared" si="7"/>
        <v>1152495.8962148535</v>
      </c>
      <c r="E14" s="272">
        <f t="shared" si="7"/>
        <v>1016300.3860749069</v>
      </c>
      <c r="F14" s="272">
        <f t="shared" si="7"/>
        <v>1043637.4508589362</v>
      </c>
      <c r="G14" s="272">
        <f t="shared" si="7"/>
        <v>1016043.9144175553</v>
      </c>
      <c r="H14" s="272">
        <f t="shared" si="7"/>
        <v>978215.31834151316</v>
      </c>
      <c r="I14" s="272">
        <f t="shared" si="7"/>
        <v>964759.08790445328</v>
      </c>
      <c r="J14" s="272">
        <f t="shared" si="7"/>
        <v>984134.10140775982</v>
      </c>
      <c r="K14" s="272">
        <f t="shared" si="7"/>
        <v>1111533.895910281</v>
      </c>
      <c r="L14" s="272">
        <f t="shared" si="7"/>
        <v>1177875.0389040438</v>
      </c>
      <c r="M14" s="272">
        <f t="shared" si="7"/>
        <v>1166705.7270830981</v>
      </c>
      <c r="N14" s="272">
        <f t="shared" si="7"/>
        <v>13055403.979546677</v>
      </c>
    </row>
    <row r="15" spans="1:14">
      <c r="A15" s="380" t="s">
        <v>13</v>
      </c>
      <c r="B15" s="311">
        <v>108719.054</v>
      </c>
      <c r="C15" s="311">
        <v>104510.769</v>
      </c>
      <c r="D15" s="311">
        <v>122147.72200000001</v>
      </c>
      <c r="E15" s="311">
        <v>114678.652</v>
      </c>
      <c r="F15" s="311">
        <v>120756.174</v>
      </c>
      <c r="G15" s="311">
        <v>124906.61500000002</v>
      </c>
      <c r="H15" s="311">
        <v>125389.53300000001</v>
      </c>
      <c r="I15" s="311">
        <v>116329.81200000001</v>
      </c>
      <c r="J15" s="311">
        <v>122536.79399999999</v>
      </c>
      <c r="K15" s="311">
        <v>110804.897</v>
      </c>
      <c r="L15" s="311">
        <v>106083.046</v>
      </c>
      <c r="M15" s="311">
        <v>88975.505000000005</v>
      </c>
      <c r="N15" s="311">
        <f>SUM(B15:M15)</f>
        <v>1365838.5729999999</v>
      </c>
    </row>
    <row r="16" spans="1:14">
      <c r="A16" s="384" t="s">
        <v>14</v>
      </c>
      <c r="B16" s="369">
        <v>480685.94999999995</v>
      </c>
      <c r="C16" s="369">
        <v>450701.087</v>
      </c>
      <c r="D16" s="369">
        <v>467244.98600000003</v>
      </c>
      <c r="E16" s="369">
        <v>461911.22900000005</v>
      </c>
      <c r="F16" s="369">
        <v>404036.26500000001</v>
      </c>
      <c r="G16" s="369">
        <v>443145.76499999996</v>
      </c>
      <c r="H16" s="369">
        <v>440943.99399999995</v>
      </c>
      <c r="I16" s="369">
        <v>427154.64600000001</v>
      </c>
      <c r="J16" s="369">
        <v>454804.87299999996</v>
      </c>
      <c r="K16" s="369">
        <v>477972.89899999998</v>
      </c>
      <c r="L16" s="369">
        <v>474417.86200000002</v>
      </c>
      <c r="M16" s="369">
        <v>421097.58400000306</v>
      </c>
      <c r="N16" s="369">
        <f t="shared" ref="N16:N18" si="8">SUM(B16:M16)</f>
        <v>5404117.1400000025</v>
      </c>
    </row>
    <row r="17" spans="1:14">
      <c r="A17" s="384" t="s">
        <v>152</v>
      </c>
      <c r="B17" s="369">
        <v>202849.91465094886</v>
      </c>
      <c r="C17" s="369">
        <v>186726.63813693612</v>
      </c>
      <c r="D17" s="369">
        <v>175781.37331666861</v>
      </c>
      <c r="E17" s="369">
        <v>148429.37284194189</v>
      </c>
      <c r="F17" s="369">
        <v>155802.23481998587</v>
      </c>
      <c r="G17" s="369">
        <v>151628.91179077313</v>
      </c>
      <c r="H17" s="369">
        <v>144788.96169967801</v>
      </c>
      <c r="I17" s="369">
        <v>149345.10243675078</v>
      </c>
      <c r="J17" s="369">
        <v>146793.21386955565</v>
      </c>
      <c r="K17" s="369">
        <v>169546.42278654946</v>
      </c>
      <c r="L17" s="369">
        <v>190588.26460421481</v>
      </c>
      <c r="M17" s="369">
        <v>190097.84493190504</v>
      </c>
      <c r="N17" s="369">
        <f t="shared" si="8"/>
        <v>2012378.2558859079</v>
      </c>
    </row>
    <row r="18" spans="1:14">
      <c r="A18" s="382" t="s">
        <v>150</v>
      </c>
      <c r="B18" s="368">
        <v>481364.21846593148</v>
      </c>
      <c r="C18" s="368">
        <v>428145.5311754616</v>
      </c>
      <c r="D18" s="368">
        <v>387321.81489818462</v>
      </c>
      <c r="E18" s="368">
        <v>291281.13223296497</v>
      </c>
      <c r="F18" s="368">
        <v>363042.77703895018</v>
      </c>
      <c r="G18" s="368">
        <v>296362.62262678222</v>
      </c>
      <c r="H18" s="368">
        <v>267092.82964183524</v>
      </c>
      <c r="I18" s="368">
        <v>271929.52746770257</v>
      </c>
      <c r="J18" s="368">
        <v>259999.2205382043</v>
      </c>
      <c r="K18" s="368">
        <v>353209.67712373164</v>
      </c>
      <c r="L18" s="368">
        <v>406785.86629982898</v>
      </c>
      <c r="M18" s="368">
        <v>466534.79315119004</v>
      </c>
      <c r="N18" s="368">
        <f t="shared" si="8"/>
        <v>4273070.0106607676</v>
      </c>
    </row>
    <row r="19" spans="1:14">
      <c r="A19" s="178" t="s">
        <v>71</v>
      </c>
      <c r="B19" s="272">
        <f t="shared" ref="B19:N19" si="9">B20+B21+B22+B23</f>
        <v>579564.93938052002</v>
      </c>
      <c r="C19" s="272">
        <f t="shared" si="9"/>
        <v>528075.54982035875</v>
      </c>
      <c r="D19" s="272">
        <f t="shared" si="9"/>
        <v>526370.71631151706</v>
      </c>
      <c r="E19" s="272">
        <f t="shared" si="9"/>
        <v>467886.42471238098</v>
      </c>
      <c r="F19" s="272">
        <f t="shared" si="9"/>
        <v>462191.21844928601</v>
      </c>
      <c r="G19" s="272">
        <f t="shared" si="9"/>
        <v>455642.57011506311</v>
      </c>
      <c r="H19" s="272">
        <f t="shared" si="9"/>
        <v>453534.85525456513</v>
      </c>
      <c r="I19" s="272">
        <f t="shared" si="9"/>
        <v>450550.42104122456</v>
      </c>
      <c r="J19" s="272">
        <f t="shared" si="9"/>
        <v>452391.09536248219</v>
      </c>
      <c r="K19" s="272">
        <f t="shared" si="9"/>
        <v>504416.20358290966</v>
      </c>
      <c r="L19" s="272">
        <f t="shared" si="9"/>
        <v>541733.42181290395</v>
      </c>
      <c r="M19" s="272">
        <f t="shared" si="9"/>
        <v>561282.26797673001</v>
      </c>
      <c r="N19" s="272">
        <f t="shared" si="9"/>
        <v>5983639.6838199422</v>
      </c>
    </row>
    <row r="20" spans="1:14">
      <c r="A20" s="380" t="s">
        <v>13</v>
      </c>
      <c r="B20" s="311">
        <v>8363.0300000000007</v>
      </c>
      <c r="C20" s="311">
        <v>9742.5030000000006</v>
      </c>
      <c r="D20" s="311">
        <v>11619.79</v>
      </c>
      <c r="E20" s="311">
        <v>11857.08</v>
      </c>
      <c r="F20" s="311">
        <v>12561.03</v>
      </c>
      <c r="G20" s="311">
        <v>11317.618</v>
      </c>
      <c r="H20" s="311">
        <v>11132.118</v>
      </c>
      <c r="I20" s="311">
        <v>9533.08</v>
      </c>
      <c r="J20" s="311">
        <v>10231.253000000001</v>
      </c>
      <c r="K20" s="311">
        <v>11642.178</v>
      </c>
      <c r="L20" s="311">
        <v>11662.933000000001</v>
      </c>
      <c r="M20" s="311">
        <v>13128.973</v>
      </c>
      <c r="N20" s="311">
        <f>SUM(B20:M20)</f>
        <v>132791.58600000001</v>
      </c>
    </row>
    <row r="21" spans="1:14">
      <c r="A21" s="384" t="s">
        <v>14</v>
      </c>
      <c r="B21" s="369">
        <v>272993.48599999998</v>
      </c>
      <c r="C21" s="369">
        <v>248948.96900000001</v>
      </c>
      <c r="D21" s="369">
        <v>257812.32500000001</v>
      </c>
      <c r="E21" s="369">
        <v>241632.323</v>
      </c>
      <c r="F21" s="369">
        <v>243711.266</v>
      </c>
      <c r="G21" s="369">
        <v>251530.39799999999</v>
      </c>
      <c r="H21" s="369">
        <v>254778.666</v>
      </c>
      <c r="I21" s="369">
        <v>251105.83300000001</v>
      </c>
      <c r="J21" s="369">
        <v>244948.894</v>
      </c>
      <c r="K21" s="369">
        <v>253546.13699999999</v>
      </c>
      <c r="L21" s="369">
        <v>257796.68100000001</v>
      </c>
      <c r="M21" s="369">
        <v>266750.01799999998</v>
      </c>
      <c r="N21" s="369">
        <f t="shared" ref="N21:N23" si="10">SUM(B21:M21)</f>
        <v>3045554.9960000003</v>
      </c>
    </row>
    <row r="22" spans="1:14">
      <c r="A22" s="384" t="s">
        <v>152</v>
      </c>
      <c r="B22" s="369">
        <v>123297.78304123157</v>
      </c>
      <c r="C22" s="369">
        <v>108946.10543649066</v>
      </c>
      <c r="D22" s="369">
        <v>117632.84028083445</v>
      </c>
      <c r="E22" s="369">
        <v>91200.301437460206</v>
      </c>
      <c r="F22" s="369">
        <v>81913.314724415046</v>
      </c>
      <c r="G22" s="369">
        <v>75090.708804071372</v>
      </c>
      <c r="H22" s="369">
        <v>73886.479997678136</v>
      </c>
      <c r="I22" s="369">
        <v>73075.542250224869</v>
      </c>
      <c r="J22" s="369">
        <v>80824.714539665976</v>
      </c>
      <c r="K22" s="369">
        <v>95860.483022264816</v>
      </c>
      <c r="L22" s="369">
        <v>108184.19980861388</v>
      </c>
      <c r="M22" s="369">
        <v>108323.29792030284</v>
      </c>
      <c r="N22" s="369">
        <f t="shared" si="10"/>
        <v>1138235.7712632539</v>
      </c>
    </row>
    <row r="23" spans="1:14">
      <c r="A23" s="382" t="s">
        <v>150</v>
      </c>
      <c r="B23" s="368">
        <v>174910.64033928842</v>
      </c>
      <c r="C23" s="368">
        <v>160437.97238386809</v>
      </c>
      <c r="D23" s="368">
        <v>139305.7610306826</v>
      </c>
      <c r="E23" s="368">
        <v>123196.72027492084</v>
      </c>
      <c r="F23" s="368">
        <v>124005.60772487096</v>
      </c>
      <c r="G23" s="368">
        <v>117703.84531099173</v>
      </c>
      <c r="H23" s="368">
        <v>113737.59125688703</v>
      </c>
      <c r="I23" s="368">
        <v>116835.9657909997</v>
      </c>
      <c r="J23" s="368">
        <v>116386.23382281623</v>
      </c>
      <c r="K23" s="368">
        <v>143367.40556064481</v>
      </c>
      <c r="L23" s="368">
        <v>164089.60800429006</v>
      </c>
      <c r="M23" s="368">
        <v>173079.9790564272</v>
      </c>
      <c r="N23" s="368">
        <f t="shared" si="10"/>
        <v>1667057.3305566881</v>
      </c>
    </row>
    <row r="24" spans="1:14">
      <c r="A24" s="178" t="s">
        <v>404</v>
      </c>
      <c r="B24" s="272">
        <f t="shared" ref="B24:N24" si="11">B25+B26+B27+B28</f>
        <v>5067.2900000000009</v>
      </c>
      <c r="C24" s="272">
        <f t="shared" si="11"/>
        <v>5041.0200000000004</v>
      </c>
      <c r="D24" s="272">
        <f t="shared" si="11"/>
        <v>4790.0300000000007</v>
      </c>
      <c r="E24" s="272">
        <f t="shared" si="11"/>
        <v>4654.42</v>
      </c>
      <c r="F24" s="272">
        <f t="shared" si="11"/>
        <v>4339.8900000000003</v>
      </c>
      <c r="G24" s="272">
        <f t="shared" si="11"/>
        <v>4540.74</v>
      </c>
      <c r="H24" s="272">
        <f t="shared" si="11"/>
        <v>3038.2200000000003</v>
      </c>
      <c r="I24" s="272">
        <f t="shared" si="11"/>
        <v>4188.42</v>
      </c>
      <c r="J24" s="272">
        <f t="shared" si="11"/>
        <v>4754.1100000000006</v>
      </c>
      <c r="K24" s="272">
        <f t="shared" si="11"/>
        <v>5047.76</v>
      </c>
      <c r="L24" s="272">
        <f t="shared" si="11"/>
        <v>4713.1100000000006</v>
      </c>
      <c r="M24" s="272">
        <f t="shared" si="11"/>
        <v>4377.0199999999995</v>
      </c>
      <c r="N24" s="272">
        <f t="shared" si="11"/>
        <v>54552.030000000006</v>
      </c>
    </row>
    <row r="25" spans="1:14">
      <c r="A25" s="380" t="s">
        <v>13</v>
      </c>
      <c r="B25" s="311">
        <v>0</v>
      </c>
      <c r="C25" s="311">
        <v>0</v>
      </c>
      <c r="D25" s="311">
        <v>0</v>
      </c>
      <c r="E25" s="311">
        <v>0</v>
      </c>
      <c r="F25" s="311">
        <v>0</v>
      </c>
      <c r="G25" s="311">
        <v>0</v>
      </c>
      <c r="H25" s="311">
        <v>0</v>
      </c>
      <c r="I25" s="311">
        <v>0</v>
      </c>
      <c r="J25" s="311">
        <v>0</v>
      </c>
      <c r="K25" s="311">
        <v>0</v>
      </c>
      <c r="L25" s="311">
        <v>0</v>
      </c>
      <c r="M25" s="311">
        <v>0</v>
      </c>
      <c r="N25" s="311">
        <f>SUM(B25:M25)</f>
        <v>0</v>
      </c>
    </row>
    <row r="26" spans="1:14">
      <c r="A26" s="384" t="s">
        <v>14</v>
      </c>
      <c r="B26" s="369">
        <v>4958.0200000000004</v>
      </c>
      <c r="C26" s="369">
        <v>4942.97</v>
      </c>
      <c r="D26" s="369">
        <v>4694.18</v>
      </c>
      <c r="E26" s="369">
        <v>4571.24</v>
      </c>
      <c r="F26" s="369">
        <v>4270.76</v>
      </c>
      <c r="G26" s="369">
        <v>4474.26</v>
      </c>
      <c r="H26" s="369">
        <v>2973.36</v>
      </c>
      <c r="I26" s="369">
        <v>4123.96</v>
      </c>
      <c r="J26" s="369">
        <v>4683.01</v>
      </c>
      <c r="K26" s="369">
        <v>4967.7700000000004</v>
      </c>
      <c r="L26" s="369">
        <v>4634.84</v>
      </c>
      <c r="M26" s="369">
        <v>4300.03</v>
      </c>
      <c r="N26" s="369">
        <f t="shared" ref="N26:N28" si="12">SUM(B26:M26)</f>
        <v>53594.400000000009</v>
      </c>
    </row>
    <row r="27" spans="1:14">
      <c r="A27" s="384" t="s">
        <v>152</v>
      </c>
      <c r="B27" s="369">
        <v>109.27</v>
      </c>
      <c r="C27" s="369">
        <v>98.05</v>
      </c>
      <c r="D27" s="369">
        <v>95.85</v>
      </c>
      <c r="E27" s="369">
        <v>83.18</v>
      </c>
      <c r="F27" s="369">
        <v>69.13</v>
      </c>
      <c r="G27" s="369">
        <v>66.48</v>
      </c>
      <c r="H27" s="369">
        <v>64.86</v>
      </c>
      <c r="I27" s="369">
        <v>64.459999999999994</v>
      </c>
      <c r="J27" s="369">
        <v>71.099999999999994</v>
      </c>
      <c r="K27" s="369">
        <v>79.989999999999995</v>
      </c>
      <c r="L27" s="369">
        <v>78.27</v>
      </c>
      <c r="M27" s="369">
        <v>76.989999999999995</v>
      </c>
      <c r="N27" s="369">
        <f t="shared" si="12"/>
        <v>957.63</v>
      </c>
    </row>
    <row r="28" spans="1:14">
      <c r="A28" s="382" t="s">
        <v>150</v>
      </c>
      <c r="B28" s="368">
        <v>0</v>
      </c>
      <c r="C28" s="368">
        <v>0</v>
      </c>
      <c r="D28" s="368">
        <v>0</v>
      </c>
      <c r="E28" s="368">
        <v>0</v>
      </c>
      <c r="F28" s="368">
        <v>0</v>
      </c>
      <c r="G28" s="368">
        <v>0</v>
      </c>
      <c r="H28" s="368">
        <v>0</v>
      </c>
      <c r="I28" s="368">
        <v>0</v>
      </c>
      <c r="J28" s="368">
        <v>0</v>
      </c>
      <c r="K28" s="368">
        <v>0</v>
      </c>
      <c r="L28" s="368">
        <v>0</v>
      </c>
      <c r="M28" s="368">
        <v>0</v>
      </c>
      <c r="N28" s="368">
        <f t="shared" si="12"/>
        <v>0</v>
      </c>
    </row>
    <row r="29" spans="1:14">
      <c r="A29" s="229"/>
      <c r="B29" s="10"/>
      <c r="N29" s="5"/>
    </row>
  </sheetData>
  <phoneticPr fontId="40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3"/>
  <dimension ref="A1:N49"/>
  <sheetViews>
    <sheetView showGridLines="0" zoomScaleNormal="100" zoomScaleSheetLayoutView="100" workbookViewId="0"/>
  </sheetViews>
  <sheetFormatPr defaultColWidth="9.140625" defaultRowHeight="12"/>
  <cols>
    <col min="1" max="1" width="15.85546875" style="3" customWidth="1"/>
    <col min="2" max="2" width="10" style="3" customWidth="1"/>
    <col min="3" max="13" width="9.7109375" style="3" customWidth="1"/>
    <col min="14" max="14" width="10.140625" style="3" customWidth="1"/>
    <col min="15" max="15" width="12.7109375" style="3" customWidth="1"/>
    <col min="16" max="16384" width="9.140625" style="3"/>
  </cols>
  <sheetData>
    <row r="1" spans="1:14" ht="18">
      <c r="A1" s="194" t="s">
        <v>532</v>
      </c>
      <c r="B1" s="12"/>
      <c r="H1" s="10"/>
      <c r="N1" s="255" t="str">
        <f>'3.1'!N1</f>
        <v>2025</v>
      </c>
    </row>
    <row r="2" spans="1:14" ht="6" customHeight="1"/>
    <row r="3" spans="1:14">
      <c r="A3" s="188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80" t="s">
        <v>60</v>
      </c>
    </row>
    <row r="4" spans="1:14">
      <c r="A4" s="178" t="s">
        <v>630</v>
      </c>
      <c r="B4" s="272">
        <f>+B5+B6+B7+B8</f>
        <v>5350.2925345275753</v>
      </c>
      <c r="C4" s="272">
        <f t="shared" ref="C4:M4" si="0">+C5+C6+C7+C8</f>
        <v>4560.3171266778972</v>
      </c>
      <c r="D4" s="272">
        <f t="shared" si="0"/>
        <v>4545.2947708229867</v>
      </c>
      <c r="E4" s="272">
        <f t="shared" si="0"/>
        <v>4176.2827549997346</v>
      </c>
      <c r="F4" s="272">
        <f t="shared" si="0"/>
        <v>4028.8546125387775</v>
      </c>
      <c r="G4" s="272">
        <f t="shared" si="0"/>
        <v>3964.5954756432698</v>
      </c>
      <c r="H4" s="272">
        <f t="shared" si="0"/>
        <v>3988.5569543250185</v>
      </c>
      <c r="I4" s="272">
        <f t="shared" si="0"/>
        <v>4013.3912166362952</v>
      </c>
      <c r="J4" s="272">
        <f t="shared" si="0"/>
        <v>4062.5787830834943</v>
      </c>
      <c r="K4" s="272">
        <f t="shared" si="0"/>
        <v>4484.8140347843091</v>
      </c>
      <c r="L4" s="272">
        <f t="shared" si="0"/>
        <v>4859.8960469827816</v>
      </c>
      <c r="M4" s="272">
        <f t="shared" si="0"/>
        <v>4842.6552493752624</v>
      </c>
      <c r="N4" s="272">
        <f>SUM(B4:M4)</f>
        <v>52877.529560397394</v>
      </c>
    </row>
    <row r="5" spans="1:14">
      <c r="A5" s="380" t="s">
        <v>631</v>
      </c>
      <c r="B5" s="311">
        <v>632.37618899999984</v>
      </c>
      <c r="C5" s="311">
        <v>603.72268900000006</v>
      </c>
      <c r="D5" s="311">
        <v>616.524721</v>
      </c>
      <c r="E5" s="311">
        <v>594.62223499999993</v>
      </c>
      <c r="F5" s="311">
        <v>623.15220700000009</v>
      </c>
      <c r="G5" s="311">
        <v>686.05567699999995</v>
      </c>
      <c r="H5" s="311">
        <v>664.56320699999992</v>
      </c>
      <c r="I5" s="311">
        <v>640.80932900000005</v>
      </c>
      <c r="J5" s="311">
        <v>669.28973900000005</v>
      </c>
      <c r="K5" s="311">
        <v>677.87719700000002</v>
      </c>
      <c r="L5" s="311">
        <v>654.52064500000017</v>
      </c>
      <c r="M5" s="311">
        <v>548.66481799999997</v>
      </c>
      <c r="N5" s="311">
        <v>7612.1786529999999</v>
      </c>
    </row>
    <row r="6" spans="1:14">
      <c r="A6" s="384" t="s">
        <v>632</v>
      </c>
      <c r="B6" s="369">
        <v>2011.031538</v>
      </c>
      <c r="C6" s="369">
        <v>1844.55411</v>
      </c>
      <c r="D6" s="369">
        <v>1855.0394629999998</v>
      </c>
      <c r="E6" s="369">
        <v>1815.3114069999997</v>
      </c>
      <c r="F6" s="369">
        <v>1806.8136660000002</v>
      </c>
      <c r="G6" s="369">
        <v>1789.3632339999999</v>
      </c>
      <c r="H6" s="369">
        <v>1794.1946609999998</v>
      </c>
      <c r="I6" s="369">
        <v>1825.2503000000002</v>
      </c>
      <c r="J6" s="369">
        <v>1819.5376719999999</v>
      </c>
      <c r="K6" s="369">
        <v>1911.5069720000001</v>
      </c>
      <c r="L6" s="369">
        <v>1936.4705050000002</v>
      </c>
      <c r="M6" s="369">
        <v>1681.1936430000001</v>
      </c>
      <c r="N6" s="369">
        <v>22090.267171</v>
      </c>
    </row>
    <row r="7" spans="1:14">
      <c r="A7" s="384" t="s">
        <v>633</v>
      </c>
      <c r="B7" s="369">
        <v>833.59305451873831</v>
      </c>
      <c r="C7" s="369">
        <v>681.37979526812467</v>
      </c>
      <c r="D7" s="369">
        <v>668.03225857666644</v>
      </c>
      <c r="E7" s="369">
        <v>577.44447752509927</v>
      </c>
      <c r="F7" s="369">
        <v>546.03871708129657</v>
      </c>
      <c r="G7" s="369">
        <v>520.12884094312449</v>
      </c>
      <c r="H7" s="369">
        <v>539.31775452171883</v>
      </c>
      <c r="I7" s="369">
        <v>545.47825913545887</v>
      </c>
      <c r="J7" s="369">
        <v>550.0864042835866</v>
      </c>
      <c r="K7" s="369">
        <v>632.94286685537827</v>
      </c>
      <c r="L7" s="369">
        <v>712.35081526017245</v>
      </c>
      <c r="M7" s="369">
        <v>735.85140595049938</v>
      </c>
      <c r="N7" s="369">
        <v>7542.6446499198646</v>
      </c>
    </row>
    <row r="8" spans="1:14">
      <c r="A8" s="382" t="s">
        <v>634</v>
      </c>
      <c r="B8" s="368">
        <v>1873.2917530088368</v>
      </c>
      <c r="C8" s="368">
        <v>1430.6605324097725</v>
      </c>
      <c r="D8" s="368">
        <v>1405.6983282463209</v>
      </c>
      <c r="E8" s="368">
        <v>1188.9046354746361</v>
      </c>
      <c r="F8" s="368">
        <v>1052.8500224574811</v>
      </c>
      <c r="G8" s="368">
        <v>969.04772370014564</v>
      </c>
      <c r="H8" s="368">
        <v>990.48133180330046</v>
      </c>
      <c r="I8" s="368">
        <v>1001.8533285008361</v>
      </c>
      <c r="J8" s="368">
        <v>1023.6649677999073</v>
      </c>
      <c r="K8" s="368">
        <v>1262.4869989289309</v>
      </c>
      <c r="L8" s="368">
        <v>1556.5540817226085</v>
      </c>
      <c r="M8" s="368">
        <v>1876.9453824247626</v>
      </c>
      <c r="N8" s="368">
        <v>15632.439086477536</v>
      </c>
    </row>
    <row r="9" spans="1:14">
      <c r="A9" s="178" t="s">
        <v>651</v>
      </c>
      <c r="B9" s="272">
        <f>'4.7'!B4/1000</f>
        <v>5303.2054173011484</v>
      </c>
      <c r="C9" s="272">
        <f>'4.7'!C4/1000</f>
        <v>4857.061643468689</v>
      </c>
      <c r="D9" s="272">
        <f>'4.7'!D4/1000</f>
        <v>4800.735324969336</v>
      </c>
      <c r="E9" s="272">
        <f>'4.7'!E4/1000</f>
        <v>4242.5154512770114</v>
      </c>
      <c r="F9" s="272">
        <f>'4.7'!F4/1000</f>
        <v>4217.6050528258274</v>
      </c>
      <c r="G9" s="272">
        <f>'4.7'!G4/1000</f>
        <v>4088.6350466624817</v>
      </c>
      <c r="H9" s="272">
        <f>'4.7'!H4/1000</f>
        <v>3996.7631364284562</v>
      </c>
      <c r="I9" s="272">
        <f>'4.7'!I4/1000</f>
        <v>3929.6614404740794</v>
      </c>
      <c r="J9" s="272">
        <f>'4.7'!J4/1000</f>
        <v>4066.4786024803789</v>
      </c>
      <c r="K9" s="272">
        <f>'4.7'!K4/1000</f>
        <v>4613.2098472005982</v>
      </c>
      <c r="L9" s="272">
        <f>'4.7'!L4/1000</f>
        <v>4893.9883011988677</v>
      </c>
      <c r="M9" s="272">
        <f>'4.7'!M4/1000</f>
        <v>4931.5560252607584</v>
      </c>
      <c r="N9" s="272">
        <f>'4.7'!N4/1000</f>
        <v>53941.415289547629</v>
      </c>
    </row>
    <row r="10" spans="1:14">
      <c r="A10" s="380" t="s">
        <v>652</v>
      </c>
      <c r="B10" s="311">
        <f>'4.7'!B5/1000</f>
        <v>624.2814810000001</v>
      </c>
      <c r="C10" s="311">
        <f>'4.7'!C5/1000</f>
        <v>544.62265000000002</v>
      </c>
      <c r="D10" s="311">
        <f>'4.7'!D5/1000</f>
        <v>653.27919100000008</v>
      </c>
      <c r="E10" s="311">
        <f>'4.7'!E5/1000</f>
        <v>626.09470399999998</v>
      </c>
      <c r="F10" s="311">
        <f>'4.7'!F5/1000</f>
        <v>629.36368800000014</v>
      </c>
      <c r="G10" s="311">
        <f>'4.7'!G5/1000</f>
        <v>671.53118000000006</v>
      </c>
      <c r="H10" s="311">
        <f>'4.7'!H5/1000</f>
        <v>644.7299210000001</v>
      </c>
      <c r="I10" s="311">
        <f>'4.7'!I5/1000</f>
        <v>588.47331599999995</v>
      </c>
      <c r="J10" s="311">
        <f>'4.7'!J5/1000</f>
        <v>622.59520699999996</v>
      </c>
      <c r="K10" s="311">
        <f>'4.7'!K5/1000</f>
        <v>637.41798499999993</v>
      </c>
      <c r="L10" s="311">
        <f>'4.7'!L5/1000</f>
        <v>606.60078099999998</v>
      </c>
      <c r="M10" s="311">
        <f>'4.7'!M5/1000</f>
        <v>544.76356799999996</v>
      </c>
      <c r="N10" s="311">
        <f>'4.7'!N5/1000</f>
        <v>7393.7536719999998</v>
      </c>
    </row>
    <row r="11" spans="1:14">
      <c r="A11" s="384" t="s">
        <v>653</v>
      </c>
      <c r="B11" s="369">
        <f>'4.7'!B6/1000</f>
        <v>1977.1593359999999</v>
      </c>
      <c r="C11" s="369">
        <f>'4.7'!C6/1000</f>
        <v>1859.7551120000003</v>
      </c>
      <c r="D11" s="369">
        <f>'4.7'!D6/1000</f>
        <v>1921.9583520000001</v>
      </c>
      <c r="E11" s="369">
        <f>'4.7'!E6/1000</f>
        <v>1811.5195860000001</v>
      </c>
      <c r="F11" s="369">
        <f>'4.7'!F6/1000</f>
        <v>1758.3309849999998</v>
      </c>
      <c r="G11" s="369">
        <f>'4.7'!G6/1000</f>
        <v>1813.3587359999999</v>
      </c>
      <c r="H11" s="369">
        <f>'4.7'!H6/1000</f>
        <v>1787.4744910000002</v>
      </c>
      <c r="I11" s="369">
        <f>'4.7'!I6/1000</f>
        <v>1746.2512390000002</v>
      </c>
      <c r="J11" s="369">
        <f>'4.7'!J6/1000</f>
        <v>1843.739497</v>
      </c>
      <c r="K11" s="369">
        <f>'4.7'!K6/1000</f>
        <v>1935.6577050000001</v>
      </c>
      <c r="L11" s="369">
        <f>'4.7'!L6/1000</f>
        <v>1929.9251610000001</v>
      </c>
      <c r="M11" s="369">
        <f>'4.7'!M6/1000</f>
        <v>1745.6285260000031</v>
      </c>
      <c r="N11" s="369">
        <f>'4.7'!N6/1000</f>
        <v>22130.758726</v>
      </c>
    </row>
    <row r="12" spans="1:14">
      <c r="A12" s="384" t="s">
        <v>654</v>
      </c>
      <c r="B12" s="369">
        <f>'4.7'!B7/1000</f>
        <v>807.7162774098075</v>
      </c>
      <c r="C12" s="369">
        <f>'4.7'!C7/1000</f>
        <v>734.36471055848153</v>
      </c>
      <c r="D12" s="369">
        <f>'4.7'!D7/1000</f>
        <v>702.45242776686132</v>
      </c>
      <c r="E12" s="369">
        <f>'4.7'!E7/1000</f>
        <v>591.09647819675945</v>
      </c>
      <c r="F12" s="369">
        <f>'4.7'!F7/1000</f>
        <v>580.53937556175958</v>
      </c>
      <c r="G12" s="369">
        <f>'4.7'!G7/1000</f>
        <v>549.96290075091702</v>
      </c>
      <c r="H12" s="369">
        <f>'4.7'!H7/1000</f>
        <v>546.84871340004599</v>
      </c>
      <c r="I12" s="369">
        <f>'4.7'!I7/1000</f>
        <v>552.73062087991912</v>
      </c>
      <c r="J12" s="369">
        <f>'4.7'!J7/1000</f>
        <v>565.59708506351205</v>
      </c>
      <c r="K12" s="369">
        <f>'4.7'!K7/1000</f>
        <v>660.4387816171909</v>
      </c>
      <c r="L12" s="369">
        <f>'4.7'!L7/1000</f>
        <v>724.01840097347974</v>
      </c>
      <c r="M12" s="369">
        <f>'4.7'!M7/1000</f>
        <v>745.07355527339939</v>
      </c>
      <c r="N12" s="369">
        <f>'4.7'!N7/1000</f>
        <v>7760.8393274521341</v>
      </c>
    </row>
    <row r="13" spans="1:14">
      <c r="A13" s="377" t="s">
        <v>655</v>
      </c>
      <c r="B13" s="368">
        <f>'4.7'!B8/1000</f>
        <v>1894.0483228913411</v>
      </c>
      <c r="C13" s="368">
        <f>'4.7'!C8/1000</f>
        <v>1718.319170910208</v>
      </c>
      <c r="D13" s="368">
        <f>'4.7'!D8/1000</f>
        <v>1523.0453542024741</v>
      </c>
      <c r="E13" s="368">
        <f>'4.7'!E8/1000</f>
        <v>1213.8046830802512</v>
      </c>
      <c r="F13" s="368">
        <f>'4.7'!F8/1000</f>
        <v>1249.3710042640685</v>
      </c>
      <c r="G13" s="368">
        <f>'4.7'!G8/1000</f>
        <v>1053.7822299115642</v>
      </c>
      <c r="H13" s="368">
        <f>'4.7'!H8/1000</f>
        <v>1017.7100110284098</v>
      </c>
      <c r="I13" s="368">
        <f>'4.7'!I8/1000</f>
        <v>1042.2062645941605</v>
      </c>
      <c r="J13" s="368">
        <f>'4.7'!J8/1000</f>
        <v>1034.5468134168671</v>
      </c>
      <c r="K13" s="368">
        <f>'4.7'!K8/1000</f>
        <v>1379.6953755834077</v>
      </c>
      <c r="L13" s="368">
        <f>'4.7'!L8/1000</f>
        <v>1633.4439582253881</v>
      </c>
      <c r="M13" s="368">
        <f>'4.7'!M8/1000</f>
        <v>1896.0903759873561</v>
      </c>
      <c r="N13" s="368">
        <f>'4.7'!N8/1000</f>
        <v>16656.063564095497</v>
      </c>
    </row>
    <row r="14" spans="1:14">
      <c r="A14" s="178" t="s">
        <v>326</v>
      </c>
      <c r="B14" s="272">
        <f t="shared" ref="B14:N14" si="1">B9-B4</f>
        <v>-47.087117226426926</v>
      </c>
      <c r="C14" s="272">
        <f t="shared" si="1"/>
        <v>296.74451679079175</v>
      </c>
      <c r="D14" s="272">
        <f t="shared" si="1"/>
        <v>255.44055414634931</v>
      </c>
      <c r="E14" s="272">
        <f t="shared" si="1"/>
        <v>66.232696277276773</v>
      </c>
      <c r="F14" s="272">
        <f t="shared" si="1"/>
        <v>188.75044028704997</v>
      </c>
      <c r="G14" s="272">
        <f t="shared" si="1"/>
        <v>124.03957101921196</v>
      </c>
      <c r="H14" s="272">
        <f t="shared" si="1"/>
        <v>8.2061821034376408</v>
      </c>
      <c r="I14" s="272">
        <f t="shared" si="1"/>
        <v>-83.729776162215785</v>
      </c>
      <c r="J14" s="272">
        <f t="shared" si="1"/>
        <v>3.8998193968845953</v>
      </c>
      <c r="K14" s="272">
        <f t="shared" si="1"/>
        <v>128.39581241628912</v>
      </c>
      <c r="L14" s="272">
        <f t="shared" si="1"/>
        <v>34.092254216086076</v>
      </c>
      <c r="M14" s="272">
        <f t="shared" si="1"/>
        <v>88.900775885495932</v>
      </c>
      <c r="N14" s="272">
        <f t="shared" si="1"/>
        <v>1063.8857291502354</v>
      </c>
    </row>
    <row r="15" spans="1:14">
      <c r="A15" s="380" t="s">
        <v>430</v>
      </c>
      <c r="B15" s="311">
        <f t="shared" ref="B15:N15" si="2">B10-B5</f>
        <v>-8.0947079999997413</v>
      </c>
      <c r="C15" s="311">
        <f t="shared" si="2"/>
        <v>-59.100039000000038</v>
      </c>
      <c r="D15" s="311">
        <f t="shared" si="2"/>
        <v>36.754470000000083</v>
      </c>
      <c r="E15" s="311">
        <f t="shared" si="2"/>
        <v>31.472469000000046</v>
      </c>
      <c r="F15" s="311">
        <f t="shared" si="2"/>
        <v>6.2114810000000489</v>
      </c>
      <c r="G15" s="311">
        <f t="shared" si="2"/>
        <v>-14.524496999999883</v>
      </c>
      <c r="H15" s="311">
        <f t="shared" si="2"/>
        <v>-19.833285999999816</v>
      </c>
      <c r="I15" s="311">
        <f t="shared" si="2"/>
        <v>-52.336013000000094</v>
      </c>
      <c r="J15" s="311">
        <f t="shared" si="2"/>
        <v>-46.694532000000095</v>
      </c>
      <c r="K15" s="311">
        <f t="shared" si="2"/>
        <v>-40.459212000000093</v>
      </c>
      <c r="L15" s="311">
        <f t="shared" si="2"/>
        <v>-47.919864000000189</v>
      </c>
      <c r="M15" s="311">
        <f t="shared" si="2"/>
        <v>-3.9012500000000045</v>
      </c>
      <c r="N15" s="311">
        <f t="shared" si="2"/>
        <v>-218.42498100000012</v>
      </c>
    </row>
    <row r="16" spans="1:14">
      <c r="A16" s="384" t="s">
        <v>431</v>
      </c>
      <c r="B16" s="369">
        <f t="shared" ref="B16:N16" si="3">B11-B6</f>
        <v>-33.872202000000016</v>
      </c>
      <c r="C16" s="369">
        <f t="shared" si="3"/>
        <v>15.201002000000244</v>
      </c>
      <c r="D16" s="369">
        <f t="shared" si="3"/>
        <v>66.918889000000263</v>
      </c>
      <c r="E16" s="369">
        <f t="shared" si="3"/>
        <v>-3.7918209999995725</v>
      </c>
      <c r="F16" s="369">
        <f t="shared" si="3"/>
        <v>-48.482681000000412</v>
      </c>
      <c r="G16" s="369">
        <f t="shared" si="3"/>
        <v>23.995501999999988</v>
      </c>
      <c r="H16" s="369">
        <f t="shared" si="3"/>
        <v>-6.7201699999995981</v>
      </c>
      <c r="I16" s="369">
        <f t="shared" si="3"/>
        <v>-78.999060999999983</v>
      </c>
      <c r="J16" s="369">
        <f t="shared" si="3"/>
        <v>24.201825000000099</v>
      </c>
      <c r="K16" s="369">
        <f t="shared" si="3"/>
        <v>24.150732999999946</v>
      </c>
      <c r="L16" s="369">
        <f t="shared" si="3"/>
        <v>-6.5453440000001137</v>
      </c>
      <c r="M16" s="369">
        <f t="shared" si="3"/>
        <v>64.434883000003083</v>
      </c>
      <c r="N16" s="369">
        <f t="shared" si="3"/>
        <v>40.491555000000517</v>
      </c>
    </row>
    <row r="17" spans="1:14">
      <c r="A17" s="384" t="s">
        <v>432</v>
      </c>
      <c r="B17" s="369">
        <f t="shared" ref="B17:N17" si="4">B12-B7</f>
        <v>-25.87677710893081</v>
      </c>
      <c r="C17" s="369">
        <f t="shared" si="4"/>
        <v>52.984915290356867</v>
      </c>
      <c r="D17" s="369">
        <f t="shared" si="4"/>
        <v>34.420169190194883</v>
      </c>
      <c r="E17" s="369">
        <f t="shared" si="4"/>
        <v>13.652000671660176</v>
      </c>
      <c r="F17" s="369">
        <f t="shared" si="4"/>
        <v>34.500658480463017</v>
      </c>
      <c r="G17" s="369">
        <f t="shared" si="4"/>
        <v>29.834059807792528</v>
      </c>
      <c r="H17" s="369">
        <f t="shared" si="4"/>
        <v>7.5309588783271693</v>
      </c>
      <c r="I17" s="369">
        <f t="shared" si="4"/>
        <v>7.2523617444602451</v>
      </c>
      <c r="J17" s="369">
        <f t="shared" si="4"/>
        <v>15.510680779925451</v>
      </c>
      <c r="K17" s="369">
        <f t="shared" si="4"/>
        <v>27.495914761812628</v>
      </c>
      <c r="L17" s="369">
        <f t="shared" si="4"/>
        <v>11.66758571330729</v>
      </c>
      <c r="M17" s="369">
        <f t="shared" si="4"/>
        <v>9.2221493229000089</v>
      </c>
      <c r="N17" s="369">
        <f t="shared" si="4"/>
        <v>218.19467753226945</v>
      </c>
    </row>
    <row r="18" spans="1:14">
      <c r="A18" s="382" t="s">
        <v>433</v>
      </c>
      <c r="B18" s="368">
        <f t="shared" ref="B18:N18" si="5">B13-B8</f>
        <v>20.756569882504209</v>
      </c>
      <c r="C18" s="368">
        <f t="shared" si="5"/>
        <v>287.65863850043547</v>
      </c>
      <c r="D18" s="368">
        <f t="shared" si="5"/>
        <v>117.34702595615317</v>
      </c>
      <c r="E18" s="368">
        <f t="shared" si="5"/>
        <v>24.9000476056151</v>
      </c>
      <c r="F18" s="368">
        <f t="shared" si="5"/>
        <v>196.52098180658732</v>
      </c>
      <c r="G18" s="368">
        <f t="shared" si="5"/>
        <v>84.734506211418534</v>
      </c>
      <c r="H18" s="368">
        <f t="shared" si="5"/>
        <v>27.228679225109317</v>
      </c>
      <c r="I18" s="368">
        <f t="shared" si="5"/>
        <v>40.352936093324388</v>
      </c>
      <c r="J18" s="368">
        <f t="shared" si="5"/>
        <v>10.881845616959708</v>
      </c>
      <c r="K18" s="368">
        <f t="shared" si="5"/>
        <v>117.20837665447675</v>
      </c>
      <c r="L18" s="368">
        <f t="shared" si="5"/>
        <v>76.889876502779543</v>
      </c>
      <c r="M18" s="368">
        <f t="shared" si="5"/>
        <v>19.144993562593527</v>
      </c>
      <c r="N18" s="368">
        <f t="shared" si="5"/>
        <v>1023.624477617961</v>
      </c>
    </row>
    <row r="19" spans="1:14">
      <c r="A19" s="178" t="s">
        <v>326</v>
      </c>
      <c r="B19" s="276">
        <f t="shared" ref="B19:N19" si="6">B14/B4</f>
        <v>-8.8008490979801478E-3</v>
      </c>
      <c r="C19" s="276">
        <f t="shared" si="6"/>
        <v>6.5071026542174795E-2</v>
      </c>
      <c r="D19" s="276">
        <f t="shared" si="6"/>
        <v>5.6198897326982022E-2</v>
      </c>
      <c r="E19" s="276">
        <f t="shared" si="6"/>
        <v>1.5859246167655855E-2</v>
      </c>
      <c r="F19" s="276">
        <f t="shared" si="6"/>
        <v>4.6849652926072981E-2</v>
      </c>
      <c r="G19" s="276">
        <f t="shared" si="6"/>
        <v>3.1286816468730924E-2</v>
      </c>
      <c r="H19" s="276">
        <f t="shared" si="6"/>
        <v>2.0574313460759819E-3</v>
      </c>
      <c r="I19" s="276">
        <f t="shared" si="6"/>
        <v>-2.0862600141032705E-2</v>
      </c>
      <c r="J19" s="276">
        <f t="shared" si="6"/>
        <v>9.5993692802300197E-4</v>
      </c>
      <c r="K19" s="276">
        <f t="shared" si="6"/>
        <v>2.8629015923614352E-2</v>
      </c>
      <c r="L19" s="276">
        <f t="shared" si="6"/>
        <v>7.0150171704293791E-3</v>
      </c>
      <c r="M19" s="276">
        <f t="shared" si="6"/>
        <v>1.8357857684988991E-2</v>
      </c>
      <c r="N19" s="276">
        <f t="shared" si="6"/>
        <v>2.0119807751893013E-2</v>
      </c>
    </row>
    <row r="20" spans="1:14">
      <c r="A20" s="380" t="s">
        <v>430</v>
      </c>
      <c r="B20" s="418">
        <f t="shared" ref="B20:N20" si="7">B15/B5</f>
        <v>-1.2800462985173755E-2</v>
      </c>
      <c r="C20" s="418">
        <f t="shared" si="7"/>
        <v>-9.7892691589730921E-2</v>
      </c>
      <c r="D20" s="418">
        <f t="shared" si="7"/>
        <v>5.961556568305082E-2</v>
      </c>
      <c r="E20" s="418">
        <f t="shared" si="7"/>
        <v>5.2928510148968863E-2</v>
      </c>
      <c r="F20" s="418">
        <f t="shared" si="7"/>
        <v>9.9678392056148941E-3</v>
      </c>
      <c r="G20" s="418">
        <f t="shared" si="7"/>
        <v>-2.1171017873524402E-2</v>
      </c>
      <c r="H20" s="418">
        <f t="shared" si="7"/>
        <v>-2.9844092768138784E-2</v>
      </c>
      <c r="I20" s="418">
        <f t="shared" si="7"/>
        <v>-8.1671740144095326E-2</v>
      </c>
      <c r="J20" s="418">
        <f t="shared" si="7"/>
        <v>-6.9767291023716246E-2</v>
      </c>
      <c r="K20" s="418">
        <f t="shared" si="7"/>
        <v>-5.9685164479725217E-2</v>
      </c>
      <c r="L20" s="418">
        <f t="shared" si="7"/>
        <v>-7.3213678385958589E-2</v>
      </c>
      <c r="M20" s="418">
        <f t="shared" si="7"/>
        <v>-7.1104431558431085E-3</v>
      </c>
      <c r="N20" s="418">
        <f t="shared" si="7"/>
        <v>-2.8694148016864748E-2</v>
      </c>
    </row>
    <row r="21" spans="1:14">
      <c r="A21" s="384" t="s">
        <v>431</v>
      </c>
      <c r="B21" s="420">
        <f t="shared" ref="B21:N21" si="8">B16/B6</f>
        <v>-1.6843197811649644E-2</v>
      </c>
      <c r="C21" s="420">
        <f t="shared" si="8"/>
        <v>8.2410171203924423E-3</v>
      </c>
      <c r="D21" s="420">
        <f t="shared" si="8"/>
        <v>3.6074105341014122E-2</v>
      </c>
      <c r="E21" s="420">
        <f t="shared" si="8"/>
        <v>-2.0887991919061261E-3</v>
      </c>
      <c r="F21" s="420">
        <f t="shared" si="8"/>
        <v>-2.683324900200329E-2</v>
      </c>
      <c r="G21" s="420">
        <f t="shared" si="8"/>
        <v>1.3410078816898274E-2</v>
      </c>
      <c r="H21" s="420">
        <f t="shared" si="8"/>
        <v>-3.7455077456612714E-3</v>
      </c>
      <c r="I21" s="420">
        <f t="shared" si="8"/>
        <v>-4.3281220663270115E-2</v>
      </c>
      <c r="J21" s="420">
        <f t="shared" si="8"/>
        <v>1.3301084870311E-2</v>
      </c>
      <c r="K21" s="420">
        <f t="shared" si="8"/>
        <v>1.2634394409103911E-2</v>
      </c>
      <c r="L21" s="420">
        <f t="shared" si="8"/>
        <v>-3.3800380553692519E-3</v>
      </c>
      <c r="M21" s="420">
        <f t="shared" si="8"/>
        <v>3.8326865717278398E-2</v>
      </c>
      <c r="N21" s="420">
        <f t="shared" si="8"/>
        <v>1.8330043130106476E-3</v>
      </c>
    </row>
    <row r="22" spans="1:14">
      <c r="A22" s="384" t="s">
        <v>432</v>
      </c>
      <c r="B22" s="420">
        <f t="shared" ref="B22:N22" si="9">B17/B7</f>
        <v>-3.1042457670032237E-2</v>
      </c>
      <c r="C22" s="420">
        <f t="shared" si="9"/>
        <v>7.7761206977831163E-2</v>
      </c>
      <c r="D22" s="420">
        <f t="shared" si="9"/>
        <v>5.1524711192138736E-2</v>
      </c>
      <c r="E22" s="420">
        <f t="shared" si="9"/>
        <v>2.3642101020988248E-2</v>
      </c>
      <c r="F22" s="420">
        <f t="shared" si="9"/>
        <v>6.3183538824640548E-2</v>
      </c>
      <c r="G22" s="420">
        <f t="shared" si="9"/>
        <v>5.7358980043667393E-2</v>
      </c>
      <c r="H22" s="420">
        <f t="shared" si="9"/>
        <v>1.3963862333821778E-2</v>
      </c>
      <c r="I22" s="420">
        <f t="shared" si="9"/>
        <v>1.3295418512104737E-2</v>
      </c>
      <c r="J22" s="420">
        <f t="shared" si="9"/>
        <v>2.8196808099858462E-2</v>
      </c>
      <c r="K22" s="420">
        <f t="shared" si="9"/>
        <v>4.3441384999596176E-2</v>
      </c>
      <c r="L22" s="420">
        <f t="shared" si="9"/>
        <v>1.6378988362701498E-2</v>
      </c>
      <c r="M22" s="420">
        <f t="shared" si="9"/>
        <v>1.25326244515192E-2</v>
      </c>
      <c r="N22" s="420">
        <f t="shared" si="9"/>
        <v>2.8928139619382391E-2</v>
      </c>
    </row>
    <row r="23" spans="1:14">
      <c r="A23" s="382" t="s">
        <v>433</v>
      </c>
      <c r="B23" s="419">
        <f t="shared" ref="B23:N23" si="10">B18/B8</f>
        <v>1.1080265446727931E-2</v>
      </c>
      <c r="C23" s="419">
        <f t="shared" si="10"/>
        <v>0.2010670120436675</v>
      </c>
      <c r="D23" s="419">
        <f t="shared" si="10"/>
        <v>8.3479523022944382E-2</v>
      </c>
      <c r="E23" s="419">
        <f t="shared" si="10"/>
        <v>2.0943687880966559E-2</v>
      </c>
      <c r="F23" s="419">
        <f t="shared" si="10"/>
        <v>0.1866561975730249</v>
      </c>
      <c r="G23" s="419">
        <f t="shared" si="10"/>
        <v>8.7441004337613093E-2</v>
      </c>
      <c r="H23" s="419">
        <f t="shared" si="10"/>
        <v>2.7490350752533574E-2</v>
      </c>
      <c r="I23" s="419">
        <f t="shared" si="10"/>
        <v>4.0278287195699737E-2</v>
      </c>
      <c r="J23" s="419">
        <f t="shared" si="10"/>
        <v>1.0630280374200272E-2</v>
      </c>
      <c r="K23" s="419">
        <f t="shared" si="10"/>
        <v>9.2839274189685933E-2</v>
      </c>
      <c r="L23" s="419">
        <f t="shared" si="10"/>
        <v>4.9397497591402023E-2</v>
      </c>
      <c r="M23" s="419">
        <f t="shared" si="10"/>
        <v>1.0200080269709689E-2</v>
      </c>
      <c r="N23" s="419">
        <f t="shared" si="10"/>
        <v>6.5480791062440327E-2</v>
      </c>
    </row>
    <row r="24" spans="1:14">
      <c r="A24" s="229"/>
      <c r="B24" s="10"/>
      <c r="N24" s="5"/>
    </row>
    <row r="25" spans="1:14">
      <c r="A25" s="12"/>
      <c r="B25" s="10"/>
      <c r="N25" s="5"/>
    </row>
    <row r="26" spans="1:14">
      <c r="A26" s="12"/>
      <c r="B26" s="10"/>
      <c r="N26" s="5"/>
    </row>
    <row r="27" spans="1:14" s="19" customFormat="1">
      <c r="A27" s="60"/>
      <c r="B27" s="23"/>
      <c r="N27" s="26"/>
    </row>
    <row r="28" spans="1:14" s="19" customFormat="1">
      <c r="A28" s="60"/>
      <c r="B28" s="23"/>
      <c r="N28" s="26"/>
    </row>
    <row r="29" spans="1:14" s="19" customFormat="1">
      <c r="A29" s="60"/>
      <c r="B29" s="23"/>
      <c r="N29" s="26"/>
    </row>
    <row r="30" spans="1:14" s="19" customFormat="1">
      <c r="A30" s="60"/>
      <c r="B30" s="23"/>
      <c r="N30" s="26"/>
    </row>
    <row r="31" spans="1:14" s="19" customFormat="1">
      <c r="A31" s="60"/>
      <c r="B31" s="23"/>
      <c r="N31" s="26"/>
    </row>
    <row r="32" spans="1:14" s="19" customFormat="1">
      <c r="A32" s="18" t="s">
        <v>326</v>
      </c>
      <c r="B32" s="58" t="s">
        <v>75</v>
      </c>
      <c r="C32" s="58" t="s">
        <v>76</v>
      </c>
      <c r="D32" s="58" t="s">
        <v>77</v>
      </c>
      <c r="E32" s="58" t="s">
        <v>78</v>
      </c>
      <c r="F32" s="58" t="s">
        <v>79</v>
      </c>
      <c r="G32" s="58" t="s">
        <v>80</v>
      </c>
      <c r="H32" s="58" t="s">
        <v>81</v>
      </c>
      <c r="I32" s="58" t="s">
        <v>82</v>
      </c>
      <c r="J32" s="58" t="s">
        <v>83</v>
      </c>
      <c r="K32" s="58" t="s">
        <v>84</v>
      </c>
      <c r="L32" s="58" t="s">
        <v>85</v>
      </c>
      <c r="M32" s="26" t="s">
        <v>86</v>
      </c>
    </row>
    <row r="33" spans="1:14" s="19" customFormat="1">
      <c r="A33" s="18" t="s">
        <v>13</v>
      </c>
      <c r="B33" s="62">
        <f t="shared" ref="B33:M33" si="11">B20</f>
        <v>-1.2800462985173755E-2</v>
      </c>
      <c r="C33" s="62">
        <f t="shared" si="11"/>
        <v>-9.7892691589730921E-2</v>
      </c>
      <c r="D33" s="62">
        <f t="shared" si="11"/>
        <v>5.961556568305082E-2</v>
      </c>
      <c r="E33" s="62">
        <f t="shared" si="11"/>
        <v>5.2928510148968863E-2</v>
      </c>
      <c r="F33" s="62">
        <f t="shared" si="11"/>
        <v>9.9678392056148941E-3</v>
      </c>
      <c r="G33" s="62">
        <f t="shared" si="11"/>
        <v>-2.1171017873524402E-2</v>
      </c>
      <c r="H33" s="62">
        <f t="shared" si="11"/>
        <v>-2.9844092768138784E-2</v>
      </c>
      <c r="I33" s="62">
        <f t="shared" si="11"/>
        <v>-8.1671740144095326E-2</v>
      </c>
      <c r="J33" s="62">
        <f t="shared" si="11"/>
        <v>-6.9767291023716246E-2</v>
      </c>
      <c r="K33" s="62">
        <f t="shared" si="11"/>
        <v>-5.9685164479725217E-2</v>
      </c>
      <c r="L33" s="62">
        <f t="shared" si="11"/>
        <v>-7.3213678385958589E-2</v>
      </c>
      <c r="M33" s="62">
        <f t="shared" si="11"/>
        <v>-7.1104431558431085E-3</v>
      </c>
      <c r="N33" s="26"/>
    </row>
    <row r="34" spans="1:14" s="19" customFormat="1">
      <c r="A34" s="18" t="s">
        <v>14</v>
      </c>
      <c r="B34" s="62">
        <f t="shared" ref="B34:M34" si="12">B21</f>
        <v>-1.6843197811649644E-2</v>
      </c>
      <c r="C34" s="62">
        <f t="shared" si="12"/>
        <v>8.2410171203924423E-3</v>
      </c>
      <c r="D34" s="62">
        <f t="shared" si="12"/>
        <v>3.6074105341014122E-2</v>
      </c>
      <c r="E34" s="62">
        <f t="shared" si="12"/>
        <v>-2.0887991919061261E-3</v>
      </c>
      <c r="F34" s="62">
        <f t="shared" si="12"/>
        <v>-2.683324900200329E-2</v>
      </c>
      <c r="G34" s="62">
        <f t="shared" si="12"/>
        <v>1.3410078816898274E-2</v>
      </c>
      <c r="H34" s="62">
        <f t="shared" si="12"/>
        <v>-3.7455077456612714E-3</v>
      </c>
      <c r="I34" s="62">
        <f t="shared" si="12"/>
        <v>-4.3281220663270115E-2</v>
      </c>
      <c r="J34" s="62">
        <f t="shared" si="12"/>
        <v>1.3301084870311E-2</v>
      </c>
      <c r="K34" s="62">
        <f t="shared" si="12"/>
        <v>1.2634394409103911E-2</v>
      </c>
      <c r="L34" s="62">
        <f t="shared" si="12"/>
        <v>-3.3800380553692519E-3</v>
      </c>
      <c r="M34" s="62">
        <f t="shared" si="12"/>
        <v>3.8326865717278398E-2</v>
      </c>
      <c r="N34" s="26"/>
    </row>
    <row r="35" spans="1:14" s="19" customFormat="1">
      <c r="A35" s="18" t="s">
        <v>152</v>
      </c>
      <c r="B35" s="62">
        <f t="shared" ref="B35:M35" si="13">B22</f>
        <v>-3.1042457670032237E-2</v>
      </c>
      <c r="C35" s="62">
        <f t="shared" si="13"/>
        <v>7.7761206977831163E-2</v>
      </c>
      <c r="D35" s="62">
        <f t="shared" si="13"/>
        <v>5.1524711192138736E-2</v>
      </c>
      <c r="E35" s="62">
        <f t="shared" si="13"/>
        <v>2.3642101020988248E-2</v>
      </c>
      <c r="F35" s="62">
        <f t="shared" si="13"/>
        <v>6.3183538824640548E-2</v>
      </c>
      <c r="G35" s="62">
        <f t="shared" si="13"/>
        <v>5.7358980043667393E-2</v>
      </c>
      <c r="H35" s="62">
        <f t="shared" si="13"/>
        <v>1.3963862333821778E-2</v>
      </c>
      <c r="I35" s="62">
        <f t="shared" si="13"/>
        <v>1.3295418512104737E-2</v>
      </c>
      <c r="J35" s="62">
        <f t="shared" si="13"/>
        <v>2.8196808099858462E-2</v>
      </c>
      <c r="K35" s="62">
        <f t="shared" si="13"/>
        <v>4.3441384999596176E-2</v>
      </c>
      <c r="L35" s="62">
        <f t="shared" si="13"/>
        <v>1.6378988362701498E-2</v>
      </c>
      <c r="M35" s="62">
        <f t="shared" si="13"/>
        <v>1.25326244515192E-2</v>
      </c>
      <c r="N35" s="26"/>
    </row>
    <row r="36" spans="1:14" s="19" customFormat="1">
      <c r="A36" s="18" t="s">
        <v>150</v>
      </c>
      <c r="B36" s="62">
        <f t="shared" ref="B36:M36" si="14">B23</f>
        <v>1.1080265446727931E-2</v>
      </c>
      <c r="C36" s="62">
        <f t="shared" si="14"/>
        <v>0.2010670120436675</v>
      </c>
      <c r="D36" s="62">
        <f t="shared" si="14"/>
        <v>8.3479523022944382E-2</v>
      </c>
      <c r="E36" s="62">
        <f t="shared" si="14"/>
        <v>2.0943687880966559E-2</v>
      </c>
      <c r="F36" s="62">
        <f t="shared" si="14"/>
        <v>0.1866561975730249</v>
      </c>
      <c r="G36" s="62">
        <f t="shared" si="14"/>
        <v>8.7441004337613093E-2</v>
      </c>
      <c r="H36" s="62">
        <f t="shared" si="14"/>
        <v>2.7490350752533574E-2</v>
      </c>
      <c r="I36" s="62">
        <f t="shared" si="14"/>
        <v>4.0278287195699737E-2</v>
      </c>
      <c r="J36" s="62">
        <f t="shared" si="14"/>
        <v>1.0630280374200272E-2</v>
      </c>
      <c r="K36" s="62">
        <f t="shared" si="14"/>
        <v>9.2839274189685933E-2</v>
      </c>
      <c r="L36" s="62">
        <f t="shared" si="14"/>
        <v>4.9397497591402023E-2</v>
      </c>
      <c r="M36" s="62">
        <f t="shared" si="14"/>
        <v>1.0200080269709689E-2</v>
      </c>
      <c r="N36" s="26"/>
    </row>
    <row r="37" spans="1:14" s="19" customFormat="1">
      <c r="A37" s="70">
        <f>N1-1</f>
        <v>2024</v>
      </c>
      <c r="B37" s="58" t="s">
        <v>75</v>
      </c>
      <c r="C37" s="58" t="s">
        <v>76</v>
      </c>
      <c r="D37" s="58" t="s">
        <v>77</v>
      </c>
      <c r="E37" s="58" t="s">
        <v>78</v>
      </c>
      <c r="F37" s="58" t="s">
        <v>79</v>
      </c>
      <c r="G37" s="58" t="s">
        <v>80</v>
      </c>
      <c r="H37" s="58" t="s">
        <v>81</v>
      </c>
      <c r="I37" s="58" t="s">
        <v>82</v>
      </c>
      <c r="J37" s="58" t="s">
        <v>83</v>
      </c>
      <c r="K37" s="58" t="s">
        <v>84</v>
      </c>
      <c r="L37" s="58" t="s">
        <v>85</v>
      </c>
      <c r="M37" s="26" t="s">
        <v>86</v>
      </c>
      <c r="N37" s="26"/>
    </row>
    <row r="38" spans="1:14" s="19" customFormat="1">
      <c r="A38" s="18" t="s">
        <v>405</v>
      </c>
      <c r="B38" s="59">
        <f>B5</f>
        <v>632.37618899999984</v>
      </c>
      <c r="C38" s="59">
        <f t="shared" ref="C38:M38" si="15">C5</f>
        <v>603.72268900000006</v>
      </c>
      <c r="D38" s="59">
        <f t="shared" si="15"/>
        <v>616.524721</v>
      </c>
      <c r="E38" s="59">
        <f t="shared" si="15"/>
        <v>594.62223499999993</v>
      </c>
      <c r="F38" s="59">
        <f t="shared" si="15"/>
        <v>623.15220700000009</v>
      </c>
      <c r="G38" s="59">
        <f t="shared" si="15"/>
        <v>686.05567699999995</v>
      </c>
      <c r="H38" s="59">
        <f t="shared" si="15"/>
        <v>664.56320699999992</v>
      </c>
      <c r="I38" s="59">
        <f t="shared" si="15"/>
        <v>640.80932900000005</v>
      </c>
      <c r="J38" s="59">
        <f t="shared" si="15"/>
        <v>669.28973900000005</v>
      </c>
      <c r="K38" s="59">
        <f t="shared" si="15"/>
        <v>677.87719700000002</v>
      </c>
      <c r="L38" s="59">
        <f t="shared" si="15"/>
        <v>654.52064500000017</v>
      </c>
      <c r="M38" s="59">
        <f t="shared" si="15"/>
        <v>548.66481799999997</v>
      </c>
      <c r="N38" s="26"/>
    </row>
    <row r="39" spans="1:14" s="19" customFormat="1">
      <c r="A39" s="18" t="s">
        <v>406</v>
      </c>
      <c r="B39" s="59">
        <f t="shared" ref="B39:M41" si="16">B6</f>
        <v>2011.031538</v>
      </c>
      <c r="C39" s="59">
        <f t="shared" si="16"/>
        <v>1844.55411</v>
      </c>
      <c r="D39" s="59">
        <f t="shared" si="16"/>
        <v>1855.0394629999998</v>
      </c>
      <c r="E39" s="59">
        <f t="shared" si="16"/>
        <v>1815.3114069999997</v>
      </c>
      <c r="F39" s="59">
        <f t="shared" si="16"/>
        <v>1806.8136660000002</v>
      </c>
      <c r="G39" s="59">
        <f t="shared" si="16"/>
        <v>1789.3632339999999</v>
      </c>
      <c r="H39" s="59">
        <f t="shared" si="16"/>
        <v>1794.1946609999998</v>
      </c>
      <c r="I39" s="59">
        <f t="shared" si="16"/>
        <v>1825.2503000000002</v>
      </c>
      <c r="J39" s="59">
        <f t="shared" si="16"/>
        <v>1819.5376719999999</v>
      </c>
      <c r="K39" s="59">
        <f t="shared" si="16"/>
        <v>1911.5069720000001</v>
      </c>
      <c r="L39" s="59">
        <f t="shared" si="16"/>
        <v>1936.4705050000002</v>
      </c>
      <c r="M39" s="59">
        <f t="shared" si="16"/>
        <v>1681.1936430000001</v>
      </c>
      <c r="N39" s="26"/>
    </row>
    <row r="40" spans="1:14" s="19" customFormat="1">
      <c r="A40" s="18" t="s">
        <v>407</v>
      </c>
      <c r="B40" s="59">
        <f t="shared" si="16"/>
        <v>833.59305451873831</v>
      </c>
      <c r="C40" s="59">
        <f t="shared" si="16"/>
        <v>681.37979526812467</v>
      </c>
      <c r="D40" s="59">
        <f t="shared" si="16"/>
        <v>668.03225857666644</v>
      </c>
      <c r="E40" s="59">
        <f t="shared" si="16"/>
        <v>577.44447752509927</v>
      </c>
      <c r="F40" s="59">
        <f t="shared" si="16"/>
        <v>546.03871708129657</v>
      </c>
      <c r="G40" s="59">
        <f t="shared" si="16"/>
        <v>520.12884094312449</v>
      </c>
      <c r="H40" s="59">
        <f t="shared" si="16"/>
        <v>539.31775452171883</v>
      </c>
      <c r="I40" s="59">
        <f t="shared" si="16"/>
        <v>545.47825913545887</v>
      </c>
      <c r="J40" s="59">
        <f t="shared" si="16"/>
        <v>550.0864042835866</v>
      </c>
      <c r="K40" s="59">
        <f t="shared" si="16"/>
        <v>632.94286685537827</v>
      </c>
      <c r="L40" s="59">
        <f t="shared" si="16"/>
        <v>712.35081526017245</v>
      </c>
      <c r="M40" s="59">
        <f t="shared" si="16"/>
        <v>735.85140595049938</v>
      </c>
      <c r="N40" s="26"/>
    </row>
    <row r="41" spans="1:14" s="19" customFormat="1">
      <c r="A41" s="18" t="s">
        <v>408</v>
      </c>
      <c r="B41" s="59">
        <f t="shared" si="16"/>
        <v>1873.2917530088368</v>
      </c>
      <c r="C41" s="59">
        <f t="shared" si="16"/>
        <v>1430.6605324097725</v>
      </c>
      <c r="D41" s="59">
        <f t="shared" si="16"/>
        <v>1405.6983282463209</v>
      </c>
      <c r="E41" s="59">
        <f t="shared" si="16"/>
        <v>1188.9046354746361</v>
      </c>
      <c r="F41" s="59">
        <f t="shared" si="16"/>
        <v>1052.8500224574811</v>
      </c>
      <c r="G41" s="59">
        <f t="shared" si="16"/>
        <v>969.04772370014564</v>
      </c>
      <c r="H41" s="59">
        <f t="shared" si="16"/>
        <v>990.48133180330046</v>
      </c>
      <c r="I41" s="59">
        <f t="shared" si="16"/>
        <v>1001.8533285008361</v>
      </c>
      <c r="J41" s="59">
        <f t="shared" si="16"/>
        <v>1023.6649677999073</v>
      </c>
      <c r="K41" s="59">
        <f t="shared" si="16"/>
        <v>1262.4869989289309</v>
      </c>
      <c r="L41" s="59">
        <f t="shared" si="16"/>
        <v>1556.5540817226085</v>
      </c>
      <c r="M41" s="59">
        <f t="shared" si="16"/>
        <v>1876.9453824247626</v>
      </c>
      <c r="N41" s="26"/>
    </row>
    <row r="42" spans="1:14" s="19" customFormat="1">
      <c r="A42" s="18" t="s">
        <v>437</v>
      </c>
      <c r="B42" s="61">
        <f>B10</f>
        <v>624.2814810000001</v>
      </c>
      <c r="C42" s="61">
        <f t="shared" ref="C42:M42" si="17">C10</f>
        <v>544.62265000000002</v>
      </c>
      <c r="D42" s="61">
        <f t="shared" si="17"/>
        <v>653.27919100000008</v>
      </c>
      <c r="E42" s="61">
        <f t="shared" si="17"/>
        <v>626.09470399999998</v>
      </c>
      <c r="F42" s="61">
        <f t="shared" si="17"/>
        <v>629.36368800000014</v>
      </c>
      <c r="G42" s="61">
        <f t="shared" si="17"/>
        <v>671.53118000000006</v>
      </c>
      <c r="H42" s="61">
        <f t="shared" si="17"/>
        <v>644.7299210000001</v>
      </c>
      <c r="I42" s="61">
        <f t="shared" si="17"/>
        <v>588.47331599999995</v>
      </c>
      <c r="J42" s="61">
        <f t="shared" si="17"/>
        <v>622.59520699999996</v>
      </c>
      <c r="K42" s="61">
        <f t="shared" si="17"/>
        <v>637.41798499999993</v>
      </c>
      <c r="L42" s="61">
        <f t="shared" si="17"/>
        <v>606.60078099999998</v>
      </c>
      <c r="M42" s="61">
        <f t="shared" si="17"/>
        <v>544.76356799999996</v>
      </c>
      <c r="N42" s="26"/>
    </row>
    <row r="43" spans="1:14" s="19" customFormat="1">
      <c r="A43" s="18" t="s">
        <v>438</v>
      </c>
      <c r="B43" s="61">
        <f t="shared" ref="B43:M45" si="18">B11</f>
        <v>1977.1593359999999</v>
      </c>
      <c r="C43" s="61">
        <f t="shared" si="18"/>
        <v>1859.7551120000003</v>
      </c>
      <c r="D43" s="61">
        <f t="shared" si="18"/>
        <v>1921.9583520000001</v>
      </c>
      <c r="E43" s="61">
        <f t="shared" si="18"/>
        <v>1811.5195860000001</v>
      </c>
      <c r="F43" s="61">
        <f t="shared" si="18"/>
        <v>1758.3309849999998</v>
      </c>
      <c r="G43" s="61">
        <f t="shared" si="18"/>
        <v>1813.3587359999999</v>
      </c>
      <c r="H43" s="61">
        <f t="shared" si="18"/>
        <v>1787.4744910000002</v>
      </c>
      <c r="I43" s="61">
        <f t="shared" si="18"/>
        <v>1746.2512390000002</v>
      </c>
      <c r="J43" s="61">
        <f t="shared" si="18"/>
        <v>1843.739497</v>
      </c>
      <c r="K43" s="61">
        <f t="shared" si="18"/>
        <v>1935.6577050000001</v>
      </c>
      <c r="L43" s="61">
        <f t="shared" si="18"/>
        <v>1929.9251610000001</v>
      </c>
      <c r="M43" s="61">
        <f t="shared" si="18"/>
        <v>1745.6285260000031</v>
      </c>
      <c r="N43" s="26"/>
    </row>
    <row r="44" spans="1:14" s="19" customFormat="1">
      <c r="A44" s="18" t="s">
        <v>439</v>
      </c>
      <c r="B44" s="61">
        <f t="shared" si="18"/>
        <v>807.7162774098075</v>
      </c>
      <c r="C44" s="61">
        <f t="shared" si="18"/>
        <v>734.36471055848153</v>
      </c>
      <c r="D44" s="61">
        <f t="shared" si="18"/>
        <v>702.45242776686132</v>
      </c>
      <c r="E44" s="61">
        <f t="shared" si="18"/>
        <v>591.09647819675945</v>
      </c>
      <c r="F44" s="61">
        <f t="shared" si="18"/>
        <v>580.53937556175958</v>
      </c>
      <c r="G44" s="61">
        <f t="shared" si="18"/>
        <v>549.96290075091702</v>
      </c>
      <c r="H44" s="61">
        <f t="shared" si="18"/>
        <v>546.84871340004599</v>
      </c>
      <c r="I44" s="61">
        <f t="shared" si="18"/>
        <v>552.73062087991912</v>
      </c>
      <c r="J44" s="61">
        <f t="shared" si="18"/>
        <v>565.59708506351205</v>
      </c>
      <c r="K44" s="61">
        <f t="shared" si="18"/>
        <v>660.4387816171909</v>
      </c>
      <c r="L44" s="61">
        <f t="shared" si="18"/>
        <v>724.01840097347974</v>
      </c>
      <c r="M44" s="61">
        <f t="shared" si="18"/>
        <v>745.07355527339939</v>
      </c>
      <c r="N44" s="26"/>
    </row>
    <row r="45" spans="1:14" s="19" customFormat="1">
      <c r="A45" s="18" t="s">
        <v>440</v>
      </c>
      <c r="B45" s="61">
        <f t="shared" si="18"/>
        <v>1894.0483228913411</v>
      </c>
      <c r="C45" s="61">
        <f t="shared" si="18"/>
        <v>1718.319170910208</v>
      </c>
      <c r="D45" s="61">
        <f t="shared" si="18"/>
        <v>1523.0453542024741</v>
      </c>
      <c r="E45" s="61">
        <f t="shared" si="18"/>
        <v>1213.8046830802512</v>
      </c>
      <c r="F45" s="61">
        <f t="shared" si="18"/>
        <v>1249.3710042640685</v>
      </c>
      <c r="G45" s="61">
        <f t="shared" si="18"/>
        <v>1053.7822299115642</v>
      </c>
      <c r="H45" s="61">
        <f t="shared" si="18"/>
        <v>1017.7100110284098</v>
      </c>
      <c r="I45" s="61">
        <f t="shared" si="18"/>
        <v>1042.2062645941605</v>
      </c>
      <c r="J45" s="61">
        <f t="shared" si="18"/>
        <v>1034.5468134168671</v>
      </c>
      <c r="K45" s="61">
        <f t="shared" si="18"/>
        <v>1379.6953755834077</v>
      </c>
      <c r="L45" s="61">
        <f t="shared" si="18"/>
        <v>1633.4439582253881</v>
      </c>
      <c r="M45" s="61">
        <f t="shared" si="18"/>
        <v>1896.0903759873561</v>
      </c>
      <c r="N45" s="26"/>
    </row>
    <row r="46" spans="1:14">
      <c r="A46" s="12"/>
      <c r="N46" s="5"/>
    </row>
    <row r="47" spans="1:14">
      <c r="A47" s="12"/>
      <c r="B47" s="10"/>
    </row>
    <row r="49" spans="1:1">
      <c r="A49" s="10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4"/>
  <dimension ref="A1:L47"/>
  <sheetViews>
    <sheetView showGridLines="0" zoomScaleNormal="100" zoomScaleSheetLayoutView="100" workbookViewId="0"/>
  </sheetViews>
  <sheetFormatPr defaultColWidth="9.140625" defaultRowHeight="12"/>
  <cols>
    <col min="1" max="1" width="25.42578125" style="3" customWidth="1"/>
    <col min="2" max="2" width="21.42578125" style="3" customWidth="1"/>
    <col min="3" max="4" width="24.85546875" style="3" customWidth="1"/>
    <col min="5" max="5" width="21.42578125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6" ht="20.25">
      <c r="A1" s="222" t="s">
        <v>531</v>
      </c>
      <c r="F1" s="255" t="str">
        <f>'3.1'!N1</f>
        <v>2025</v>
      </c>
    </row>
    <row r="2" spans="1:6" ht="18">
      <c r="A2" s="233" t="s">
        <v>530</v>
      </c>
    </row>
    <row r="3" spans="1:6" ht="6" customHeight="1"/>
    <row r="4" spans="1:6" ht="36">
      <c r="A4" s="173"/>
      <c r="B4" s="292" t="s">
        <v>24</v>
      </c>
      <c r="C4" s="292" t="s">
        <v>270</v>
      </c>
      <c r="D4" s="292" t="s">
        <v>271</v>
      </c>
      <c r="E4" s="292" t="s">
        <v>7</v>
      </c>
      <c r="F4" s="292" t="s">
        <v>65</v>
      </c>
    </row>
    <row r="5" spans="1:6" ht="13.5">
      <c r="A5" s="173"/>
      <c r="B5" s="192" t="s">
        <v>4</v>
      </c>
      <c r="C5" s="192" t="s">
        <v>4</v>
      </c>
      <c r="D5" s="192" t="s">
        <v>4</v>
      </c>
      <c r="E5" s="192" t="s">
        <v>4</v>
      </c>
      <c r="F5" s="192" t="s">
        <v>192</v>
      </c>
    </row>
    <row r="6" spans="1:6" ht="14.25" customHeight="1">
      <c r="A6" s="167" t="s">
        <v>25</v>
      </c>
      <c r="B6" s="258">
        <v>32066.580089999999</v>
      </c>
      <c r="C6" s="258">
        <v>1750.1805999999999</v>
      </c>
      <c r="D6" s="258">
        <v>5.477170000000001</v>
      </c>
      <c r="E6" s="258">
        <v>30316.39949</v>
      </c>
      <c r="F6" s="258">
        <v>4346</v>
      </c>
    </row>
    <row r="7" spans="1:6" ht="14.25" customHeight="1">
      <c r="A7" s="167" t="s">
        <v>26</v>
      </c>
      <c r="B7" s="258">
        <f>SUM(B8:B19)</f>
        <v>30655.982620999988</v>
      </c>
      <c r="C7" s="258">
        <f>SUM(C8:C19)</f>
        <v>2956.8413069999988</v>
      </c>
      <c r="D7" s="258">
        <f>SUM(D8:D19)</f>
        <v>827.72722300000009</v>
      </c>
      <c r="E7" s="258">
        <f>SUM(E8:E19)</f>
        <v>27699.14131399999</v>
      </c>
      <c r="F7" s="258">
        <v>9222.257999999998</v>
      </c>
    </row>
    <row r="8" spans="1:6">
      <c r="A8" s="376" t="s">
        <v>171</v>
      </c>
      <c r="B8" s="261">
        <v>3050.2945949999971</v>
      </c>
      <c r="C8" s="261">
        <v>257.87263700000022</v>
      </c>
      <c r="D8" s="261">
        <v>133.51793000000012</v>
      </c>
      <c r="E8" s="261">
        <v>2792.4219579999967</v>
      </c>
      <c r="F8" s="261"/>
    </row>
    <row r="9" spans="1:6">
      <c r="A9" s="378" t="s">
        <v>170</v>
      </c>
      <c r="B9" s="360">
        <v>11.007699000000001</v>
      </c>
      <c r="C9" s="360">
        <v>0.54909600000000003</v>
      </c>
      <c r="D9" s="360">
        <v>0.93437000000000014</v>
      </c>
      <c r="E9" s="360">
        <v>10.458603</v>
      </c>
      <c r="F9" s="360"/>
    </row>
    <row r="10" spans="1:6">
      <c r="A10" s="378" t="s">
        <v>169</v>
      </c>
      <c r="B10" s="360">
        <v>1132.2645719999996</v>
      </c>
      <c r="C10" s="360">
        <v>114.72839399999999</v>
      </c>
      <c r="D10" s="360">
        <v>92.017121999999972</v>
      </c>
      <c r="E10" s="360">
        <v>1017.5361779999996</v>
      </c>
      <c r="F10" s="360"/>
    </row>
    <row r="11" spans="1:6">
      <c r="A11" s="378" t="s">
        <v>168</v>
      </c>
      <c r="B11" s="360">
        <v>25226.38313699999</v>
      </c>
      <c r="C11" s="360">
        <v>2454.1401659999988</v>
      </c>
      <c r="D11" s="360">
        <v>477.33141199999983</v>
      </c>
      <c r="E11" s="360">
        <v>22772.242970999992</v>
      </c>
      <c r="F11" s="360"/>
    </row>
    <row r="12" spans="1:6">
      <c r="A12" s="378" t="s">
        <v>167</v>
      </c>
      <c r="B12" s="360">
        <v>0</v>
      </c>
      <c r="C12" s="360">
        <v>0</v>
      </c>
      <c r="D12" s="360">
        <v>0</v>
      </c>
      <c r="E12" s="360">
        <v>0</v>
      </c>
      <c r="F12" s="360"/>
    </row>
    <row r="13" spans="1:6">
      <c r="A13" s="378" t="s">
        <v>166</v>
      </c>
      <c r="B13" s="360">
        <v>56.676508999999996</v>
      </c>
      <c r="C13" s="360">
        <v>8.2865329999999986</v>
      </c>
      <c r="D13" s="360">
        <v>4.7001819999999999</v>
      </c>
      <c r="E13" s="360">
        <v>48.389975999999997</v>
      </c>
      <c r="F13" s="360"/>
    </row>
    <row r="14" spans="1:6">
      <c r="A14" s="378" t="s">
        <v>165</v>
      </c>
      <c r="B14" s="360">
        <v>4.840344</v>
      </c>
      <c r="C14" s="360">
        <v>0.47670200000000001</v>
      </c>
      <c r="D14" s="360">
        <v>0.44374200000000003</v>
      </c>
      <c r="E14" s="360">
        <v>4.3636419999999996</v>
      </c>
      <c r="F14" s="360"/>
    </row>
    <row r="15" spans="1:6">
      <c r="A15" s="378" t="s">
        <v>164</v>
      </c>
      <c r="B15" s="360">
        <v>324.05397699999992</v>
      </c>
      <c r="C15" s="360">
        <v>32.596057999999999</v>
      </c>
      <c r="D15" s="360">
        <v>46.316142999999997</v>
      </c>
      <c r="E15" s="360">
        <v>291.45791899999995</v>
      </c>
      <c r="F15" s="360"/>
    </row>
    <row r="16" spans="1:6">
      <c r="A16" s="378" t="s">
        <v>163</v>
      </c>
      <c r="B16" s="360">
        <v>368.31965999999994</v>
      </c>
      <c r="C16" s="360">
        <v>56.822248000000002</v>
      </c>
      <c r="D16" s="360">
        <v>28.167178000000014</v>
      </c>
      <c r="E16" s="360">
        <v>311.49741199999994</v>
      </c>
      <c r="F16" s="360"/>
    </row>
    <row r="17" spans="1:12">
      <c r="A17" s="378" t="s">
        <v>19</v>
      </c>
      <c r="B17" s="360">
        <v>0</v>
      </c>
      <c r="C17" s="360">
        <v>0</v>
      </c>
      <c r="D17" s="360">
        <v>0</v>
      </c>
      <c r="E17" s="360">
        <v>0</v>
      </c>
      <c r="F17" s="360"/>
    </row>
    <row r="18" spans="1:12">
      <c r="A18" s="378" t="s">
        <v>162</v>
      </c>
      <c r="B18" s="360">
        <v>10.935783999999998</v>
      </c>
      <c r="C18" s="360">
        <v>1.3478789999999987</v>
      </c>
      <c r="D18" s="360">
        <v>0.55425499999999972</v>
      </c>
      <c r="E18" s="360">
        <v>9.5879049999999992</v>
      </c>
      <c r="F18" s="360"/>
    </row>
    <row r="19" spans="1:12">
      <c r="A19" s="377" t="s">
        <v>161</v>
      </c>
      <c r="B19" s="359">
        <v>471.20634399999989</v>
      </c>
      <c r="C19" s="359">
        <v>30.021594000000004</v>
      </c>
      <c r="D19" s="359">
        <v>43.744889000000015</v>
      </c>
      <c r="E19" s="359">
        <v>441.18474999999989</v>
      </c>
      <c r="F19" s="359"/>
    </row>
    <row r="20" spans="1:12" s="7" customFormat="1" ht="11.25">
      <c r="F20" s="5"/>
    </row>
    <row r="21" spans="1:12">
      <c r="A21" s="19"/>
      <c r="B21" s="19">
        <v>2016</v>
      </c>
      <c r="C21" s="19">
        <v>2017</v>
      </c>
      <c r="D21" s="19">
        <v>2018</v>
      </c>
      <c r="E21" s="19">
        <v>2019</v>
      </c>
      <c r="F21" s="19">
        <v>2020</v>
      </c>
      <c r="G21" s="19">
        <v>2021</v>
      </c>
      <c r="H21" s="19">
        <v>2022</v>
      </c>
      <c r="I21" s="19">
        <v>2023</v>
      </c>
      <c r="J21" s="19">
        <v>2024</v>
      </c>
      <c r="K21" s="19">
        <v>2025</v>
      </c>
    </row>
    <row r="22" spans="1:12">
      <c r="A22" s="19" t="s">
        <v>171</v>
      </c>
      <c r="B22" s="19">
        <v>2051.2915150000017</v>
      </c>
      <c r="C22" s="19">
        <v>2206.488315999999</v>
      </c>
      <c r="D22" s="19">
        <v>2115.958047000001</v>
      </c>
      <c r="E22" s="19">
        <v>2396.6915459999996</v>
      </c>
      <c r="F22" s="19">
        <v>2497.1789740000031</v>
      </c>
      <c r="G22" s="19">
        <v>2663.0491109999994</v>
      </c>
      <c r="H22" s="19">
        <v>2657.8430420000013</v>
      </c>
      <c r="I22" s="19">
        <v>2437.6589330000002</v>
      </c>
      <c r="J22" s="19">
        <v>2660.9221530000004</v>
      </c>
      <c r="K22" s="19">
        <v>3050.2945949999971</v>
      </c>
      <c r="L22" s="19"/>
    </row>
    <row r="23" spans="1:12">
      <c r="A23" s="19" t="s">
        <v>170</v>
      </c>
      <c r="B23" s="19">
        <v>10.779804999999998</v>
      </c>
      <c r="C23" s="19">
        <v>12.567809</v>
      </c>
      <c r="D23" s="19">
        <v>11.908016999999997</v>
      </c>
      <c r="E23" s="19">
        <v>12.567109</v>
      </c>
      <c r="F23" s="19">
        <v>11.192765999999999</v>
      </c>
      <c r="G23" s="19">
        <v>11.059661999999999</v>
      </c>
      <c r="H23" s="19">
        <v>11.672731000000001</v>
      </c>
      <c r="I23" s="19">
        <v>10.856820000000001</v>
      </c>
      <c r="J23" s="19">
        <v>10.474866000000002</v>
      </c>
      <c r="K23" s="19">
        <v>11.007699000000001</v>
      </c>
      <c r="L23" s="19"/>
    </row>
    <row r="24" spans="1:12">
      <c r="A24" s="19" t="s">
        <v>169</v>
      </c>
      <c r="B24" s="19">
        <v>5719.850639999996</v>
      </c>
      <c r="C24" s="19">
        <v>4453.0348240000021</v>
      </c>
      <c r="D24" s="19">
        <v>3454.5004139999992</v>
      </c>
      <c r="E24" s="19">
        <v>2149.0284099999994</v>
      </c>
      <c r="F24" s="19">
        <v>1914.1855889999997</v>
      </c>
      <c r="G24" s="19">
        <v>2761.6840530000009</v>
      </c>
      <c r="H24" s="19">
        <v>2425.8754730000019</v>
      </c>
      <c r="I24" s="19">
        <v>1918.5795730000004</v>
      </c>
      <c r="J24" s="19">
        <v>1355.9193099999993</v>
      </c>
      <c r="K24" s="19">
        <v>1132.2645719999996</v>
      </c>
      <c r="L24" s="19"/>
    </row>
    <row r="25" spans="1:12">
      <c r="A25" s="19" t="s">
        <v>168</v>
      </c>
      <c r="B25" s="19">
        <v>36228.083022999956</v>
      </c>
      <c r="C25" s="19">
        <v>36978.071257000018</v>
      </c>
      <c r="D25" s="19">
        <v>37733.792682000058</v>
      </c>
      <c r="E25" s="19">
        <v>35172.045832000025</v>
      </c>
      <c r="F25" s="19">
        <v>29073.047648000007</v>
      </c>
      <c r="G25" s="19">
        <v>31405.458371000001</v>
      </c>
      <c r="H25" s="19">
        <v>34305.644593000012</v>
      </c>
      <c r="I25" s="19">
        <v>27800.480955000006</v>
      </c>
      <c r="J25" s="19">
        <v>25151.033660999987</v>
      </c>
      <c r="K25" s="19">
        <v>25226.38313699999</v>
      </c>
      <c r="L25" s="19"/>
    </row>
    <row r="26" spans="1:12">
      <c r="A26" s="19" t="s">
        <v>167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/>
    </row>
    <row r="27" spans="1:12">
      <c r="A27" s="19" t="s">
        <v>166</v>
      </c>
      <c r="B27" s="19">
        <v>45.296569999999996</v>
      </c>
      <c r="C27" s="19">
        <v>45.116604999999986</v>
      </c>
      <c r="D27" s="19">
        <v>63.59628</v>
      </c>
      <c r="E27" s="19">
        <v>62.106785000000009</v>
      </c>
      <c r="F27" s="19">
        <v>70.261116000000015</v>
      </c>
      <c r="G27" s="19">
        <v>70.470853000000005</v>
      </c>
      <c r="H27" s="19">
        <v>66.320767000000004</v>
      </c>
      <c r="I27" s="19">
        <v>61.359334000000011</v>
      </c>
      <c r="J27" s="19">
        <v>56.971678000000004</v>
      </c>
      <c r="K27" s="19">
        <v>56.676508999999996</v>
      </c>
      <c r="L27" s="19"/>
    </row>
    <row r="28" spans="1:12">
      <c r="A28" s="19" t="s">
        <v>165</v>
      </c>
      <c r="B28" s="19">
        <v>24.827180999999996</v>
      </c>
      <c r="C28" s="19">
        <v>22.791072</v>
      </c>
      <c r="D28" s="19">
        <v>21.564160999999999</v>
      </c>
      <c r="E28" s="19">
        <v>17.431836999999998</v>
      </c>
      <c r="F28" s="19">
        <v>21.763154</v>
      </c>
      <c r="G28" s="19">
        <v>12.165940000000001</v>
      </c>
      <c r="H28" s="19">
        <v>11.943825</v>
      </c>
      <c r="I28" s="19">
        <v>14.244619999999999</v>
      </c>
      <c r="J28" s="19">
        <v>11.469181000000001</v>
      </c>
      <c r="K28" s="19">
        <v>4.840344</v>
      </c>
      <c r="L28" s="19"/>
    </row>
    <row r="29" spans="1:12">
      <c r="A29" s="19" t="s">
        <v>164</v>
      </c>
      <c r="B29" s="19">
        <v>176.82091099999997</v>
      </c>
      <c r="C29" s="19">
        <v>202.05449500000003</v>
      </c>
      <c r="D29" s="19">
        <v>176.97561300000004</v>
      </c>
      <c r="E29" s="19">
        <v>186.87068599999998</v>
      </c>
      <c r="F29" s="19">
        <v>209.07527399999998</v>
      </c>
      <c r="G29" s="19">
        <v>224.50437899999994</v>
      </c>
      <c r="H29" s="19">
        <v>227.834531</v>
      </c>
      <c r="I29" s="19">
        <v>268.00294800000006</v>
      </c>
      <c r="J29" s="19">
        <v>305.543136</v>
      </c>
      <c r="K29" s="19">
        <v>324.05397699999992</v>
      </c>
      <c r="L29" s="19"/>
    </row>
    <row r="30" spans="1:12">
      <c r="A30" s="19" t="s">
        <v>163</v>
      </c>
      <c r="B30" s="19">
        <v>784.0688199999995</v>
      </c>
      <c r="C30" s="19">
        <v>841.87353299999984</v>
      </c>
      <c r="D30" s="19">
        <v>879.69597099999942</v>
      </c>
      <c r="E30" s="19">
        <v>785.09120300000109</v>
      </c>
      <c r="F30" s="19">
        <v>698.88881400000002</v>
      </c>
      <c r="G30" s="19">
        <v>771.93403799999976</v>
      </c>
      <c r="H30" s="19">
        <v>686.79184599999962</v>
      </c>
      <c r="I30" s="19">
        <v>566.70699999999977</v>
      </c>
      <c r="J30" s="19">
        <v>396.06207300000005</v>
      </c>
      <c r="K30" s="19">
        <v>368.31965999999994</v>
      </c>
      <c r="L30" s="19"/>
    </row>
    <row r="31" spans="1:12">
      <c r="A31" s="19" t="s">
        <v>19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/>
    </row>
    <row r="32" spans="1:12">
      <c r="A32" s="19" t="s">
        <v>162</v>
      </c>
      <c r="B32" s="19">
        <v>31.241092999999996</v>
      </c>
      <c r="C32" s="19">
        <v>40.484080999999982</v>
      </c>
      <c r="D32" s="19">
        <v>22.189334000000002</v>
      </c>
      <c r="E32" s="19">
        <v>28.816810000000007</v>
      </c>
      <c r="F32" s="19">
        <v>16.206177</v>
      </c>
      <c r="G32" s="19">
        <v>11.875645999999996</v>
      </c>
      <c r="H32" s="19">
        <v>13.756199000000006</v>
      </c>
      <c r="I32" s="19">
        <v>8.8923019999999973</v>
      </c>
      <c r="J32" s="19">
        <v>11.858206999999991</v>
      </c>
      <c r="K32" s="19">
        <v>10.935783999999998</v>
      </c>
      <c r="L32" s="19"/>
    </row>
    <row r="33" spans="1:12">
      <c r="A33" s="19" t="s">
        <v>161</v>
      </c>
      <c r="B33" s="19">
        <v>631.81109200000049</v>
      </c>
      <c r="C33" s="19">
        <v>629.19819600000039</v>
      </c>
      <c r="D33" s="19">
        <v>590.57395500000007</v>
      </c>
      <c r="E33" s="19">
        <v>576.04062399999975</v>
      </c>
      <c r="F33" s="19">
        <v>685.77526200000034</v>
      </c>
      <c r="G33" s="19">
        <v>697.63853799999958</v>
      </c>
      <c r="H33" s="19">
        <v>609.6303870000005</v>
      </c>
      <c r="I33" s="19">
        <v>624.35890600000039</v>
      </c>
      <c r="J33" s="19">
        <v>519.82539099999997</v>
      </c>
      <c r="K33" s="19">
        <v>471.20634399999989</v>
      </c>
      <c r="L33" s="19"/>
    </row>
    <row r="34" spans="1:12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</row>
    <row r="35" spans="1:12">
      <c r="G35" s="19"/>
      <c r="H35" s="33"/>
      <c r="I35" s="33"/>
      <c r="J35" s="33"/>
      <c r="K35" s="33"/>
      <c r="L35" s="33"/>
    </row>
    <row r="36" spans="1:12">
      <c r="G36" s="19"/>
      <c r="H36" s="33"/>
      <c r="I36" s="33"/>
      <c r="J36" s="33"/>
      <c r="K36" s="33"/>
      <c r="L36" s="33"/>
    </row>
    <row r="37" spans="1:12">
      <c r="G37" s="19"/>
      <c r="H37" s="33"/>
      <c r="I37" s="33"/>
      <c r="J37" s="33"/>
      <c r="K37" s="33"/>
      <c r="L37" s="33"/>
    </row>
    <row r="38" spans="1:12">
      <c r="G38" s="33"/>
      <c r="H38" s="33"/>
      <c r="I38" s="33"/>
      <c r="J38" s="33"/>
      <c r="K38" s="33"/>
    </row>
    <row r="39" spans="1:12">
      <c r="G39" s="33"/>
      <c r="H39" s="33"/>
      <c r="I39" s="33"/>
      <c r="J39" s="33"/>
      <c r="K39" s="33"/>
    </row>
    <row r="40" spans="1:12">
      <c r="G40" s="33"/>
      <c r="H40" s="33"/>
      <c r="I40" s="33"/>
      <c r="J40" s="33"/>
      <c r="K40" s="33"/>
    </row>
    <row r="41" spans="1:12">
      <c r="G41" s="33"/>
      <c r="H41" s="33"/>
      <c r="I41" s="33"/>
      <c r="J41" s="33"/>
      <c r="K41" s="33"/>
    </row>
    <row r="42" spans="1:12">
      <c r="G42" s="33"/>
      <c r="H42" s="33"/>
      <c r="I42" s="33"/>
      <c r="J42" s="33"/>
      <c r="K42" s="33"/>
    </row>
    <row r="43" spans="1:12">
      <c r="G43" s="33"/>
      <c r="H43" s="33"/>
      <c r="I43" s="33"/>
      <c r="J43" s="33"/>
      <c r="K43" s="33"/>
    </row>
    <row r="44" spans="1:12" ht="12" customHeight="1"/>
    <row r="45" spans="1:12" ht="12" customHeight="1"/>
    <row r="46" spans="1:12" ht="12" customHeight="1"/>
    <row r="47" spans="1:12" ht="12" customHeight="1"/>
  </sheetData>
  <phoneticPr fontId="40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5"/>
  <dimension ref="A1:L46"/>
  <sheetViews>
    <sheetView showGridLines="0" zoomScaleNormal="100" zoomScaleSheetLayoutView="100" workbookViewId="0"/>
  </sheetViews>
  <sheetFormatPr defaultColWidth="9.140625" defaultRowHeight="12"/>
  <cols>
    <col min="1" max="1" width="25.7109375" style="3" customWidth="1"/>
    <col min="2" max="2" width="21.42578125" style="3" customWidth="1"/>
    <col min="3" max="4" width="24.85546875" style="3" customWidth="1"/>
    <col min="5" max="5" width="21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6" ht="18">
      <c r="A1" s="194" t="s">
        <v>529</v>
      </c>
      <c r="F1" s="255" t="str">
        <f>'3.1'!N1</f>
        <v>2025</v>
      </c>
    </row>
    <row r="2" spans="1:6" ht="6" customHeight="1"/>
    <row r="3" spans="1:6" ht="36">
      <c r="A3" s="173"/>
      <c r="B3" s="292" t="s">
        <v>24</v>
      </c>
      <c r="C3" s="292" t="s">
        <v>270</v>
      </c>
      <c r="D3" s="292" t="s">
        <v>271</v>
      </c>
      <c r="E3" s="292" t="s">
        <v>7</v>
      </c>
      <c r="F3" s="292" t="s">
        <v>65</v>
      </c>
    </row>
    <row r="4" spans="1:6" ht="13.5">
      <c r="A4" s="173"/>
      <c r="B4" s="192" t="s">
        <v>4</v>
      </c>
      <c r="C4" s="192" t="s">
        <v>4</v>
      </c>
      <c r="D4" s="192" t="s">
        <v>4</v>
      </c>
      <c r="E4" s="192" t="s">
        <v>4</v>
      </c>
      <c r="F4" s="192" t="s">
        <v>192</v>
      </c>
    </row>
    <row r="5" spans="1:6" ht="14.25" customHeight="1">
      <c r="A5" s="189" t="s">
        <v>113</v>
      </c>
      <c r="B5" s="258">
        <f>SUM(B6:B17)</f>
        <v>2009.8234009999999</v>
      </c>
      <c r="C5" s="258">
        <f>SUM(C6:C17)</f>
        <v>34.459232000000007</v>
      </c>
      <c r="D5" s="258">
        <f>SUM(D6:D17)</f>
        <v>5.3313609999999985</v>
      </c>
      <c r="E5" s="258">
        <f>SUM(E6:E17)</f>
        <v>1975.3641689999997</v>
      </c>
      <c r="F5" s="258">
        <v>1363.4</v>
      </c>
    </row>
    <row r="6" spans="1:6">
      <c r="A6" s="376" t="s">
        <v>171</v>
      </c>
      <c r="B6" s="261">
        <v>0</v>
      </c>
      <c r="C6" s="261">
        <v>0</v>
      </c>
      <c r="D6" s="261">
        <v>0</v>
      </c>
      <c r="E6" s="261">
        <v>0</v>
      </c>
      <c r="F6" s="261"/>
    </row>
    <row r="7" spans="1:6">
      <c r="A7" s="378" t="s">
        <v>170</v>
      </c>
      <c r="B7" s="360">
        <v>0</v>
      </c>
      <c r="C7" s="360">
        <v>0</v>
      </c>
      <c r="D7" s="360">
        <v>0</v>
      </c>
      <c r="E7" s="360">
        <v>0</v>
      </c>
      <c r="F7" s="360"/>
    </row>
    <row r="8" spans="1:6">
      <c r="A8" s="378" t="s">
        <v>169</v>
      </c>
      <c r="B8" s="360">
        <v>0</v>
      </c>
      <c r="C8" s="360">
        <v>0</v>
      </c>
      <c r="D8" s="360">
        <v>0</v>
      </c>
      <c r="E8" s="360">
        <v>0</v>
      </c>
      <c r="F8" s="360"/>
    </row>
    <row r="9" spans="1:6">
      <c r="A9" s="378" t="s">
        <v>168</v>
      </c>
      <c r="B9" s="360">
        <v>5.0767000000000007</v>
      </c>
      <c r="C9" s="360">
        <v>0.28019999999999995</v>
      </c>
      <c r="D9" s="360">
        <v>1.1800000000000001E-2</v>
      </c>
      <c r="E9" s="360">
        <v>4.7965000000000009</v>
      </c>
      <c r="F9" s="360"/>
    </row>
    <row r="10" spans="1:6">
      <c r="A10" s="378" t="s">
        <v>167</v>
      </c>
      <c r="B10" s="360">
        <v>0</v>
      </c>
      <c r="C10" s="360">
        <v>0</v>
      </c>
      <c r="D10" s="360">
        <v>0</v>
      </c>
      <c r="E10" s="360">
        <v>0</v>
      </c>
      <c r="F10" s="360"/>
    </row>
    <row r="11" spans="1:6">
      <c r="A11" s="378" t="s">
        <v>166</v>
      </c>
      <c r="B11" s="360">
        <v>0</v>
      </c>
      <c r="C11" s="360">
        <v>0</v>
      </c>
      <c r="D11" s="360">
        <v>0</v>
      </c>
      <c r="E11" s="360">
        <v>0</v>
      </c>
      <c r="F11" s="360"/>
    </row>
    <row r="12" spans="1:6">
      <c r="A12" s="378" t="s">
        <v>165</v>
      </c>
      <c r="B12" s="360">
        <v>0</v>
      </c>
      <c r="C12" s="360">
        <v>0</v>
      </c>
      <c r="D12" s="360">
        <v>0</v>
      </c>
      <c r="E12" s="360">
        <v>0</v>
      </c>
      <c r="F12" s="360"/>
    </row>
    <row r="13" spans="1:6">
      <c r="A13" s="378" t="s">
        <v>164</v>
      </c>
      <c r="B13" s="360">
        <v>0</v>
      </c>
      <c r="C13" s="360">
        <v>0</v>
      </c>
      <c r="D13" s="360">
        <v>0</v>
      </c>
      <c r="E13" s="360">
        <v>0</v>
      </c>
      <c r="F13" s="360"/>
    </row>
    <row r="14" spans="1:6">
      <c r="A14" s="378" t="s">
        <v>163</v>
      </c>
      <c r="B14" s="360">
        <v>0</v>
      </c>
      <c r="C14" s="360">
        <v>0</v>
      </c>
      <c r="D14" s="360">
        <v>0</v>
      </c>
      <c r="E14" s="360">
        <v>0</v>
      </c>
      <c r="F14" s="360"/>
    </row>
    <row r="15" spans="1:6">
      <c r="A15" s="378" t="s">
        <v>19</v>
      </c>
      <c r="B15" s="360">
        <v>0</v>
      </c>
      <c r="C15" s="360">
        <v>0</v>
      </c>
      <c r="D15" s="360">
        <v>0</v>
      </c>
      <c r="E15" s="360">
        <v>0</v>
      </c>
      <c r="F15" s="360"/>
    </row>
    <row r="16" spans="1:6">
      <c r="A16" s="378" t="s">
        <v>162</v>
      </c>
      <c r="B16" s="360">
        <v>0</v>
      </c>
      <c r="C16" s="360">
        <v>0</v>
      </c>
      <c r="D16" s="360">
        <v>0</v>
      </c>
      <c r="E16" s="360">
        <v>0</v>
      </c>
      <c r="F16" s="360"/>
    </row>
    <row r="17" spans="1:12">
      <c r="A17" s="377" t="s">
        <v>161</v>
      </c>
      <c r="B17" s="359">
        <v>2004.7467009999998</v>
      </c>
      <c r="C17" s="359">
        <v>34.179032000000007</v>
      </c>
      <c r="D17" s="359">
        <v>5.3195609999999984</v>
      </c>
      <c r="E17" s="359">
        <v>1970.5676689999998</v>
      </c>
      <c r="F17" s="359"/>
    </row>
    <row r="18" spans="1:12" s="7" customFormat="1" ht="11.25">
      <c r="F18" s="5"/>
    </row>
    <row r="19" spans="1:12">
      <c r="A19" s="19"/>
      <c r="B19" s="19">
        <v>2016</v>
      </c>
      <c r="C19" s="19">
        <v>2017</v>
      </c>
      <c r="D19" s="19">
        <v>2018</v>
      </c>
      <c r="E19" s="19">
        <v>2019</v>
      </c>
      <c r="F19" s="19">
        <v>2020</v>
      </c>
      <c r="G19" s="19">
        <v>2021</v>
      </c>
      <c r="H19" s="19">
        <v>2022</v>
      </c>
      <c r="I19" s="19">
        <v>2023</v>
      </c>
      <c r="J19" s="19">
        <v>2024</v>
      </c>
      <c r="K19" s="19">
        <v>2025</v>
      </c>
    </row>
    <row r="20" spans="1:12">
      <c r="A20" s="19" t="s">
        <v>171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</row>
    <row r="21" spans="1:12">
      <c r="A21" s="19" t="s">
        <v>170</v>
      </c>
      <c r="B21" s="19">
        <v>0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/>
    </row>
    <row r="22" spans="1:12">
      <c r="A22" s="19" t="s">
        <v>169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</row>
    <row r="23" spans="1:12">
      <c r="A23" s="19" t="s">
        <v>168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8.0771699999999989</v>
      </c>
      <c r="K23" s="19">
        <v>5.0767000000000007</v>
      </c>
    </row>
    <row r="24" spans="1:12">
      <c r="A24" s="19" t="s">
        <v>167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</row>
    <row r="25" spans="1:12">
      <c r="A25" s="19" t="s">
        <v>166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</row>
    <row r="26" spans="1:12">
      <c r="A26" s="19" t="s">
        <v>165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</row>
    <row r="27" spans="1:12">
      <c r="A27" s="19" t="s">
        <v>164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</row>
    <row r="28" spans="1:12">
      <c r="A28" s="19" t="s">
        <v>163</v>
      </c>
      <c r="B28" s="19">
        <v>1994.4568400000001</v>
      </c>
      <c r="C28" s="19">
        <v>1773.43984</v>
      </c>
      <c r="D28" s="19">
        <v>1630.4139599999999</v>
      </c>
      <c r="E28" s="19">
        <v>1480.9555699999999</v>
      </c>
      <c r="F28" s="19">
        <v>1099.2671700000001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</row>
    <row r="29" spans="1:12">
      <c r="A29" s="19" t="s">
        <v>19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142.78664000000001</v>
      </c>
      <c r="I29" s="19">
        <v>171.38695999999999</v>
      </c>
      <c r="J29" s="19">
        <v>2.4346700000000001</v>
      </c>
      <c r="K29" s="19">
        <v>0</v>
      </c>
    </row>
    <row r="30" spans="1:12">
      <c r="A30" s="19" t="s">
        <v>162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</row>
    <row r="31" spans="1:12">
      <c r="A31" s="19" t="s">
        <v>161</v>
      </c>
      <c r="B31" s="19">
        <v>2054.786838</v>
      </c>
      <c r="C31" s="19">
        <v>1948.9655940000002</v>
      </c>
      <c r="D31" s="19">
        <v>2060.4579100000001</v>
      </c>
      <c r="E31" s="19">
        <v>4037.5651010000006</v>
      </c>
      <c r="F31" s="19">
        <v>4942.0003800000004</v>
      </c>
      <c r="G31" s="19">
        <v>5239.8421099999978</v>
      </c>
      <c r="H31" s="19">
        <v>2390.8123780000001</v>
      </c>
      <c r="I31" s="19">
        <v>1917.4831100000001</v>
      </c>
      <c r="J31" s="19">
        <v>2025.2047769999997</v>
      </c>
      <c r="K31" s="19">
        <v>2004.7467009999998</v>
      </c>
    </row>
    <row r="32" spans="1:12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</row>
    <row r="44" spans="1:11">
      <c r="A44" s="19">
        <v>0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</row>
    <row r="45" spans="1:11">
      <c r="A45" s="19">
        <v>5239.8421099999978</v>
      </c>
      <c r="B45" s="19">
        <v>2390.8123780000001</v>
      </c>
      <c r="C45" s="19">
        <v>1917.4831100000001</v>
      </c>
      <c r="D45" s="19">
        <v>2025.2047769999997</v>
      </c>
      <c r="E45" s="19">
        <v>2004.7467009999998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</row>
    <row r="46" spans="1:11" ht="0.75" customHeight="1">
      <c r="A46" s="19">
        <v>5239.8421099999978</v>
      </c>
      <c r="B46" s="19">
        <v>2533.5990179999999</v>
      </c>
      <c r="C46" s="19">
        <v>2088.8700699999999</v>
      </c>
      <c r="D46" s="19">
        <v>2035.7166169999996</v>
      </c>
      <c r="E46" s="19">
        <v>0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6"/>
  <dimension ref="A1:L48"/>
  <sheetViews>
    <sheetView showGridLines="0" zoomScaleNormal="100" zoomScaleSheetLayoutView="100" workbookViewId="0"/>
  </sheetViews>
  <sheetFormatPr defaultColWidth="9.140625" defaultRowHeight="12"/>
  <cols>
    <col min="1" max="1" width="30.28515625" style="3" customWidth="1"/>
    <col min="2" max="2" width="19.140625" style="3" customWidth="1"/>
    <col min="3" max="3" width="23.85546875" style="3" customWidth="1"/>
    <col min="4" max="4" width="24.85546875" style="3" customWidth="1"/>
    <col min="5" max="5" width="21.42578125" style="3" customWidth="1"/>
    <col min="6" max="6" width="24.28515625" style="3" customWidth="1"/>
    <col min="7" max="7" width="15.140625" style="3" customWidth="1"/>
    <col min="8" max="8" width="9.140625" style="3" customWidth="1"/>
    <col min="9" max="16384" width="9.140625" style="3"/>
  </cols>
  <sheetData>
    <row r="1" spans="1:6" ht="18">
      <c r="A1" s="194" t="s">
        <v>411</v>
      </c>
      <c r="F1" s="352" t="str">
        <f>'3.1'!N1</f>
        <v>2025</v>
      </c>
    </row>
    <row r="2" spans="1:6" ht="6" customHeight="1"/>
    <row r="3" spans="1:6" ht="36">
      <c r="A3" s="173"/>
      <c r="B3" s="292" t="s">
        <v>24</v>
      </c>
      <c r="C3" s="292" t="s">
        <v>270</v>
      </c>
      <c r="D3" s="292" t="s">
        <v>271</v>
      </c>
      <c r="E3" s="292" t="s">
        <v>7</v>
      </c>
      <c r="F3" s="292" t="s">
        <v>65</v>
      </c>
    </row>
    <row r="4" spans="1:6" ht="13.5">
      <c r="A4" s="173"/>
      <c r="B4" s="192" t="s">
        <v>4</v>
      </c>
      <c r="C4" s="192" t="s">
        <v>4</v>
      </c>
      <c r="D4" s="192" t="s">
        <v>4</v>
      </c>
      <c r="E4" s="192" t="s">
        <v>4</v>
      </c>
      <c r="F4" s="192" t="s">
        <v>192</v>
      </c>
    </row>
    <row r="5" spans="1:6" ht="14.25" customHeight="1">
      <c r="A5" s="190" t="s">
        <v>27</v>
      </c>
      <c r="B5" s="258">
        <f>SUM(B6:B17)</f>
        <v>3937.4990872500057</v>
      </c>
      <c r="C5" s="258">
        <f>SUM(C6:C17)</f>
        <v>222.59183599999969</v>
      </c>
      <c r="D5" s="258">
        <f>SUM(D6:D17)</f>
        <v>38.568215280000004</v>
      </c>
      <c r="E5" s="258">
        <f>SUM(E6:E17)</f>
        <v>3714.9072512500065</v>
      </c>
      <c r="F5" s="258">
        <v>1481.8018601000006</v>
      </c>
    </row>
    <row r="6" spans="1:6">
      <c r="A6" s="376" t="s">
        <v>171</v>
      </c>
      <c r="B6" s="261">
        <v>1.5845150000000001</v>
      </c>
      <c r="C6" s="261">
        <v>9.4518999999999992E-2</v>
      </c>
      <c r="D6" s="261">
        <v>0</v>
      </c>
      <c r="E6" s="261">
        <v>1.4899960000000001</v>
      </c>
      <c r="F6" s="261"/>
    </row>
    <row r="7" spans="1:6">
      <c r="A7" s="378" t="s">
        <v>170</v>
      </c>
      <c r="B7" s="360">
        <v>2577.9265070000029</v>
      </c>
      <c r="C7" s="360">
        <v>186.89081499999989</v>
      </c>
      <c r="D7" s="360">
        <v>22.301945999999983</v>
      </c>
      <c r="E7" s="360">
        <v>2391.0356920000031</v>
      </c>
      <c r="F7" s="360"/>
    </row>
    <row r="8" spans="1:6">
      <c r="A8" s="378" t="s">
        <v>169</v>
      </c>
      <c r="B8" s="360">
        <v>0</v>
      </c>
      <c r="C8" s="360">
        <v>0</v>
      </c>
      <c r="D8" s="360">
        <v>0</v>
      </c>
      <c r="E8" s="360">
        <v>0</v>
      </c>
      <c r="F8" s="360"/>
    </row>
    <row r="9" spans="1:6">
      <c r="A9" s="378" t="s">
        <v>168</v>
      </c>
      <c r="B9" s="360">
        <v>0</v>
      </c>
      <c r="C9" s="360">
        <v>0</v>
      </c>
      <c r="D9" s="360">
        <v>0</v>
      </c>
      <c r="E9" s="360">
        <v>0</v>
      </c>
      <c r="F9" s="360"/>
    </row>
    <row r="10" spans="1:6">
      <c r="A10" s="378" t="s">
        <v>167</v>
      </c>
      <c r="B10" s="360">
        <v>0</v>
      </c>
      <c r="C10" s="360">
        <v>0</v>
      </c>
      <c r="D10" s="360">
        <v>0</v>
      </c>
      <c r="E10" s="360">
        <v>0</v>
      </c>
      <c r="F10" s="360"/>
    </row>
    <row r="11" spans="1:6">
      <c r="A11" s="378" t="s">
        <v>166</v>
      </c>
      <c r="B11" s="360">
        <v>0</v>
      </c>
      <c r="C11" s="360">
        <v>0</v>
      </c>
      <c r="D11" s="360">
        <v>0</v>
      </c>
      <c r="E11" s="360">
        <v>0</v>
      </c>
      <c r="F11" s="360"/>
    </row>
    <row r="12" spans="1:6">
      <c r="A12" s="378" t="s">
        <v>165</v>
      </c>
      <c r="B12" s="360">
        <v>2.0219649999999989</v>
      </c>
      <c r="C12" s="360">
        <v>0.73161299999999996</v>
      </c>
      <c r="D12" s="360">
        <v>5.5900000000000004E-4</v>
      </c>
      <c r="E12" s="360">
        <v>1.2903519999999991</v>
      </c>
      <c r="F12" s="360"/>
    </row>
    <row r="13" spans="1:6">
      <c r="A13" s="378" t="s">
        <v>164</v>
      </c>
      <c r="B13" s="360">
        <v>0</v>
      </c>
      <c r="C13" s="360">
        <v>0</v>
      </c>
      <c r="D13" s="360">
        <v>0</v>
      </c>
      <c r="E13" s="360">
        <v>0</v>
      </c>
      <c r="F13" s="360"/>
    </row>
    <row r="14" spans="1:6">
      <c r="A14" s="378" t="s">
        <v>163</v>
      </c>
      <c r="B14" s="360">
        <v>240.71414900000002</v>
      </c>
      <c r="C14" s="360">
        <v>9.0206870000000077</v>
      </c>
      <c r="D14" s="360">
        <v>4.8254000000000005E-2</v>
      </c>
      <c r="E14" s="360">
        <v>231.69346200000001</v>
      </c>
      <c r="F14" s="360"/>
    </row>
    <row r="15" spans="1:6">
      <c r="A15" s="378" t="s">
        <v>19</v>
      </c>
      <c r="B15" s="360">
        <v>0.2084</v>
      </c>
      <c r="C15" s="360">
        <v>1.6999999999999999E-3</v>
      </c>
      <c r="D15" s="360">
        <v>0</v>
      </c>
      <c r="E15" s="360">
        <v>0.20669999999999999</v>
      </c>
      <c r="F15" s="360"/>
    </row>
    <row r="16" spans="1:6">
      <c r="A16" s="378" t="s">
        <v>162</v>
      </c>
      <c r="B16" s="360">
        <v>6.9594189999999942</v>
      </c>
      <c r="C16" s="360">
        <v>1.2880339999999988</v>
      </c>
      <c r="D16" s="360">
        <v>7.2939999999999991E-2</v>
      </c>
      <c r="E16" s="360">
        <v>5.6713849999999955</v>
      </c>
      <c r="F16" s="360"/>
    </row>
    <row r="17" spans="1:12">
      <c r="A17" s="377" t="s">
        <v>161</v>
      </c>
      <c r="B17" s="266">
        <v>1108.084132250003</v>
      </c>
      <c r="C17" s="266">
        <v>24.564467999999778</v>
      </c>
      <c r="D17" s="266">
        <v>16.144516280000023</v>
      </c>
      <c r="E17" s="266">
        <v>1083.5196642500032</v>
      </c>
      <c r="F17" s="266"/>
    </row>
    <row r="18" spans="1:12" s="7" customFormat="1" ht="11.25">
      <c r="F18" s="5"/>
    </row>
    <row r="19" spans="1:12">
      <c r="A19" s="19"/>
      <c r="B19" s="19">
        <v>2016</v>
      </c>
      <c r="C19" s="19">
        <v>2017</v>
      </c>
      <c r="D19" s="19">
        <v>2018</v>
      </c>
      <c r="E19" s="19">
        <v>2019</v>
      </c>
      <c r="F19" s="19">
        <v>2020</v>
      </c>
      <c r="G19" s="19">
        <v>2021</v>
      </c>
      <c r="H19" s="19">
        <v>2022</v>
      </c>
      <c r="I19" s="19">
        <v>2023</v>
      </c>
      <c r="J19" s="19">
        <v>2024</v>
      </c>
      <c r="K19" s="19">
        <v>2025</v>
      </c>
    </row>
    <row r="20" spans="1:12">
      <c r="A20" s="19" t="s">
        <v>171</v>
      </c>
      <c r="B20" s="19">
        <v>16.151237999999999</v>
      </c>
      <c r="C20" s="19">
        <v>4.864811999999997</v>
      </c>
      <c r="D20" s="19">
        <v>2.7662300000000011</v>
      </c>
      <c r="E20" s="19">
        <v>2.0420480000000008</v>
      </c>
      <c r="F20" s="19">
        <v>1.7425119999999994</v>
      </c>
      <c r="G20" s="19">
        <v>1.5052419999999995</v>
      </c>
      <c r="H20" s="19">
        <v>1.561593</v>
      </c>
      <c r="I20" s="19">
        <v>0.84006899999999984</v>
      </c>
      <c r="J20" s="19">
        <v>1.7192379999999998</v>
      </c>
      <c r="K20" s="19">
        <v>1.5845150000000001</v>
      </c>
      <c r="L20" s="33"/>
    </row>
    <row r="21" spans="1:12">
      <c r="A21" s="19" t="s">
        <v>170</v>
      </c>
      <c r="B21" s="19">
        <v>2589.7815880000016</v>
      </c>
      <c r="C21" s="19">
        <v>2626.4170460000009</v>
      </c>
      <c r="D21" s="19">
        <v>2595.3372179999969</v>
      </c>
      <c r="E21" s="19">
        <v>2514.5051969999945</v>
      </c>
      <c r="F21" s="19">
        <v>2583.4934860000035</v>
      </c>
      <c r="G21" s="19">
        <v>2581.0619980000047</v>
      </c>
      <c r="H21" s="19">
        <v>2603.473761999996</v>
      </c>
      <c r="I21" s="19">
        <v>2590.1854730000036</v>
      </c>
      <c r="J21" s="19">
        <v>2554.4478320000067</v>
      </c>
      <c r="K21" s="19">
        <v>2577.9265070000029</v>
      </c>
      <c r="L21" s="33"/>
    </row>
    <row r="22" spans="1:12">
      <c r="A22" s="19" t="s">
        <v>169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33"/>
    </row>
    <row r="23" spans="1:12">
      <c r="A23" s="19" t="s">
        <v>168</v>
      </c>
      <c r="B23" s="19">
        <v>0</v>
      </c>
      <c r="C23" s="19">
        <v>0</v>
      </c>
      <c r="D23" s="19">
        <v>0</v>
      </c>
      <c r="E23" s="19">
        <v>0</v>
      </c>
      <c r="F23" s="19">
        <v>0.51650499999999999</v>
      </c>
      <c r="G23" s="19">
        <v>1.6114050000000002</v>
      </c>
      <c r="H23" s="19">
        <v>0</v>
      </c>
      <c r="I23" s="19">
        <v>0</v>
      </c>
      <c r="J23" s="19">
        <v>0</v>
      </c>
      <c r="K23" s="19">
        <v>0</v>
      </c>
      <c r="L23" s="33"/>
    </row>
    <row r="24" spans="1:12">
      <c r="A24" s="19" t="s">
        <v>167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33"/>
    </row>
    <row r="25" spans="1:12">
      <c r="A25" s="19" t="s">
        <v>166</v>
      </c>
      <c r="B25" s="19">
        <v>0.72448400000000013</v>
      </c>
      <c r="C25" s="19">
        <v>0.46382899999999999</v>
      </c>
      <c r="D25" s="19">
        <v>0.67549099999999995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0.101268</v>
      </c>
      <c r="K25" s="19">
        <v>0</v>
      </c>
      <c r="L25" s="33"/>
    </row>
    <row r="26" spans="1:12">
      <c r="A26" s="19" t="s">
        <v>165</v>
      </c>
      <c r="B26" s="19">
        <v>0.15790199999999999</v>
      </c>
      <c r="C26" s="19">
        <v>9.8370000000000003E-3</v>
      </c>
      <c r="D26" s="19">
        <v>4.3959000000000012E-2</v>
      </c>
      <c r="E26" s="19">
        <v>1.0939999999999999E-3</v>
      </c>
      <c r="F26" s="19">
        <v>1.0500000000000002E-2</v>
      </c>
      <c r="G26" s="19">
        <v>1.3964000000000001E-2</v>
      </c>
      <c r="H26" s="19">
        <v>0.106003</v>
      </c>
      <c r="I26" s="19">
        <v>0.24775599999999995</v>
      </c>
      <c r="J26" s="19">
        <v>1.1006079999999998</v>
      </c>
      <c r="K26" s="19">
        <v>2.0219649999999989</v>
      </c>
      <c r="L26" s="33"/>
    </row>
    <row r="27" spans="1:12">
      <c r="A27" s="19" t="s">
        <v>164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33"/>
    </row>
    <row r="28" spans="1:12">
      <c r="A28" s="19" t="s">
        <v>163</v>
      </c>
      <c r="B28" s="19">
        <v>257.64991399999997</v>
      </c>
      <c r="C28" s="19">
        <v>264.43442600000003</v>
      </c>
      <c r="D28" s="19">
        <v>241.39862800000003</v>
      </c>
      <c r="E28" s="19">
        <v>248.62818399999992</v>
      </c>
      <c r="F28" s="19">
        <v>236.9234569999999</v>
      </c>
      <c r="G28" s="19">
        <v>255.07435100000009</v>
      </c>
      <c r="H28" s="19">
        <v>254.21726900000002</v>
      </c>
      <c r="I28" s="19">
        <v>248.95728700000001</v>
      </c>
      <c r="J28" s="19">
        <v>241.88650800000013</v>
      </c>
      <c r="K28" s="19">
        <v>240.71414900000002</v>
      </c>
      <c r="L28" s="33"/>
    </row>
    <row r="29" spans="1:12">
      <c r="A29" s="19" t="s">
        <v>19</v>
      </c>
      <c r="B29" s="19">
        <v>0.77049999999999996</v>
      </c>
      <c r="C29" s="19">
        <v>0</v>
      </c>
      <c r="D29" s="19">
        <v>0.54568900000000009</v>
      </c>
      <c r="E29" s="19">
        <v>1.0303399999999998</v>
      </c>
      <c r="F29" s="19">
        <v>1.0156109999999998</v>
      </c>
      <c r="G29" s="19">
        <v>1.471687</v>
      </c>
      <c r="H29" s="19">
        <v>1.1837510000000002</v>
      </c>
      <c r="I29" s="19">
        <v>0.25736100000000001</v>
      </c>
      <c r="J29" s="19">
        <v>0.34299999999999986</v>
      </c>
      <c r="K29" s="19">
        <v>0.2084</v>
      </c>
      <c r="L29" s="33"/>
    </row>
    <row r="30" spans="1:12">
      <c r="A30" s="19" t="s">
        <v>162</v>
      </c>
      <c r="B30" s="19">
        <v>13.082451000000001</v>
      </c>
      <c r="C30" s="19">
        <v>13.439494999999994</v>
      </c>
      <c r="D30" s="19">
        <v>12.598535999999994</v>
      </c>
      <c r="E30" s="19">
        <v>9.5877760000000034</v>
      </c>
      <c r="F30" s="19">
        <v>7.2887740000000019</v>
      </c>
      <c r="G30" s="19">
        <v>8.7468560000000046</v>
      </c>
      <c r="H30" s="19">
        <v>9.2274940000000001</v>
      </c>
      <c r="I30" s="19">
        <v>16.144413</v>
      </c>
      <c r="J30" s="19">
        <v>7.2679959999999983</v>
      </c>
      <c r="K30" s="19">
        <v>6.9594189999999942</v>
      </c>
      <c r="L30" s="33"/>
    </row>
    <row r="31" spans="1:12">
      <c r="A31" s="19" t="s">
        <v>161</v>
      </c>
      <c r="B31" s="19">
        <v>735.56394499999806</v>
      </c>
      <c r="C31" s="19">
        <v>810.06013300000018</v>
      </c>
      <c r="D31" s="19">
        <v>837.04711399999917</v>
      </c>
      <c r="E31" s="19">
        <v>900.90251100000444</v>
      </c>
      <c r="F31" s="19">
        <v>959.09144500000082</v>
      </c>
      <c r="G31" s="19">
        <v>1082.1909429999976</v>
      </c>
      <c r="H31" s="19">
        <v>1037.7813889999993</v>
      </c>
      <c r="I31" s="19">
        <v>850.24103200000206</v>
      </c>
      <c r="J31" s="19">
        <v>968.67994100000237</v>
      </c>
      <c r="K31" s="19">
        <v>1108.084132250003</v>
      </c>
      <c r="L31" s="33"/>
    </row>
    <row r="32" spans="1:12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33"/>
    </row>
    <row r="33" spans="1:1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</row>
    <row r="42" spans="1:1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</row>
    <row r="43" spans="1:1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</row>
    <row r="44" spans="1:12" ht="12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</row>
    <row r="45" spans="1:12" ht="12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</row>
    <row r="46" spans="1:12" ht="12" customHeight="1">
      <c r="A46" s="33"/>
      <c r="B46" s="33"/>
      <c r="C46" s="33"/>
      <c r="D46" s="33"/>
      <c r="E46" s="33"/>
      <c r="F46" s="33"/>
      <c r="G46" s="33"/>
      <c r="H46" s="33"/>
    </row>
    <row r="47" spans="1:12" s="33" customFormat="1" ht="12" customHeight="1"/>
    <row r="48" spans="1:12">
      <c r="A48" s="33"/>
      <c r="B48" s="33"/>
      <c r="C48" s="33"/>
      <c r="D48" s="33"/>
      <c r="E48" s="33"/>
      <c r="F48" s="33"/>
      <c r="G48" s="33"/>
      <c r="H48" s="3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5"/>
  <dimension ref="A1:O39"/>
  <sheetViews>
    <sheetView showGridLines="0" zoomScaleNormal="100" zoomScaleSheetLayoutView="100" workbookViewId="0"/>
  </sheetViews>
  <sheetFormatPr defaultColWidth="9.140625" defaultRowHeight="12.75"/>
  <cols>
    <col min="1" max="1" width="31.85546875" style="1" customWidth="1"/>
    <col min="2" max="3" width="15.5703125" style="1" customWidth="1"/>
    <col min="4" max="4" width="16.28515625" style="1" customWidth="1"/>
    <col min="5" max="5" width="15.5703125" style="1" customWidth="1"/>
    <col min="6" max="6" width="16.7109375" style="1" customWidth="1"/>
    <col min="7" max="8" width="15.5703125" style="1" customWidth="1"/>
    <col min="9" max="9" width="15.85546875" style="1" customWidth="1"/>
    <col min="10" max="10" width="15" style="1" customWidth="1"/>
    <col min="11" max="11" width="12.7109375" style="1" customWidth="1"/>
    <col min="12" max="12" width="11.7109375" style="1" customWidth="1"/>
    <col min="13" max="16384" width="9.140625" style="1"/>
  </cols>
  <sheetData>
    <row r="1" spans="1:12" ht="18">
      <c r="A1" s="194" t="s">
        <v>528</v>
      </c>
      <c r="B1" s="3"/>
      <c r="C1" s="3"/>
      <c r="D1" s="3"/>
      <c r="E1" s="3"/>
      <c r="F1" s="3"/>
      <c r="G1" s="3"/>
      <c r="H1" s="352" t="str">
        <f>'3.1'!N1</f>
        <v>2025</v>
      </c>
    </row>
    <row r="2" spans="1:12" ht="6" customHeight="1">
      <c r="B2" s="3"/>
      <c r="C2" s="3"/>
      <c r="D2" s="3"/>
      <c r="E2" s="3"/>
      <c r="F2" s="3"/>
      <c r="G2" s="3"/>
      <c r="H2" s="3"/>
    </row>
    <row r="3" spans="1:12" ht="46.5" customHeight="1">
      <c r="A3" s="555"/>
      <c r="B3" s="283" t="s">
        <v>195</v>
      </c>
      <c r="C3" s="283" t="s">
        <v>196</v>
      </c>
      <c r="D3" s="292" t="s">
        <v>270</v>
      </c>
      <c r="E3" s="283" t="s">
        <v>197</v>
      </c>
      <c r="F3" s="283" t="s">
        <v>198</v>
      </c>
      <c r="G3" s="3"/>
      <c r="H3" s="3"/>
    </row>
    <row r="4" spans="1:12" ht="13.5">
      <c r="A4" s="555"/>
      <c r="B4" s="192" t="s">
        <v>192</v>
      </c>
      <c r="C4" s="192" t="s">
        <v>6</v>
      </c>
      <c r="D4" s="192" t="s">
        <v>6</v>
      </c>
      <c r="E4" s="192" t="s">
        <v>6</v>
      </c>
      <c r="F4" s="192" t="s">
        <v>6</v>
      </c>
      <c r="G4" s="3"/>
      <c r="H4" s="3"/>
    </row>
    <row r="5" spans="1:12" ht="13.5">
      <c r="A5" s="191" t="s">
        <v>323</v>
      </c>
      <c r="B5" s="258">
        <f>SUM(B6:B8)</f>
        <v>1120.5130400000005</v>
      </c>
      <c r="C5" s="258">
        <f>SUM(C6:C8)</f>
        <v>1601699.4993967279</v>
      </c>
      <c r="D5" s="258">
        <f>SUM(D6:D8)</f>
        <v>14461.590480000077</v>
      </c>
      <c r="E5" s="258">
        <f>SUM(E6:E8)</f>
        <v>1587237.9089167281</v>
      </c>
      <c r="F5" s="258">
        <f>SUM(F6:F8)</f>
        <v>1524187.1734399982</v>
      </c>
      <c r="G5" s="3"/>
      <c r="H5" s="3"/>
    </row>
    <row r="6" spans="1:12">
      <c r="A6" s="421" t="s">
        <v>112</v>
      </c>
      <c r="B6" s="311">
        <v>164.31608000000048</v>
      </c>
      <c r="C6" s="311">
        <v>451823.75619672745</v>
      </c>
      <c r="D6" s="311">
        <v>5027.2607800000751</v>
      </c>
      <c r="E6" s="311">
        <v>446796.49541672738</v>
      </c>
      <c r="F6" s="311">
        <v>401057.96057999745</v>
      </c>
      <c r="G6" s="3"/>
      <c r="H6" s="3"/>
    </row>
    <row r="7" spans="1:12">
      <c r="A7" s="423" t="s">
        <v>203</v>
      </c>
      <c r="B7" s="369">
        <v>184.41696000000002</v>
      </c>
      <c r="C7" s="369">
        <v>493559.90820000006</v>
      </c>
      <c r="D7" s="369">
        <v>5903.7517000000025</v>
      </c>
      <c r="E7" s="369">
        <v>487656.15650000004</v>
      </c>
      <c r="F7" s="369">
        <v>469502.36286000017</v>
      </c>
      <c r="G7" s="3"/>
      <c r="H7" s="3"/>
    </row>
    <row r="8" spans="1:12">
      <c r="A8" s="422" t="s">
        <v>208</v>
      </c>
      <c r="B8" s="368">
        <v>771.78</v>
      </c>
      <c r="C8" s="368">
        <v>656315.83500000054</v>
      </c>
      <c r="D8" s="368">
        <v>3530.578</v>
      </c>
      <c r="E8" s="368">
        <v>652785.25700000057</v>
      </c>
      <c r="F8" s="368">
        <v>653626.85000000044</v>
      </c>
      <c r="G8" s="3"/>
      <c r="H8" s="3"/>
    </row>
    <row r="9" spans="1:12">
      <c r="A9" s="7" t="s">
        <v>522</v>
      </c>
      <c r="B9" s="3"/>
      <c r="C9" s="3"/>
      <c r="D9" s="3"/>
      <c r="E9" s="3"/>
      <c r="F9" s="5"/>
      <c r="G9" s="3"/>
      <c r="H9" s="3"/>
    </row>
    <row r="10" spans="1:12">
      <c r="A10" s="225"/>
      <c r="B10" s="3"/>
      <c r="C10" s="3"/>
      <c r="D10" s="3"/>
      <c r="E10" s="3"/>
      <c r="F10" s="5"/>
      <c r="G10" s="3"/>
      <c r="H10" s="3"/>
    </row>
    <row r="11" spans="1:12" ht="12.75" customHeight="1">
      <c r="A11" s="3"/>
      <c r="B11" s="46"/>
      <c r="C11" s="3"/>
      <c r="D11" s="3"/>
      <c r="E11" s="3"/>
      <c r="F11" s="8"/>
      <c r="G11" s="3"/>
      <c r="H11" s="3"/>
    </row>
    <row r="12" spans="1:12" ht="36">
      <c r="A12" s="555"/>
      <c r="B12" s="283" t="s">
        <v>195</v>
      </c>
      <c r="C12" s="283" t="s">
        <v>196</v>
      </c>
      <c r="D12" s="283" t="s">
        <v>211</v>
      </c>
      <c r="E12" s="283" t="s">
        <v>197</v>
      </c>
      <c r="F12" s="283" t="s">
        <v>198</v>
      </c>
      <c r="G12" s="3"/>
      <c r="H12" s="3"/>
    </row>
    <row r="13" spans="1:12" ht="13.5">
      <c r="A13" s="555"/>
      <c r="B13" s="192" t="s">
        <v>192</v>
      </c>
      <c r="C13" s="192" t="s">
        <v>6</v>
      </c>
      <c r="D13" s="192" t="s">
        <v>6</v>
      </c>
      <c r="E13" s="192" t="s">
        <v>6</v>
      </c>
      <c r="F13" s="192" t="s">
        <v>6</v>
      </c>
      <c r="G13" s="3"/>
      <c r="H13" s="3"/>
      <c r="K13" s="81"/>
    </row>
    <row r="14" spans="1:12">
      <c r="A14" s="169" t="s">
        <v>288</v>
      </c>
      <c r="B14" s="272">
        <v>1171.5</v>
      </c>
      <c r="C14" s="272">
        <v>1055165.6700000002</v>
      </c>
      <c r="D14" s="272">
        <v>1356756.15</v>
      </c>
      <c r="E14" s="272">
        <v>1042940.2200000002</v>
      </c>
      <c r="F14" s="272">
        <v>1050225.47</v>
      </c>
      <c r="G14" s="3"/>
      <c r="H14" s="3"/>
    </row>
    <row r="15" spans="1:12" ht="13.15" customHeight="1">
      <c r="A15" s="7"/>
      <c r="B15" s="4"/>
      <c r="C15" s="4"/>
      <c r="D15" s="4"/>
      <c r="E15" s="4"/>
      <c r="F15" s="5"/>
      <c r="G15" s="3"/>
      <c r="H15" s="3"/>
    </row>
    <row r="16" spans="1:12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</row>
    <row r="17" spans="1:15">
      <c r="A17" s="80" t="s">
        <v>409</v>
      </c>
      <c r="B17" s="80">
        <v>2016</v>
      </c>
      <c r="C17" s="80">
        <v>2017</v>
      </c>
      <c r="D17" s="80">
        <v>2018</v>
      </c>
      <c r="E17" s="80">
        <v>2019</v>
      </c>
      <c r="F17" s="80">
        <v>2020</v>
      </c>
      <c r="G17" s="80">
        <v>2021</v>
      </c>
      <c r="H17" s="80">
        <v>2022</v>
      </c>
      <c r="I17" s="80">
        <v>2023</v>
      </c>
      <c r="J17" s="80">
        <v>2024</v>
      </c>
      <c r="K17" s="80">
        <v>2025</v>
      </c>
      <c r="L17" s="80"/>
      <c r="M17" s="76"/>
      <c r="N17" s="76"/>
      <c r="O17" s="76"/>
    </row>
    <row r="18" spans="1:15">
      <c r="A18" s="80" t="s">
        <v>112</v>
      </c>
      <c r="B18" s="80">
        <v>156.42259999999987</v>
      </c>
      <c r="C18" s="80">
        <v>157.24709999999982</v>
      </c>
      <c r="D18" s="80">
        <v>156.75160000000017</v>
      </c>
      <c r="E18" s="80">
        <v>157.44009000000017</v>
      </c>
      <c r="F18" s="80">
        <v>161.39613000000043</v>
      </c>
      <c r="G18" s="80">
        <v>161.59193000000053</v>
      </c>
      <c r="H18" s="80">
        <v>161.81478000000061</v>
      </c>
      <c r="I18" s="80">
        <v>162.14298000000056</v>
      </c>
      <c r="J18" s="80">
        <v>162.68058000000053</v>
      </c>
      <c r="K18" s="80">
        <v>162.79828000000049</v>
      </c>
      <c r="L18" s="80"/>
      <c r="M18" s="76"/>
      <c r="N18" s="76"/>
      <c r="O18" s="76"/>
    </row>
    <row r="19" spans="1:15">
      <c r="A19" s="80" t="s">
        <v>203</v>
      </c>
      <c r="B19" s="80">
        <v>181.488</v>
      </c>
      <c r="C19" s="80">
        <v>183.23399999999998</v>
      </c>
      <c r="D19" s="80">
        <v>183.98799999999994</v>
      </c>
      <c r="E19" s="80">
        <v>183.988</v>
      </c>
      <c r="F19" s="80">
        <v>183.648</v>
      </c>
      <c r="G19" s="80">
        <v>183.648</v>
      </c>
      <c r="H19" s="80">
        <v>184.47640000000001</v>
      </c>
      <c r="I19" s="80">
        <v>183.92946000000003</v>
      </c>
      <c r="J19" s="80">
        <v>184.41696000000002</v>
      </c>
      <c r="K19" s="80">
        <v>184.41696000000002</v>
      </c>
      <c r="L19" s="80"/>
      <c r="M19" s="76"/>
      <c r="N19" s="76"/>
      <c r="O19" s="76"/>
    </row>
    <row r="20" spans="1:15">
      <c r="A20" s="80" t="s">
        <v>208</v>
      </c>
      <c r="B20" s="80">
        <v>762.28</v>
      </c>
      <c r="C20" s="80">
        <v>771.78</v>
      </c>
      <c r="D20" s="80">
        <v>771.78</v>
      </c>
      <c r="E20" s="80">
        <v>771.78</v>
      </c>
      <c r="F20" s="80">
        <v>771.78</v>
      </c>
      <c r="G20" s="80">
        <v>771.78</v>
      </c>
      <c r="H20" s="80">
        <v>771.78</v>
      </c>
      <c r="I20" s="80">
        <v>771.78</v>
      </c>
      <c r="J20" s="80">
        <v>771.78</v>
      </c>
      <c r="K20" s="80">
        <v>771.78</v>
      </c>
      <c r="L20" s="80"/>
      <c r="M20" s="76"/>
      <c r="N20" s="76"/>
      <c r="O20" s="76"/>
    </row>
    <row r="21" spans="1:15">
      <c r="A21" s="19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76"/>
      <c r="N21" s="76"/>
      <c r="O21" s="76"/>
    </row>
    <row r="22" spans="1:15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76"/>
      <c r="N22" s="76"/>
      <c r="O22" s="76"/>
    </row>
    <row r="23" spans="1:15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76"/>
      <c r="N23" s="76"/>
      <c r="O23" s="76"/>
    </row>
    <row r="24" spans="1:15">
      <c r="A24" s="80" t="s">
        <v>410</v>
      </c>
      <c r="B24" s="80">
        <v>2016</v>
      </c>
      <c r="C24" s="80">
        <v>2017</v>
      </c>
      <c r="D24" s="80">
        <v>2018</v>
      </c>
      <c r="E24" s="80">
        <v>2019</v>
      </c>
      <c r="F24" s="80">
        <v>2020</v>
      </c>
      <c r="G24" s="80">
        <v>2021</v>
      </c>
      <c r="H24" s="80">
        <v>2022</v>
      </c>
      <c r="I24" s="80">
        <v>2023</v>
      </c>
      <c r="J24" s="80">
        <v>2024</v>
      </c>
      <c r="K24" s="80">
        <v>2025</v>
      </c>
      <c r="L24" s="80"/>
      <c r="M24" s="76"/>
      <c r="N24" s="76"/>
      <c r="O24" s="76"/>
    </row>
    <row r="25" spans="1:15">
      <c r="A25" s="80" t="s">
        <v>112</v>
      </c>
      <c r="B25" s="80">
        <v>483.56419799999946</v>
      </c>
      <c r="C25" s="80">
        <v>511.3955749999995</v>
      </c>
      <c r="D25" s="80">
        <v>388.79156499999806</v>
      </c>
      <c r="E25" s="80">
        <v>462.03347999999852</v>
      </c>
      <c r="F25" s="80">
        <v>530.3883445563165</v>
      </c>
      <c r="G25" s="80">
        <v>575.88247038972349</v>
      </c>
      <c r="H25" s="80">
        <v>492.16747329099252</v>
      </c>
      <c r="I25" s="80">
        <v>552.99626762774744</v>
      </c>
      <c r="J25" s="80">
        <v>552.96921277730678</v>
      </c>
      <c r="K25" s="80">
        <v>446.9295761535796</v>
      </c>
      <c r="L25" s="80"/>
      <c r="M25" s="76"/>
      <c r="N25" s="76"/>
      <c r="O25" s="76"/>
    </row>
    <row r="26" spans="1:15">
      <c r="A26" s="80" t="s">
        <v>203</v>
      </c>
      <c r="B26" s="80">
        <v>570.53690200000062</v>
      </c>
      <c r="C26" s="80">
        <v>551.15320499999973</v>
      </c>
      <c r="D26" s="80">
        <v>485.02545499999985</v>
      </c>
      <c r="E26" s="80">
        <v>561.63749200000029</v>
      </c>
      <c r="F26" s="80">
        <v>655.3365520000001</v>
      </c>
      <c r="G26" s="80">
        <v>659.8349099999989</v>
      </c>
      <c r="H26" s="80">
        <v>586.80131200000085</v>
      </c>
      <c r="I26" s="80">
        <v>625.91195299999936</v>
      </c>
      <c r="J26" s="80">
        <v>668.07069956999908</v>
      </c>
      <c r="K26" s="80">
        <v>493.55990820000005</v>
      </c>
      <c r="L26" s="80"/>
      <c r="M26" s="76"/>
      <c r="N26" s="76"/>
      <c r="O26" s="76"/>
    </row>
    <row r="27" spans="1:15">
      <c r="A27" s="80" t="s">
        <v>208</v>
      </c>
      <c r="B27" s="80">
        <v>947.38790899999992</v>
      </c>
      <c r="C27" s="80">
        <v>806.98529300000007</v>
      </c>
      <c r="D27" s="80">
        <v>753.70135299999993</v>
      </c>
      <c r="E27" s="80">
        <v>985.00355699999977</v>
      </c>
      <c r="F27" s="80">
        <v>965.1795229999999</v>
      </c>
      <c r="G27" s="80">
        <v>1182.0412599999993</v>
      </c>
      <c r="H27" s="80">
        <v>1022.1958149999997</v>
      </c>
      <c r="I27" s="80">
        <v>1185.7887409999994</v>
      </c>
      <c r="J27" s="80">
        <v>1443.7630900000001</v>
      </c>
      <c r="K27" s="80">
        <v>656.31583500000056</v>
      </c>
      <c r="L27" s="80"/>
      <c r="M27" s="76"/>
      <c r="N27" s="76"/>
      <c r="O27" s="76"/>
    </row>
    <row r="28" spans="1:15">
      <c r="A28" s="19"/>
      <c r="B28" s="80"/>
      <c r="C28" s="102"/>
      <c r="D28" s="80"/>
      <c r="E28" s="80"/>
      <c r="F28" s="80"/>
      <c r="G28" s="80"/>
      <c r="H28" s="80"/>
      <c r="I28" s="80"/>
      <c r="J28" s="80"/>
      <c r="K28" s="80"/>
      <c r="L28" s="80"/>
      <c r="M28" s="76"/>
      <c r="N28" s="76"/>
      <c r="O28" s="76"/>
    </row>
    <row r="29" spans="1:1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76"/>
      <c r="N29" s="76"/>
      <c r="O29" s="76"/>
    </row>
    <row r="30" spans="1:15" ht="12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</row>
    <row r="31" spans="1:15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</row>
    <row r="32" spans="1:15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</row>
    <row r="33" spans="1:15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5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</row>
    <row r="35" spans="1:15" ht="12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</row>
    <row r="36" spans="1:1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</row>
    <row r="37" spans="1:1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</row>
    <row r="38" spans="1:15" ht="12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</row>
    <row r="39" spans="1:1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</row>
  </sheetData>
  <mergeCells count="2">
    <mergeCell ref="A3:A4"/>
    <mergeCell ref="A12:A13"/>
  </mergeCells>
  <phoneticPr fontId="40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N63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15.5703125" style="3" customWidth="1"/>
    <col min="2" max="2" width="11.28515625" style="3" customWidth="1"/>
    <col min="3" max="9" width="9.140625" style="3" customWidth="1"/>
    <col min="10" max="10" width="8.42578125" style="3" customWidth="1"/>
    <col min="11" max="13" width="9.140625" style="3" customWidth="1"/>
    <col min="14" max="16384" width="9.140625" style="3"/>
  </cols>
  <sheetData>
    <row r="1" spans="1:14" s="37" customFormat="1" ht="20.25">
      <c r="A1" s="218" t="s">
        <v>611</v>
      </c>
    </row>
    <row r="2" spans="1:14" s="86" customFormat="1" ht="6" customHeight="1"/>
    <row r="3" spans="1:14" s="38" customFormat="1" ht="24.2" customHeight="1">
      <c r="A3" s="99" t="s">
        <v>217</v>
      </c>
      <c r="B3" s="39" t="s">
        <v>274</v>
      </c>
      <c r="C3" s="96"/>
      <c r="D3" s="96"/>
      <c r="E3" s="96"/>
      <c r="F3" s="96"/>
      <c r="G3" s="96"/>
      <c r="H3" s="96"/>
      <c r="I3" s="97"/>
      <c r="J3" s="97"/>
      <c r="K3" s="97"/>
    </row>
    <row r="4" spans="1:14" s="38" customFormat="1" ht="31.5" customHeight="1">
      <c r="A4" s="99" t="s">
        <v>249</v>
      </c>
      <c r="B4" s="539" t="s">
        <v>250</v>
      </c>
      <c r="C4" s="539"/>
      <c r="D4" s="539"/>
      <c r="E4" s="539"/>
      <c r="F4" s="539"/>
      <c r="G4" s="539"/>
      <c r="H4" s="539"/>
      <c r="I4" s="539"/>
      <c r="J4" s="539"/>
      <c r="K4" s="97"/>
    </row>
    <row r="5" spans="1:14" s="38" customFormat="1" ht="24.2" customHeight="1">
      <c r="A5" s="99" t="s">
        <v>225</v>
      </c>
      <c r="B5" s="39" t="s">
        <v>423</v>
      </c>
      <c r="C5" s="96"/>
      <c r="D5" s="96"/>
      <c r="E5" s="96"/>
      <c r="F5" s="96"/>
      <c r="G5" s="96"/>
      <c r="H5" s="96"/>
      <c r="I5" s="97"/>
      <c r="J5" s="97"/>
      <c r="K5" s="97"/>
    </row>
    <row r="6" spans="1:14" s="38" customFormat="1" ht="24.2" customHeight="1">
      <c r="A6" s="99" t="s">
        <v>226</v>
      </c>
      <c r="B6" s="39" t="s">
        <v>424</v>
      </c>
      <c r="C6" s="96"/>
      <c r="D6" s="96"/>
      <c r="E6" s="96"/>
      <c r="F6" s="96"/>
      <c r="G6" s="96"/>
      <c r="H6" s="96"/>
      <c r="I6" s="97"/>
      <c r="J6" s="97"/>
      <c r="K6" s="97"/>
    </row>
    <row r="7" spans="1:14" s="38" customFormat="1" ht="24.2" customHeight="1">
      <c r="A7" s="99" t="s">
        <v>200</v>
      </c>
      <c r="B7" s="39" t="s">
        <v>201</v>
      </c>
      <c r="C7" s="96"/>
      <c r="D7" s="96"/>
      <c r="E7" s="96"/>
      <c r="F7" s="96"/>
      <c r="G7" s="96"/>
      <c r="H7" s="96"/>
      <c r="I7" s="97"/>
      <c r="J7" s="97"/>
      <c r="K7" s="97"/>
      <c r="N7" s="98"/>
    </row>
    <row r="8" spans="1:14" s="38" customFormat="1" ht="24.2" customHeight="1">
      <c r="A8" s="99" t="s">
        <v>459</v>
      </c>
      <c r="B8" s="39" t="s">
        <v>638</v>
      </c>
      <c r="C8" s="96"/>
      <c r="D8" s="96"/>
      <c r="E8" s="96"/>
      <c r="F8" s="96"/>
      <c r="G8" s="96"/>
      <c r="H8" s="96"/>
    </row>
    <row r="9" spans="1:14" s="38" customFormat="1" ht="24.2" customHeight="1">
      <c r="A9" s="99" t="s">
        <v>124</v>
      </c>
      <c r="B9" s="39" t="s">
        <v>125</v>
      </c>
      <c r="C9" s="96"/>
      <c r="D9" s="96"/>
      <c r="E9" s="96"/>
      <c r="F9" s="96"/>
      <c r="G9" s="96"/>
      <c r="H9" s="96"/>
    </row>
    <row r="10" spans="1:14" s="38" customFormat="1" ht="24.2" customHeight="1">
      <c r="A10" s="99" t="s">
        <v>53</v>
      </c>
      <c r="B10" s="39" t="s">
        <v>136</v>
      </c>
      <c r="C10" s="96"/>
      <c r="D10" s="96"/>
      <c r="E10" s="96"/>
      <c r="F10" s="96"/>
      <c r="G10" s="96"/>
      <c r="H10" s="96"/>
    </row>
    <row r="11" spans="1:14" s="38" customFormat="1" ht="24.2" customHeight="1">
      <c r="A11" s="99" t="s">
        <v>12</v>
      </c>
      <c r="B11" s="39" t="s">
        <v>133</v>
      </c>
      <c r="C11" s="96"/>
      <c r="D11" s="96"/>
      <c r="E11" s="96"/>
      <c r="F11" s="96"/>
      <c r="G11" s="96"/>
      <c r="H11" s="96"/>
    </row>
    <row r="12" spans="1:14" s="38" customFormat="1" ht="24.2" customHeight="1">
      <c r="A12" s="99" t="s">
        <v>138</v>
      </c>
      <c r="B12" s="39" t="s">
        <v>139</v>
      </c>
      <c r="C12" s="96"/>
      <c r="D12" s="96"/>
      <c r="E12" s="96"/>
      <c r="F12" s="96"/>
      <c r="G12" s="96"/>
      <c r="H12" s="96"/>
    </row>
    <row r="13" spans="1:14" s="38" customFormat="1" ht="24.2" customHeight="1">
      <c r="A13" s="99" t="s">
        <v>146</v>
      </c>
      <c r="B13" s="39" t="s">
        <v>147</v>
      </c>
      <c r="C13" s="96"/>
      <c r="D13" s="96"/>
      <c r="E13" s="96"/>
      <c r="F13" s="96"/>
      <c r="G13" s="96"/>
      <c r="H13" s="96"/>
    </row>
    <row r="14" spans="1:14" s="38" customFormat="1" ht="24.2" customHeight="1">
      <c r="A14" s="99" t="s">
        <v>150</v>
      </c>
      <c r="B14" s="39" t="s">
        <v>151</v>
      </c>
      <c r="C14" s="96"/>
      <c r="D14" s="96"/>
      <c r="E14" s="96"/>
      <c r="F14" s="96"/>
      <c r="G14" s="96"/>
      <c r="H14" s="96"/>
    </row>
    <row r="15" spans="1:14" s="38" customFormat="1" ht="24.2" customHeight="1">
      <c r="A15" s="99" t="s">
        <v>152</v>
      </c>
      <c r="B15" s="39" t="s">
        <v>153</v>
      </c>
      <c r="C15" s="96"/>
      <c r="D15" s="96"/>
      <c r="E15" s="96"/>
      <c r="F15" s="96"/>
      <c r="G15" s="96"/>
      <c r="H15" s="96"/>
    </row>
    <row r="16" spans="1:14" s="38" customFormat="1" ht="24.2" customHeight="1">
      <c r="A16" s="99" t="s">
        <v>156</v>
      </c>
      <c r="B16" s="39" t="s">
        <v>282</v>
      </c>
      <c r="C16" s="96"/>
      <c r="D16" s="96"/>
      <c r="E16" s="96"/>
      <c r="F16" s="96"/>
      <c r="G16" s="96"/>
      <c r="H16" s="96"/>
    </row>
    <row r="17" spans="1:10" s="38" customFormat="1" ht="24.2" customHeight="1">
      <c r="A17" s="99" t="s">
        <v>279</v>
      </c>
      <c r="B17" s="39" t="s">
        <v>280</v>
      </c>
      <c r="C17" s="96"/>
      <c r="D17" s="96"/>
      <c r="E17" s="96"/>
      <c r="F17" s="96"/>
      <c r="G17" s="96"/>
      <c r="H17" s="96"/>
    </row>
    <row r="18" spans="1:10" s="38" customFormat="1" ht="24.2" customHeight="1">
      <c r="A18" s="99" t="s">
        <v>184</v>
      </c>
      <c r="B18" s="39" t="s">
        <v>185</v>
      </c>
      <c r="C18" s="96"/>
      <c r="D18" s="96"/>
      <c r="E18" s="96"/>
      <c r="F18" s="96"/>
      <c r="G18" s="96"/>
      <c r="H18" s="96"/>
    </row>
    <row r="19" spans="1:10" s="38" customFormat="1" ht="24.2" customHeight="1">
      <c r="A19" s="99" t="s">
        <v>126</v>
      </c>
      <c r="B19" s="39" t="s">
        <v>127</v>
      </c>
      <c r="C19" s="96"/>
      <c r="D19" s="96"/>
      <c r="E19" s="96"/>
      <c r="F19" s="96"/>
      <c r="G19" s="96"/>
      <c r="H19" s="96"/>
    </row>
    <row r="20" spans="1:10" s="38" customFormat="1" ht="24.2" customHeight="1">
      <c r="A20" s="99" t="s">
        <v>128</v>
      </c>
      <c r="B20" s="39" t="s">
        <v>129</v>
      </c>
      <c r="C20" s="96"/>
      <c r="D20" s="96"/>
      <c r="E20" s="96"/>
      <c r="F20" s="96"/>
      <c r="G20" s="96"/>
      <c r="H20" s="96"/>
    </row>
    <row r="21" spans="1:10" s="38" customFormat="1" ht="24.2" customHeight="1">
      <c r="A21" s="99" t="s">
        <v>142</v>
      </c>
      <c r="B21" s="39" t="s">
        <v>143</v>
      </c>
    </row>
    <row r="22" spans="1:10" s="38" customFormat="1" ht="24.2" customHeight="1">
      <c r="A22" s="99" t="s">
        <v>227</v>
      </c>
      <c r="B22" s="39" t="s">
        <v>425</v>
      </c>
    </row>
    <row r="23" spans="1:10" s="38" customFormat="1" ht="24.2" customHeight="1">
      <c r="A23" s="99" t="s">
        <v>140</v>
      </c>
      <c r="B23" s="39" t="s">
        <v>141</v>
      </c>
    </row>
    <row r="24" spans="1:10" s="38" customFormat="1" ht="24.2" customHeight="1">
      <c r="A24" s="99" t="s">
        <v>30</v>
      </c>
      <c r="B24" s="39" t="s">
        <v>130</v>
      </c>
    </row>
    <row r="25" spans="1:10" s="38" customFormat="1" ht="24.2" customHeight="1">
      <c r="A25" s="99" t="s">
        <v>51</v>
      </c>
      <c r="B25" s="39" t="s">
        <v>137</v>
      </c>
    </row>
    <row r="26" spans="1:10" s="38" customFormat="1" ht="24.2" customHeight="1">
      <c r="A26" s="99" t="s">
        <v>144</v>
      </c>
      <c r="B26" s="39" t="s">
        <v>145</v>
      </c>
    </row>
    <row r="27" spans="1:10" s="38" customFormat="1" ht="31.5" customHeight="1">
      <c r="A27" s="99" t="s">
        <v>251</v>
      </c>
      <c r="B27" s="539" t="s">
        <v>252</v>
      </c>
      <c r="C27" s="539"/>
      <c r="D27" s="539"/>
      <c r="E27" s="539"/>
      <c r="F27" s="539"/>
      <c r="G27" s="539"/>
      <c r="H27" s="539"/>
      <c r="I27" s="539"/>
      <c r="J27" s="539"/>
    </row>
    <row r="28" spans="1:10" s="38" customFormat="1" ht="24.2" customHeight="1">
      <c r="A28" s="99" t="s">
        <v>253</v>
      </c>
      <c r="B28" s="39" t="s">
        <v>254</v>
      </c>
    </row>
    <row r="29" spans="1:10" s="38" customFormat="1" ht="24.2" customHeight="1">
      <c r="A29" s="99" t="s">
        <v>131</v>
      </c>
      <c r="B29" s="39" t="s">
        <v>132</v>
      </c>
    </row>
    <row r="30" spans="1:10" s="38" customFormat="1" ht="24.2" customHeight="1">
      <c r="A30" s="99" t="s">
        <v>157</v>
      </c>
      <c r="B30" s="39" t="s">
        <v>154</v>
      </c>
    </row>
    <row r="31" spans="1:10" s="38" customFormat="1" ht="24.2" customHeight="1">
      <c r="A31" s="99" t="s">
        <v>148</v>
      </c>
      <c r="B31" s="39" t="s">
        <v>149</v>
      </c>
    </row>
    <row r="32" spans="1:10" s="38" customFormat="1" ht="24.2" customHeight="1">
      <c r="A32" s="99" t="s">
        <v>134</v>
      </c>
      <c r="B32" s="39" t="s">
        <v>135</v>
      </c>
    </row>
    <row r="33" spans="1:10" s="38" customFormat="1" ht="24.2" customHeight="1">
      <c r="A33" s="99" t="s">
        <v>158</v>
      </c>
      <c r="B33" s="39" t="s">
        <v>155</v>
      </c>
      <c r="C33" s="39"/>
    </row>
    <row r="34" spans="1:10" s="38" customFormat="1" ht="24.2" customHeight="1">
      <c r="A34" s="99" t="s">
        <v>691</v>
      </c>
      <c r="B34" s="39" t="s">
        <v>692</v>
      </c>
    </row>
    <row r="35" spans="1:10" s="38" customFormat="1" ht="21" customHeight="1">
      <c r="A35" s="39"/>
      <c r="B35" s="39"/>
      <c r="C35" s="39"/>
    </row>
    <row r="36" spans="1:10" s="38" customFormat="1" ht="15">
      <c r="A36" s="97" t="s">
        <v>402</v>
      </c>
    </row>
    <row r="37" spans="1:10" s="39" customFormat="1" ht="24.75" customHeight="1">
      <c r="A37" s="39" t="s">
        <v>403</v>
      </c>
    </row>
    <row r="38" spans="1:10" s="38" customFormat="1" ht="15">
      <c r="A38" s="97" t="s">
        <v>233</v>
      </c>
    </row>
    <row r="39" spans="1:10" s="39" customFormat="1" ht="24.75" customHeight="1">
      <c r="A39" s="39" t="s">
        <v>234</v>
      </c>
    </row>
    <row r="40" spans="1:10" s="38" customFormat="1" ht="15">
      <c r="A40" s="97" t="s">
        <v>160</v>
      </c>
    </row>
    <row r="41" spans="1:10" s="39" customFormat="1" ht="39.75" customHeight="1">
      <c r="A41" s="537" t="s">
        <v>255</v>
      </c>
      <c r="B41" s="537"/>
      <c r="C41" s="537"/>
      <c r="D41" s="537"/>
      <c r="E41" s="537"/>
      <c r="F41" s="537"/>
      <c r="G41" s="537"/>
      <c r="H41" s="537"/>
      <c r="I41" s="537"/>
      <c r="J41" s="537"/>
    </row>
    <row r="42" spans="1:10" s="38" customFormat="1" ht="15">
      <c r="A42" s="97" t="s">
        <v>181</v>
      </c>
    </row>
    <row r="43" spans="1:10" s="39" customFormat="1" ht="39.75" customHeight="1">
      <c r="A43" s="537" t="s">
        <v>623</v>
      </c>
      <c r="B43" s="537"/>
      <c r="C43" s="537"/>
      <c r="D43" s="537"/>
      <c r="E43" s="537"/>
      <c r="F43" s="537"/>
      <c r="G43" s="537"/>
      <c r="H43" s="537"/>
      <c r="I43" s="537"/>
      <c r="J43" s="537"/>
    </row>
    <row r="44" spans="1:10" s="38" customFormat="1" ht="15">
      <c r="A44" s="97" t="s">
        <v>413</v>
      </c>
    </row>
    <row r="45" spans="1:10" s="39" customFormat="1" ht="54.75" customHeight="1">
      <c r="A45" s="537" t="s">
        <v>422</v>
      </c>
      <c r="B45" s="537"/>
      <c r="C45" s="537"/>
      <c r="D45" s="537"/>
      <c r="E45" s="537"/>
      <c r="F45" s="537"/>
      <c r="G45" s="537"/>
      <c r="H45" s="537"/>
      <c r="I45" s="537"/>
      <c r="J45" s="537"/>
    </row>
    <row r="46" spans="1:10" s="38" customFormat="1" ht="15">
      <c r="A46" s="97" t="s">
        <v>414</v>
      </c>
    </row>
    <row r="47" spans="1:10" s="39" customFormat="1" ht="24.75" customHeight="1">
      <c r="A47" s="39" t="s">
        <v>420</v>
      </c>
    </row>
    <row r="48" spans="1:10" s="38" customFormat="1" ht="16.5">
      <c r="A48" s="97" t="s">
        <v>415</v>
      </c>
    </row>
    <row r="49" spans="1:10" s="38" customFormat="1" ht="69.75" customHeight="1">
      <c r="A49" s="537" t="s">
        <v>619</v>
      </c>
      <c r="B49" s="537"/>
      <c r="C49" s="537"/>
      <c r="D49" s="537"/>
      <c r="E49" s="537"/>
      <c r="F49" s="537"/>
      <c r="G49" s="537"/>
      <c r="H49" s="537"/>
      <c r="I49" s="537"/>
      <c r="J49" s="537"/>
    </row>
    <row r="50" spans="1:10" s="38" customFormat="1" ht="16.5">
      <c r="A50" s="97" t="s">
        <v>416</v>
      </c>
    </row>
    <row r="51" spans="1:10" s="39" customFormat="1" ht="24.75" customHeight="1">
      <c r="A51" s="39" t="s">
        <v>428</v>
      </c>
    </row>
    <row r="52" spans="1:10" s="38" customFormat="1" ht="15">
      <c r="A52" s="97" t="s">
        <v>417</v>
      </c>
    </row>
    <row r="53" spans="1:10" s="39" customFormat="1" ht="24.75" customHeight="1">
      <c r="A53" s="39" t="s">
        <v>427</v>
      </c>
    </row>
    <row r="54" spans="1:10" s="38" customFormat="1" ht="15">
      <c r="A54" s="97" t="s">
        <v>418</v>
      </c>
    </row>
    <row r="55" spans="1:10" s="39" customFormat="1" ht="24.75" customHeight="1">
      <c r="A55" s="39" t="s">
        <v>426</v>
      </c>
    </row>
    <row r="56" spans="1:10" s="38" customFormat="1" ht="15">
      <c r="A56" s="97" t="s">
        <v>159</v>
      </c>
    </row>
    <row r="57" spans="1:10" s="39" customFormat="1" ht="24.75" customHeight="1">
      <c r="A57" s="39" t="s">
        <v>202</v>
      </c>
    </row>
    <row r="58" spans="1:10" s="38" customFormat="1" ht="15">
      <c r="A58" s="97" t="s">
        <v>419</v>
      </c>
    </row>
    <row r="59" spans="1:10" s="39" customFormat="1" ht="24.75" customHeight="1">
      <c r="A59" s="39" t="s">
        <v>421</v>
      </c>
    </row>
    <row r="60" spans="1:10" s="38" customFormat="1" ht="15">
      <c r="A60" s="97" t="s">
        <v>235</v>
      </c>
    </row>
    <row r="61" spans="1:10" s="38" customFormat="1" ht="39.75" customHeight="1">
      <c r="A61" s="538" t="s">
        <v>464</v>
      </c>
      <c r="B61" s="538"/>
      <c r="C61" s="538"/>
      <c r="D61" s="538"/>
      <c r="E61" s="538"/>
      <c r="F61" s="538"/>
      <c r="G61" s="538"/>
      <c r="H61" s="538"/>
      <c r="I61" s="538"/>
      <c r="J61" s="538"/>
    </row>
    <row r="62" spans="1:10" ht="16.5">
      <c r="A62" s="97" t="s">
        <v>465</v>
      </c>
    </row>
    <row r="63" spans="1:10" ht="24.75" customHeight="1">
      <c r="A63" s="125" t="s">
        <v>466</v>
      </c>
    </row>
  </sheetData>
  <sortState xmlns:xlrd2="http://schemas.microsoft.com/office/spreadsheetml/2017/richdata2" ref="A3:B34">
    <sortCondition ref="A34"/>
  </sortState>
  <mergeCells count="7">
    <mergeCell ref="A49:J49"/>
    <mergeCell ref="A61:J61"/>
    <mergeCell ref="A45:J45"/>
    <mergeCell ref="A41:J41"/>
    <mergeCell ref="B4:J4"/>
    <mergeCell ref="B27:J27"/>
    <mergeCell ref="A43:J4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7"/>
  <dimension ref="A1:L36"/>
  <sheetViews>
    <sheetView showGridLines="0" zoomScaleNormal="100" workbookViewId="0"/>
  </sheetViews>
  <sheetFormatPr defaultColWidth="9.140625" defaultRowHeight="12.75"/>
  <cols>
    <col min="1" max="1" width="16.28515625" style="1" customWidth="1"/>
    <col min="2" max="2" width="12.5703125" style="1" customWidth="1"/>
    <col min="3" max="4" width="13.42578125" style="1" customWidth="1"/>
    <col min="5" max="5" width="18.5703125" style="1" customWidth="1"/>
    <col min="6" max="6" width="14.7109375" style="1" customWidth="1"/>
    <col min="7" max="7" width="15.42578125" style="1" customWidth="1"/>
    <col min="8" max="8" width="14.7109375" style="1" customWidth="1"/>
    <col min="9" max="10" width="9.140625" style="1"/>
    <col min="11" max="11" width="6.5703125" style="1" customWidth="1"/>
    <col min="12" max="25" width="9.140625" style="1"/>
    <col min="26" max="26" width="14.42578125" style="1" customWidth="1"/>
    <col min="27" max="16384" width="9.140625" style="1"/>
  </cols>
  <sheetData>
    <row r="1" spans="1:12" ht="18">
      <c r="A1" s="194" t="s">
        <v>527</v>
      </c>
      <c r="K1" s="352" t="str">
        <f>'3.1'!N1</f>
        <v>2025</v>
      </c>
    </row>
    <row r="2" spans="1:12" ht="6" customHeight="1"/>
    <row r="3" spans="1:12" s="3" customFormat="1" ht="48">
      <c r="A3" s="556"/>
      <c r="B3" s="556"/>
      <c r="C3" s="283" t="s">
        <v>195</v>
      </c>
      <c r="D3" s="283" t="s">
        <v>196</v>
      </c>
      <c r="E3" s="292" t="s">
        <v>270</v>
      </c>
      <c r="F3" s="283" t="s">
        <v>197</v>
      </c>
      <c r="G3" s="283" t="s">
        <v>198</v>
      </c>
    </row>
    <row r="4" spans="1:12" s="3" customFormat="1" ht="13.5">
      <c r="A4" s="556"/>
      <c r="B4" s="556"/>
      <c r="C4" s="192" t="s">
        <v>192</v>
      </c>
      <c r="D4" s="192" t="s">
        <v>6</v>
      </c>
      <c r="E4" s="192" t="s">
        <v>6</v>
      </c>
      <c r="F4" s="192" t="s">
        <v>6</v>
      </c>
      <c r="G4" s="192" t="s">
        <v>6</v>
      </c>
    </row>
    <row r="5" spans="1:12" s="3" customFormat="1" ht="13.5">
      <c r="A5" s="560" t="s">
        <v>324</v>
      </c>
      <c r="B5" s="560"/>
      <c r="C5" s="272">
        <f>SUM(C6:C9)</f>
        <v>380.23598500000003</v>
      </c>
      <c r="D5" s="272">
        <f>SUM(D6:D9)</f>
        <v>666173.60144292389</v>
      </c>
      <c r="E5" s="272">
        <f>SUM(E6:E9)</f>
        <v>8225.3556099999969</v>
      </c>
      <c r="F5" s="272">
        <f>SUM(F6:F9)</f>
        <v>657948.2458329238</v>
      </c>
      <c r="G5" s="272">
        <f>SUM(G6:G9)</f>
        <v>652155.27056000009</v>
      </c>
    </row>
    <row r="6" spans="1:12" s="3" customFormat="1" ht="12">
      <c r="A6" s="557" t="s">
        <v>9</v>
      </c>
      <c r="B6" s="557"/>
      <c r="C6" s="311">
        <v>2.7655849999999997</v>
      </c>
      <c r="D6" s="311">
        <v>1459.4131029242949</v>
      </c>
      <c r="E6" s="311">
        <v>34.489040000000003</v>
      </c>
      <c r="F6" s="311">
        <v>1424.924062924295</v>
      </c>
      <c r="G6" s="311">
        <v>1406.10979</v>
      </c>
    </row>
    <row r="7" spans="1:12" s="3" customFormat="1" ht="12">
      <c r="A7" s="558" t="s">
        <v>209</v>
      </c>
      <c r="B7" s="558"/>
      <c r="C7" s="369">
        <v>5.16</v>
      </c>
      <c r="D7" s="369">
        <v>7265.1005399999976</v>
      </c>
      <c r="E7" s="369">
        <v>55.141670000000005</v>
      </c>
      <c r="F7" s="369">
        <v>7209.9588699999977</v>
      </c>
      <c r="G7" s="369">
        <v>7189.8995199999999</v>
      </c>
    </row>
    <row r="8" spans="1:12" s="3" customFormat="1" ht="12">
      <c r="A8" s="558" t="s">
        <v>210</v>
      </c>
      <c r="B8" s="558"/>
      <c r="C8" s="369">
        <v>56.08</v>
      </c>
      <c r="D8" s="369">
        <v>96661.701469999942</v>
      </c>
      <c r="E8" s="369">
        <v>934.06938000000071</v>
      </c>
      <c r="F8" s="369">
        <v>95727.632089999941</v>
      </c>
      <c r="G8" s="369">
        <v>95742.996000000014</v>
      </c>
    </row>
    <row r="9" spans="1:12" s="3" customFormat="1" ht="12">
      <c r="A9" s="559" t="s">
        <v>10</v>
      </c>
      <c r="B9" s="559"/>
      <c r="C9" s="368">
        <v>316.23040000000003</v>
      </c>
      <c r="D9" s="368">
        <v>560787.38632999966</v>
      </c>
      <c r="E9" s="368">
        <v>7201.6555199999957</v>
      </c>
      <c r="F9" s="368">
        <v>553585.73080999963</v>
      </c>
      <c r="G9" s="368">
        <v>547816.26525000005</v>
      </c>
    </row>
    <row r="10" spans="1:12" s="3" customFormat="1" ht="12">
      <c r="A10" s="7" t="s">
        <v>522</v>
      </c>
      <c r="G10" s="5"/>
    </row>
    <row r="11" spans="1:12" s="3" customFormat="1" ht="12">
      <c r="A11" s="7"/>
      <c r="G11" s="5"/>
    </row>
    <row r="13" spans="1:12">
      <c r="A13" s="76"/>
      <c r="B13" s="76"/>
      <c r="C13" s="76"/>
      <c r="D13" s="76"/>
      <c r="E13" s="76"/>
      <c r="F13" s="76"/>
      <c r="G13" s="76"/>
      <c r="H13" s="76"/>
      <c r="I13" s="76"/>
      <c r="J13" s="76"/>
    </row>
    <row r="14" spans="1:12">
      <c r="A14" s="80"/>
      <c r="B14" s="80">
        <v>2016</v>
      </c>
      <c r="C14" s="80">
        <v>2017</v>
      </c>
      <c r="D14" s="80">
        <v>2018</v>
      </c>
      <c r="E14" s="80">
        <v>2019</v>
      </c>
      <c r="F14" s="80">
        <v>2020</v>
      </c>
      <c r="G14" s="80">
        <v>2021</v>
      </c>
      <c r="H14" s="80">
        <v>2022</v>
      </c>
      <c r="I14" s="80">
        <v>2023</v>
      </c>
      <c r="J14" s="80">
        <v>2024</v>
      </c>
      <c r="K14" s="80">
        <v>2025</v>
      </c>
      <c r="L14" s="76"/>
    </row>
    <row r="15" spans="1:12">
      <c r="A15" s="80" t="s">
        <v>9</v>
      </c>
      <c r="B15" s="80">
        <v>2.9648999999999992</v>
      </c>
      <c r="C15" s="80">
        <v>2.9173999999999984</v>
      </c>
      <c r="D15" s="80">
        <v>2.8173999999999988</v>
      </c>
      <c r="E15" s="80">
        <v>2.7943999999999996</v>
      </c>
      <c r="F15" s="80">
        <v>2.9742999999999995</v>
      </c>
      <c r="G15" s="80">
        <v>2.9742999999999995</v>
      </c>
      <c r="H15" s="80">
        <v>2.6592999999999996</v>
      </c>
      <c r="I15" s="80">
        <v>2.6492999999999998</v>
      </c>
      <c r="J15" s="80">
        <v>3.0434049999999999</v>
      </c>
      <c r="K15" s="80">
        <v>2.7655849999999997</v>
      </c>
      <c r="L15" s="76"/>
    </row>
    <row r="16" spans="1:12">
      <c r="A16" s="80" t="s">
        <v>209</v>
      </c>
      <c r="B16" s="80">
        <v>5.76</v>
      </c>
      <c r="C16" s="80">
        <v>5.76</v>
      </c>
      <c r="D16" s="80">
        <v>5.76</v>
      </c>
      <c r="E16" s="80">
        <v>5.76</v>
      </c>
      <c r="F16" s="80">
        <v>5.76</v>
      </c>
      <c r="G16" s="80">
        <v>5.76</v>
      </c>
      <c r="H16" s="80">
        <v>5.76</v>
      </c>
      <c r="I16" s="80">
        <v>5.16</v>
      </c>
      <c r="J16" s="80">
        <v>5.16</v>
      </c>
      <c r="K16" s="80">
        <v>5.16</v>
      </c>
      <c r="L16" s="76"/>
    </row>
    <row r="17" spans="1:12">
      <c r="A17" s="80" t="s">
        <v>210</v>
      </c>
      <c r="B17" s="80">
        <v>59.879999999999995</v>
      </c>
      <c r="C17" s="80">
        <v>59.879999999999995</v>
      </c>
      <c r="D17" s="80">
        <v>61.879999999999995</v>
      </c>
      <c r="E17" s="80">
        <v>57.879999999999995</v>
      </c>
      <c r="F17" s="80">
        <v>57.879999999999995</v>
      </c>
      <c r="G17" s="80">
        <v>57.879999999999995</v>
      </c>
      <c r="H17" s="80">
        <v>57.879999999999995</v>
      </c>
      <c r="I17" s="80">
        <v>56.379999999999995</v>
      </c>
      <c r="J17" s="80">
        <v>56.08</v>
      </c>
      <c r="K17" s="80">
        <v>56.08</v>
      </c>
      <c r="L17" s="76"/>
    </row>
    <row r="18" spans="1:12" ht="14.25" customHeight="1">
      <c r="A18" s="80" t="s">
        <v>10</v>
      </c>
      <c r="B18" s="80">
        <v>213.5500000000001</v>
      </c>
      <c r="C18" s="80">
        <v>239.65000000000012</v>
      </c>
      <c r="D18" s="80">
        <v>246.25000000000009</v>
      </c>
      <c r="E18" s="80">
        <v>272.99000000000012</v>
      </c>
      <c r="F18" s="80">
        <v>272.99000000000012</v>
      </c>
      <c r="G18" s="80">
        <v>272.99000000000012</v>
      </c>
      <c r="H18" s="80">
        <v>272.99000000000012</v>
      </c>
      <c r="I18" s="80">
        <v>278.31040000000013</v>
      </c>
      <c r="J18" s="80">
        <v>300.67040000000003</v>
      </c>
      <c r="K18" s="80">
        <v>316.23040000000003</v>
      </c>
      <c r="L18" s="76"/>
    </row>
    <row r="19" spans="1:12">
      <c r="A19" s="19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76"/>
    </row>
    <row r="20" spans="1:12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76"/>
    </row>
    <row r="21" spans="1:12">
      <c r="A21" s="80"/>
      <c r="B21" s="80">
        <v>2016</v>
      </c>
      <c r="C21" s="80">
        <v>2017</v>
      </c>
      <c r="D21" s="80">
        <v>2018</v>
      </c>
      <c r="E21" s="80">
        <v>2019</v>
      </c>
      <c r="F21" s="80">
        <v>2020</v>
      </c>
      <c r="G21" s="80">
        <v>2021</v>
      </c>
      <c r="H21" s="80">
        <v>2022</v>
      </c>
      <c r="I21" s="80">
        <v>2023</v>
      </c>
      <c r="J21" s="80">
        <v>2024</v>
      </c>
      <c r="K21" s="80">
        <v>2025</v>
      </c>
      <c r="L21" s="76"/>
    </row>
    <row r="22" spans="1:12">
      <c r="A22" s="80" t="s">
        <v>9</v>
      </c>
      <c r="B22" s="80">
        <v>1526.2050000000008</v>
      </c>
      <c r="C22" s="80">
        <v>1951.3949999999998</v>
      </c>
      <c r="D22" s="80">
        <v>1805.3449999999987</v>
      </c>
      <c r="E22" s="80">
        <v>1954.2470000000003</v>
      </c>
      <c r="F22" s="80">
        <v>1788.6536931276544</v>
      </c>
      <c r="G22" s="80">
        <v>1547.2763685628631</v>
      </c>
      <c r="H22" s="80">
        <v>1696.9173690673379</v>
      </c>
      <c r="I22" s="80">
        <v>1868.7011583448163</v>
      </c>
      <c r="J22" s="80">
        <v>1911.7651659460523</v>
      </c>
      <c r="K22" s="80">
        <v>1459.4131029242949</v>
      </c>
      <c r="L22" s="76"/>
    </row>
    <row r="23" spans="1:12">
      <c r="A23" s="80" t="s">
        <v>209</v>
      </c>
      <c r="B23" s="80">
        <v>7972.7270000000008</v>
      </c>
      <c r="C23" s="80">
        <v>9409.8489999999983</v>
      </c>
      <c r="D23" s="80">
        <v>9129.6790000000019</v>
      </c>
      <c r="E23" s="80">
        <v>9507.3530000000028</v>
      </c>
      <c r="F23" s="80">
        <v>9572.2420000000002</v>
      </c>
      <c r="G23" s="80">
        <v>7653.2949999999983</v>
      </c>
      <c r="H23" s="80">
        <v>8628.56</v>
      </c>
      <c r="I23" s="80">
        <v>9354.4709999999995</v>
      </c>
      <c r="J23" s="80">
        <v>9100.652900000001</v>
      </c>
      <c r="K23" s="80">
        <v>7265.1005399999976</v>
      </c>
      <c r="L23" s="76"/>
    </row>
    <row r="24" spans="1:12">
      <c r="A24" s="80" t="s">
        <v>210</v>
      </c>
      <c r="B24" s="80">
        <v>107329.13599999997</v>
      </c>
      <c r="C24" s="80">
        <v>126994.19900000002</v>
      </c>
      <c r="D24" s="80">
        <v>120615.17800000003</v>
      </c>
      <c r="E24" s="80">
        <v>124609.18200000003</v>
      </c>
      <c r="F24" s="80">
        <v>114718.106</v>
      </c>
      <c r="G24" s="80">
        <v>103602.09900000007</v>
      </c>
      <c r="H24" s="80">
        <v>108984.79700000002</v>
      </c>
      <c r="I24" s="80">
        <v>119832.01699999993</v>
      </c>
      <c r="J24" s="80">
        <v>112734.44894000002</v>
      </c>
      <c r="K24" s="80">
        <v>96661.701469999942</v>
      </c>
      <c r="L24" s="76"/>
    </row>
    <row r="25" spans="1:12">
      <c r="A25" s="80" t="s">
        <v>10</v>
      </c>
      <c r="B25" s="80">
        <v>380132.28400000045</v>
      </c>
      <c r="C25" s="80">
        <v>452682.90100000013</v>
      </c>
      <c r="D25" s="80">
        <v>477779.50699999958</v>
      </c>
      <c r="E25" s="80">
        <v>563963.18000000098</v>
      </c>
      <c r="F25" s="80">
        <v>573020.57199999946</v>
      </c>
      <c r="G25" s="80">
        <v>488770.47199999861</v>
      </c>
      <c r="H25" s="80">
        <v>522050.24200000119</v>
      </c>
      <c r="I25" s="80">
        <v>570585.78199999896</v>
      </c>
      <c r="J25" s="80">
        <v>593274.64776000008</v>
      </c>
      <c r="K25" s="80">
        <v>560787.38632999966</v>
      </c>
      <c r="L25" s="76"/>
    </row>
    <row r="26" spans="1:12">
      <c r="A26" s="1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76"/>
    </row>
    <row r="27" spans="1:12">
      <c r="A27" s="76"/>
      <c r="B27" s="76"/>
      <c r="C27" s="76"/>
      <c r="D27" s="76"/>
      <c r="E27" s="76"/>
      <c r="F27" s="76"/>
      <c r="G27" s="76"/>
      <c r="H27" s="76"/>
      <c r="I27" s="76"/>
      <c r="J27" s="76"/>
    </row>
    <row r="28" spans="1:12">
      <c r="A28" s="76"/>
      <c r="B28" s="76"/>
      <c r="C28" s="76"/>
      <c r="D28" s="76"/>
      <c r="E28" s="76"/>
      <c r="F28" s="76"/>
      <c r="G28" s="76"/>
      <c r="H28" s="76"/>
      <c r="I28" s="76"/>
      <c r="J28" s="76"/>
    </row>
    <row r="29" spans="1:12">
      <c r="A29" s="76"/>
      <c r="B29" s="76"/>
      <c r="C29" s="76"/>
      <c r="D29" s="76"/>
      <c r="E29" s="76"/>
      <c r="F29" s="76"/>
      <c r="G29" s="76"/>
      <c r="H29" s="76"/>
      <c r="I29" s="76"/>
      <c r="J29" s="76"/>
    </row>
    <row r="30" spans="1:12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2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2" ht="12.75" customHeight="1">
      <c r="A32" s="77"/>
      <c r="B32" s="76"/>
      <c r="C32" s="76"/>
      <c r="D32" s="76"/>
      <c r="E32" s="76"/>
      <c r="F32" s="76"/>
      <c r="G32" s="76"/>
      <c r="H32" s="76"/>
      <c r="I32" s="76"/>
      <c r="J32" s="76"/>
    </row>
    <row r="33" spans="1:10">
      <c r="A33" s="76"/>
      <c r="B33" s="76"/>
      <c r="C33" s="76"/>
      <c r="D33" s="76"/>
      <c r="E33" s="76"/>
      <c r="F33" s="76"/>
      <c r="G33" s="76"/>
      <c r="H33" s="76"/>
      <c r="I33" s="76"/>
      <c r="J33" s="76"/>
    </row>
    <row r="34" spans="1:10">
      <c r="A34" s="76"/>
      <c r="B34" s="76"/>
      <c r="C34" s="76"/>
      <c r="D34" s="76"/>
      <c r="E34" s="76"/>
      <c r="F34" s="76"/>
      <c r="G34" s="76"/>
      <c r="H34" s="76"/>
      <c r="I34" s="76"/>
      <c r="J34" s="76"/>
    </row>
    <row r="35" spans="1:10">
      <c r="A35" s="76"/>
      <c r="B35" s="76"/>
      <c r="C35" s="76"/>
      <c r="D35" s="76"/>
      <c r="E35" s="76"/>
      <c r="F35" s="76"/>
      <c r="G35" s="76"/>
      <c r="H35" s="76"/>
      <c r="I35" s="76"/>
      <c r="J35" s="76"/>
    </row>
    <row r="36" spans="1:10">
      <c r="A36" s="76"/>
      <c r="B36" s="76"/>
      <c r="C36" s="76"/>
      <c r="D36" s="76"/>
      <c r="E36" s="76"/>
      <c r="F36" s="76"/>
      <c r="G36" s="76"/>
      <c r="H36" s="76"/>
      <c r="I36" s="76"/>
      <c r="J36" s="76"/>
    </row>
  </sheetData>
  <mergeCells count="6">
    <mergeCell ref="A3:B4"/>
    <mergeCell ref="A6:B6"/>
    <mergeCell ref="A7:B7"/>
    <mergeCell ref="A8:B8"/>
    <mergeCell ref="A9:B9"/>
    <mergeCell ref="A5:B5"/>
  </mergeCells>
  <phoneticPr fontId="40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6"/>
  <dimension ref="A1:K34"/>
  <sheetViews>
    <sheetView showGridLines="0" zoomScaleNormal="100" zoomScaleSheetLayoutView="100" workbookViewId="0"/>
  </sheetViews>
  <sheetFormatPr defaultColWidth="9.140625" defaultRowHeight="12.75"/>
  <cols>
    <col min="1" max="1" width="24.7109375" style="1" customWidth="1"/>
    <col min="2" max="2" width="11.85546875" style="1" customWidth="1"/>
    <col min="3" max="3" width="14.7109375" style="1" customWidth="1"/>
    <col min="4" max="4" width="17.140625" style="1" customWidth="1"/>
    <col min="5" max="5" width="14.7109375" style="1" customWidth="1"/>
    <col min="6" max="6" width="15" style="1" customWidth="1"/>
    <col min="7" max="12" width="9.28515625" style="1" customWidth="1"/>
    <col min="13" max="16384" width="9.140625" style="1"/>
  </cols>
  <sheetData>
    <row r="1" spans="1:11" ht="18">
      <c r="A1" s="194" t="s">
        <v>526</v>
      </c>
      <c r="K1" s="255" t="str">
        <f>'3.1'!N1</f>
        <v>2025</v>
      </c>
    </row>
    <row r="2" spans="1:11" ht="6" customHeight="1"/>
    <row r="3" spans="1:11" s="3" customFormat="1" ht="48">
      <c r="A3" s="556"/>
      <c r="B3" s="283" t="s">
        <v>66</v>
      </c>
      <c r="C3" s="283" t="s">
        <v>196</v>
      </c>
      <c r="D3" s="292" t="s">
        <v>270</v>
      </c>
      <c r="E3" s="283" t="s">
        <v>197</v>
      </c>
      <c r="F3" s="283" t="s">
        <v>212</v>
      </c>
    </row>
    <row r="4" spans="1:11" s="3" customFormat="1" ht="13.5">
      <c r="A4" s="556"/>
      <c r="B4" s="293" t="s">
        <v>192</v>
      </c>
      <c r="C4" s="293" t="s">
        <v>6</v>
      </c>
      <c r="D4" s="293" t="s">
        <v>6</v>
      </c>
      <c r="E4" s="293" t="s">
        <v>6</v>
      </c>
      <c r="F4" s="293" t="s">
        <v>6</v>
      </c>
    </row>
    <row r="5" spans="1:11" s="3" customFormat="1" ht="13.5">
      <c r="A5" s="177" t="s">
        <v>325</v>
      </c>
      <c r="B5" s="171">
        <f>SUM(B6:B11)</f>
        <v>4632.5093753000538</v>
      </c>
      <c r="C5" s="171">
        <f>SUM(C6:C11)</f>
        <v>4285240.496298668</v>
      </c>
      <c r="D5" s="171">
        <f>SUM(D6:D11)</f>
        <v>47946.421470000081</v>
      </c>
      <c r="E5" s="171">
        <f>SUM(E6:E11)</f>
        <v>4326834.2158579752</v>
      </c>
      <c r="F5" s="171">
        <f>SUM(F6:F11)</f>
        <v>2883448.2359796646</v>
      </c>
    </row>
    <row r="6" spans="1:11" s="3" customFormat="1" ht="12">
      <c r="A6" s="421" t="s">
        <v>8</v>
      </c>
      <c r="B6" s="424">
        <v>1521.8112813000546</v>
      </c>
      <c r="C6" s="424">
        <v>1388459.7220441559</v>
      </c>
      <c r="D6" s="424">
        <v>78.000710000000126</v>
      </c>
      <c r="E6" s="424">
        <v>1386388.5654096371</v>
      </c>
      <c r="F6" s="424">
        <v>524013.1267496621</v>
      </c>
    </row>
    <row r="7" spans="1:11" s="3" customFormat="1" ht="12">
      <c r="A7" s="423" t="s">
        <v>204</v>
      </c>
      <c r="B7" s="426">
        <v>434.44816299999889</v>
      </c>
      <c r="C7" s="426">
        <v>352506.41470257426</v>
      </c>
      <c r="D7" s="426">
        <v>283.32536999999968</v>
      </c>
      <c r="E7" s="426">
        <v>350747.96196040837</v>
      </c>
      <c r="F7" s="426">
        <v>165596.20248000231</v>
      </c>
    </row>
    <row r="8" spans="1:11" s="3" customFormat="1" ht="12">
      <c r="A8" s="423" t="s">
        <v>205</v>
      </c>
      <c r="B8" s="426">
        <v>276.05892100000005</v>
      </c>
      <c r="C8" s="426">
        <v>216121.92124194448</v>
      </c>
      <c r="D8" s="426">
        <v>1439.3780999999933</v>
      </c>
      <c r="E8" s="426">
        <v>307690.96746793616</v>
      </c>
      <c r="F8" s="426">
        <v>118289.04033000045</v>
      </c>
    </row>
    <row r="9" spans="1:11" s="3" customFormat="1" ht="12">
      <c r="A9" s="423" t="s">
        <v>207</v>
      </c>
      <c r="B9" s="426">
        <v>810.43843000000095</v>
      </c>
      <c r="C9" s="426">
        <v>734068.47258999641</v>
      </c>
      <c r="D9" s="426">
        <v>21946.646550000089</v>
      </c>
      <c r="E9" s="426">
        <v>712121.82603999635</v>
      </c>
      <c r="F9" s="426">
        <v>534772.8861599993</v>
      </c>
    </row>
    <row r="10" spans="1:11" s="3" customFormat="1" ht="12">
      <c r="A10" s="423" t="s">
        <v>206</v>
      </c>
      <c r="B10" s="426">
        <v>1130.9580399999993</v>
      </c>
      <c r="C10" s="426">
        <v>1159681.2173199961</v>
      </c>
      <c r="D10" s="426">
        <v>18480.557959999998</v>
      </c>
      <c r="E10" s="426">
        <v>1141200.6593599962</v>
      </c>
      <c r="F10" s="426">
        <v>1117898.3503000003</v>
      </c>
    </row>
    <row r="11" spans="1:11" s="3" customFormat="1" ht="12">
      <c r="A11" s="422" t="s">
        <v>11</v>
      </c>
      <c r="B11" s="425">
        <v>458.79453999999993</v>
      </c>
      <c r="C11" s="425">
        <v>434402.74840000068</v>
      </c>
      <c r="D11" s="425">
        <v>5718.5127799999982</v>
      </c>
      <c r="E11" s="425">
        <v>428684.23562000069</v>
      </c>
      <c r="F11" s="425">
        <v>422878.62996000011</v>
      </c>
    </row>
    <row r="12" spans="1:11" s="3" customFormat="1" ht="7.5" customHeight="1">
      <c r="F12" s="5"/>
    </row>
    <row r="13" spans="1:11" s="3" customFormat="1" ht="25.5" customHeight="1">
      <c r="A13" s="512" t="s">
        <v>641</v>
      </c>
      <c r="B13" s="171">
        <v>308.18599000000006</v>
      </c>
      <c r="C13" s="517">
        <v>217303.76276922922</v>
      </c>
      <c r="D13" s="171"/>
      <c r="E13" s="171"/>
      <c r="F13" s="171"/>
    </row>
    <row r="14" spans="1:11" ht="12.95" customHeight="1">
      <c r="A14" s="7" t="s">
        <v>522</v>
      </c>
    </row>
    <row r="15" spans="1:11">
      <c r="A15" s="511" t="s">
        <v>642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</row>
    <row r="16" spans="1:11">
      <c r="A16" s="80"/>
      <c r="B16" s="80">
        <v>2016</v>
      </c>
      <c r="C16" s="80">
        <v>2017</v>
      </c>
      <c r="D16" s="80">
        <v>2018</v>
      </c>
      <c r="E16" s="80">
        <v>2019</v>
      </c>
      <c r="F16" s="80">
        <v>2020</v>
      </c>
      <c r="G16" s="80">
        <v>2021</v>
      </c>
      <c r="H16" s="80">
        <v>2022</v>
      </c>
      <c r="I16" s="80">
        <v>2023</v>
      </c>
      <c r="J16" s="80">
        <v>2024</v>
      </c>
      <c r="K16" s="80">
        <v>2025</v>
      </c>
    </row>
    <row r="17" spans="1:11">
      <c r="A17" s="80" t="s">
        <v>8</v>
      </c>
      <c r="B17" s="80">
        <v>97.365720000001431</v>
      </c>
      <c r="C17" s="80">
        <v>96.980520000001505</v>
      </c>
      <c r="D17" s="80">
        <v>96.732230000001465</v>
      </c>
      <c r="E17" s="80">
        <v>96.231410000001389</v>
      </c>
      <c r="F17" s="80">
        <v>153.87140200000155</v>
      </c>
      <c r="G17" s="80">
        <v>196.42217100000158</v>
      </c>
      <c r="H17" s="80">
        <v>400.81327400000191</v>
      </c>
      <c r="I17" s="80">
        <v>1034.0361250000167</v>
      </c>
      <c r="J17" s="80">
        <v>1361.9205410000402</v>
      </c>
      <c r="K17" s="80">
        <v>1521.8112813000546</v>
      </c>
    </row>
    <row r="18" spans="1:11">
      <c r="A18" s="80" t="s">
        <v>204</v>
      </c>
      <c r="B18" s="80">
        <v>151.53827999999976</v>
      </c>
      <c r="C18" s="80">
        <v>151.20046999999974</v>
      </c>
      <c r="D18" s="80">
        <v>150.77153999999976</v>
      </c>
      <c r="E18" s="80">
        <v>151.27321999999964</v>
      </c>
      <c r="F18" s="80">
        <v>159.76280299999962</v>
      </c>
      <c r="G18" s="80">
        <v>162.67013199999968</v>
      </c>
      <c r="H18" s="80">
        <v>171.02321099999938</v>
      </c>
      <c r="I18" s="80">
        <v>253.75448999999901</v>
      </c>
      <c r="J18" s="80">
        <v>345.32895999999874</v>
      </c>
      <c r="K18" s="80">
        <v>434.44816299999889</v>
      </c>
    </row>
    <row r="19" spans="1:11">
      <c r="A19" s="80" t="s">
        <v>205</v>
      </c>
      <c r="B19" s="80">
        <v>52.340690000000045</v>
      </c>
      <c r="C19" s="80">
        <v>52.759030000000038</v>
      </c>
      <c r="D19" s="80">
        <v>53.213700000000046</v>
      </c>
      <c r="E19" s="80">
        <v>55.701120000000003</v>
      </c>
      <c r="F19" s="80">
        <v>60.548951999999929</v>
      </c>
      <c r="G19" s="80">
        <v>63.691431999999914</v>
      </c>
      <c r="H19" s="80">
        <v>69.26126699999989</v>
      </c>
      <c r="I19" s="80">
        <v>120.61927599999984</v>
      </c>
      <c r="J19" s="80">
        <v>200.08431399999989</v>
      </c>
      <c r="K19" s="80">
        <v>276.05892100000005</v>
      </c>
    </row>
    <row r="20" spans="1:11">
      <c r="A20" s="80" t="s">
        <v>207</v>
      </c>
      <c r="B20" s="80">
        <v>449.13736000000029</v>
      </c>
      <c r="C20" s="80">
        <v>449.45359000000025</v>
      </c>
      <c r="D20" s="80">
        <v>448.87286000000006</v>
      </c>
      <c r="E20" s="80">
        <v>450.12664000000001</v>
      </c>
      <c r="F20" s="80">
        <v>458.3242699999999</v>
      </c>
      <c r="G20" s="80">
        <v>460.51335</v>
      </c>
      <c r="H20" s="80">
        <v>472.48495999999983</v>
      </c>
      <c r="I20" s="80">
        <v>515.48615999999993</v>
      </c>
      <c r="J20" s="80">
        <v>666.51485000000071</v>
      </c>
      <c r="K20" s="80">
        <v>810.43843000000095</v>
      </c>
    </row>
    <row r="21" spans="1:11">
      <c r="A21" s="80" t="s">
        <v>206</v>
      </c>
      <c r="B21" s="80">
        <v>992.28727000000049</v>
      </c>
      <c r="C21" s="80">
        <v>987.59739000000047</v>
      </c>
      <c r="D21" s="80">
        <v>986.74609000000021</v>
      </c>
      <c r="E21" s="80">
        <v>983.5041500000001</v>
      </c>
      <c r="F21" s="80">
        <v>983.43590000000029</v>
      </c>
      <c r="G21" s="80">
        <v>986.93416000000013</v>
      </c>
      <c r="H21" s="80">
        <v>990.04990000000009</v>
      </c>
      <c r="I21" s="80">
        <v>1001.38478</v>
      </c>
      <c r="J21" s="80">
        <v>1082.0351299999998</v>
      </c>
      <c r="K21" s="80">
        <v>1130.9580399999993</v>
      </c>
    </row>
    <row r="22" spans="1:11">
      <c r="A22" s="80" t="s">
        <v>11</v>
      </c>
      <c r="B22" s="80">
        <v>332.99501999999995</v>
      </c>
      <c r="C22" s="80">
        <v>338.63501999999994</v>
      </c>
      <c r="D22" s="80">
        <v>325.63501999999994</v>
      </c>
      <c r="E22" s="80">
        <v>332.23803999999996</v>
      </c>
      <c r="F22" s="80">
        <v>332.23803999999996</v>
      </c>
      <c r="G22" s="80">
        <v>332.24233999999996</v>
      </c>
      <c r="H22" s="80">
        <v>345.22815999999995</v>
      </c>
      <c r="I22" s="80">
        <v>371.04835999999995</v>
      </c>
      <c r="J22" s="80">
        <v>394.49215999999996</v>
      </c>
      <c r="K22" s="80">
        <v>458.79453999999993</v>
      </c>
    </row>
    <row r="23" spans="1:11">
      <c r="A23" s="19" t="s">
        <v>643</v>
      </c>
      <c r="B23"/>
      <c r="C23"/>
      <c r="D23"/>
      <c r="E23"/>
      <c r="F23"/>
      <c r="G23">
        <v>21.115460000000002</v>
      </c>
      <c r="H23">
        <v>34.214729999999996</v>
      </c>
      <c r="I23">
        <v>36.18734000000002</v>
      </c>
      <c r="J23">
        <v>245.35694000000001</v>
      </c>
      <c r="K23" s="513">
        <f>B13</f>
        <v>308.18599000000006</v>
      </c>
    </row>
    <row r="24" spans="1:1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</row>
    <row r="25" spans="1:11">
      <c r="A25" s="80"/>
      <c r="B25" s="80">
        <v>2016</v>
      </c>
      <c r="C25" s="80">
        <v>2017</v>
      </c>
      <c r="D25" s="80">
        <v>2018</v>
      </c>
      <c r="E25" s="80">
        <v>2019</v>
      </c>
      <c r="F25" s="80">
        <v>2020</v>
      </c>
      <c r="G25" s="80">
        <v>2021</v>
      </c>
      <c r="H25" s="80">
        <v>2022</v>
      </c>
      <c r="I25" s="80">
        <v>2023</v>
      </c>
      <c r="J25" s="80">
        <v>2024</v>
      </c>
      <c r="K25" s="80">
        <v>2025</v>
      </c>
    </row>
    <row r="26" spans="1:11">
      <c r="A26" s="80" t="s">
        <v>8</v>
      </c>
      <c r="B26" s="80">
        <v>92420.033999999694</v>
      </c>
      <c r="C26" s="80">
        <v>93912.97599999969</v>
      </c>
      <c r="D26" s="80">
        <v>100272.25300000265</v>
      </c>
      <c r="E26" s="80">
        <v>97700.45800000093</v>
      </c>
      <c r="F26" s="80">
        <v>137427.10281657867</v>
      </c>
      <c r="G26" s="80">
        <v>163238.50806188493</v>
      </c>
      <c r="H26" s="80">
        <v>265313.18218536634</v>
      </c>
      <c r="I26" s="80">
        <v>721820.14117781585</v>
      </c>
      <c r="J26" s="80">
        <v>1147843.6451775315</v>
      </c>
      <c r="K26" s="80">
        <v>1388459.7220441559</v>
      </c>
    </row>
    <row r="27" spans="1:11">
      <c r="A27" s="80" t="s">
        <v>204</v>
      </c>
      <c r="B27" s="80">
        <v>141683.69900000011</v>
      </c>
      <c r="C27" s="80">
        <v>143342.1610000006</v>
      </c>
      <c r="D27" s="80">
        <v>151970.7070000032</v>
      </c>
      <c r="E27" s="80">
        <v>148514.75400000086</v>
      </c>
      <c r="F27" s="80">
        <v>151578.22216047585</v>
      </c>
      <c r="G27" s="80">
        <v>146028.23369877439</v>
      </c>
      <c r="H27" s="80">
        <v>159415.1000544228</v>
      </c>
      <c r="I27" s="80">
        <v>183594.13725264036</v>
      </c>
      <c r="J27" s="80">
        <v>271977.99275390257</v>
      </c>
      <c r="K27" s="80">
        <v>352506.41470257426</v>
      </c>
    </row>
    <row r="28" spans="1:11">
      <c r="A28" s="80" t="s">
        <v>205</v>
      </c>
      <c r="B28" s="80">
        <v>49873.13699999993</v>
      </c>
      <c r="C28" s="80">
        <v>51090.542999999932</v>
      </c>
      <c r="D28" s="80">
        <v>54685.36500000002</v>
      </c>
      <c r="E28" s="80">
        <v>54524.192000000061</v>
      </c>
      <c r="F28" s="80">
        <v>57840.801977403644</v>
      </c>
      <c r="G28" s="80">
        <v>58567.848611641559</v>
      </c>
      <c r="H28" s="80">
        <v>65544.206418454807</v>
      </c>
      <c r="I28" s="80">
        <v>80675.259391867803</v>
      </c>
      <c r="J28" s="80">
        <v>148939.73469772248</v>
      </c>
      <c r="K28" s="80">
        <v>216121.92124194448</v>
      </c>
    </row>
    <row r="29" spans="1:11">
      <c r="A29" s="80" t="s">
        <v>207</v>
      </c>
      <c r="B29" s="80">
        <v>461609.08900000039</v>
      </c>
      <c r="C29" s="80">
        <v>473852.24499999959</v>
      </c>
      <c r="D29" s="80">
        <v>506040.07600000064</v>
      </c>
      <c r="E29" s="80">
        <v>494647.5249999988</v>
      </c>
      <c r="F29" s="80">
        <v>488538.43400000309</v>
      </c>
      <c r="G29" s="80">
        <v>472477.03599999967</v>
      </c>
      <c r="H29" s="80">
        <v>502456.07899999997</v>
      </c>
      <c r="I29" s="80">
        <v>492914.38500000146</v>
      </c>
      <c r="J29" s="80">
        <v>573220.09249000333</v>
      </c>
      <c r="K29" s="80">
        <v>734068.47258999641</v>
      </c>
    </row>
    <row r="30" spans="1:11">
      <c r="A30" s="80" t="s">
        <v>206</v>
      </c>
      <c r="B30" s="80">
        <v>1043920.699000001</v>
      </c>
      <c r="C30" s="80">
        <v>1067456.0060000021</v>
      </c>
      <c r="D30" s="80">
        <v>1137141.5909999958</v>
      </c>
      <c r="E30" s="80">
        <v>1112096.8059999947</v>
      </c>
      <c r="F30" s="80">
        <v>1081485.5610000002</v>
      </c>
      <c r="G30" s="80">
        <v>1040058.9500000008</v>
      </c>
      <c r="H30" s="80">
        <v>1107600.8390000013</v>
      </c>
      <c r="I30" s="80">
        <v>1037418.2980000058</v>
      </c>
      <c r="J30" s="80">
        <v>1073472.7353299984</v>
      </c>
      <c r="K30" s="80">
        <v>1159681.2173199961</v>
      </c>
    </row>
    <row r="31" spans="1:11">
      <c r="A31" s="80" t="s">
        <v>11</v>
      </c>
      <c r="B31" s="80">
        <v>344710.43299999984</v>
      </c>
      <c r="C31" s="80">
        <v>367254.25799999991</v>
      </c>
      <c r="D31" s="80">
        <v>391483.36000000051</v>
      </c>
      <c r="E31" s="80">
        <v>380269.54799999984</v>
      </c>
      <c r="F31" s="80">
        <v>370857.25900000002</v>
      </c>
      <c r="G31" s="80">
        <v>355159.74300000007</v>
      </c>
      <c r="H31" s="80">
        <v>388789.29599999997</v>
      </c>
      <c r="I31" s="80">
        <v>378918.0529999999</v>
      </c>
      <c r="J31" s="80">
        <v>397011.15360000014</v>
      </c>
      <c r="K31" s="80">
        <v>434402.74840000068</v>
      </c>
    </row>
    <row r="32" spans="1:11">
      <c r="A32" s="19"/>
      <c r="B32" s="80"/>
      <c r="C32" s="80"/>
      <c r="D32" s="80"/>
      <c r="E32" s="80"/>
      <c r="F32" s="80"/>
      <c r="G32" s="514">
        <v>19260.416840276608</v>
      </c>
      <c r="H32" s="514">
        <v>32481.711664347426</v>
      </c>
      <c r="I32" s="514">
        <v>30677.755299304656</v>
      </c>
      <c r="J32" s="514">
        <v>202186.45614165301</v>
      </c>
      <c r="K32" s="513">
        <f>C13</f>
        <v>217303.76276922922</v>
      </c>
    </row>
    <row r="34" spans="1:1">
      <c r="A34" s="47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9"/>
  <dimension ref="A1:L21"/>
  <sheetViews>
    <sheetView showGridLines="0" zoomScaleNormal="100" workbookViewId="0"/>
  </sheetViews>
  <sheetFormatPr defaultColWidth="9.140625" defaultRowHeight="12"/>
  <cols>
    <col min="1" max="1" width="35.7109375" style="3" customWidth="1"/>
    <col min="2" max="8" width="13.28515625" style="3" customWidth="1"/>
    <col min="9" max="9" width="14.28515625" style="3" customWidth="1"/>
    <col min="10" max="16384" width="9.140625" style="3"/>
  </cols>
  <sheetData>
    <row r="1" spans="1:12" ht="18">
      <c r="A1" s="194" t="s">
        <v>525</v>
      </c>
      <c r="I1" s="255" t="str">
        <f>'3.1'!N1</f>
        <v>2025</v>
      </c>
      <c r="L1" s="19" t="s">
        <v>644</v>
      </c>
    </row>
    <row r="2" spans="1:12" ht="6" customHeight="1"/>
    <row r="3" spans="1:12" ht="16.5" customHeight="1">
      <c r="A3" s="170"/>
      <c r="B3" s="561" t="s">
        <v>193</v>
      </c>
      <c r="C3" s="561"/>
      <c r="D3" s="561" t="s">
        <v>213</v>
      </c>
      <c r="E3" s="561"/>
      <c r="F3" s="561" t="s">
        <v>194</v>
      </c>
      <c r="G3" s="561"/>
      <c r="H3" s="561" t="s">
        <v>190</v>
      </c>
      <c r="I3" s="561"/>
    </row>
    <row r="4" spans="1:12" ht="36">
      <c r="A4" s="170"/>
      <c r="B4" s="179" t="s">
        <v>24</v>
      </c>
      <c r="C4" s="179" t="s">
        <v>320</v>
      </c>
      <c r="D4" s="179" t="s">
        <v>24</v>
      </c>
      <c r="E4" s="179" t="s">
        <v>320</v>
      </c>
      <c r="F4" s="179" t="s">
        <v>24</v>
      </c>
      <c r="G4" s="179" t="s">
        <v>320</v>
      </c>
      <c r="H4" s="179" t="s">
        <v>24</v>
      </c>
      <c r="I4" s="179" t="s">
        <v>320</v>
      </c>
    </row>
    <row r="5" spans="1:12">
      <c r="A5" s="170"/>
      <c r="B5" s="193" t="s">
        <v>191</v>
      </c>
      <c r="C5" s="193" t="s">
        <v>315</v>
      </c>
      <c r="D5" s="193" t="s">
        <v>191</v>
      </c>
      <c r="E5" s="193" t="s">
        <v>315</v>
      </c>
      <c r="F5" s="193" t="s">
        <v>191</v>
      </c>
      <c r="G5" s="193" t="s">
        <v>315</v>
      </c>
      <c r="H5" s="193" t="s">
        <v>191</v>
      </c>
      <c r="I5" s="193" t="s">
        <v>315</v>
      </c>
    </row>
    <row r="6" spans="1:12">
      <c r="A6" s="169" t="s">
        <v>289</v>
      </c>
      <c r="B6" s="171">
        <f>SUM(B7:B18)</f>
        <v>1885.6424229999993</v>
      </c>
      <c r="C6" s="171">
        <f t="shared" ref="C6:I6" si="0">SUM(C7:C18)</f>
        <v>5728.0795939999989</v>
      </c>
      <c r="D6" s="171">
        <f t="shared" si="0"/>
        <v>1242.2798140000004</v>
      </c>
      <c r="E6" s="171">
        <f t="shared" si="0"/>
        <v>5435.8586920000016</v>
      </c>
      <c r="F6" s="171">
        <f>SUM(F7:F18)</f>
        <v>6551.8697879999972</v>
      </c>
      <c r="G6" s="171">
        <f t="shared" si="0"/>
        <v>74008.763297000041</v>
      </c>
      <c r="H6" s="171">
        <f t="shared" si="0"/>
        <v>9679.792024999997</v>
      </c>
      <c r="I6" s="171">
        <f t="shared" si="0"/>
        <v>85172.701583000002</v>
      </c>
    </row>
    <row r="7" spans="1:12">
      <c r="A7" s="380" t="s">
        <v>171</v>
      </c>
      <c r="B7" s="424">
        <v>15.483712000000001</v>
      </c>
      <c r="C7" s="424">
        <v>566.97419099999991</v>
      </c>
      <c r="D7" s="424">
        <v>65.306208999999981</v>
      </c>
      <c r="E7" s="424">
        <v>601.80314499999986</v>
      </c>
      <c r="F7" s="424">
        <v>1626.1368519999994</v>
      </c>
      <c r="G7" s="424">
        <v>19462.164769000017</v>
      </c>
      <c r="H7" s="424">
        <v>1706.9267729999995</v>
      </c>
      <c r="I7" s="424">
        <v>20630.942105000016</v>
      </c>
    </row>
    <row r="8" spans="1:12">
      <c r="A8" s="384" t="s">
        <v>170</v>
      </c>
      <c r="B8" s="426">
        <v>1186.9520160000002</v>
      </c>
      <c r="C8" s="426">
        <v>1138.9396129999986</v>
      </c>
      <c r="D8" s="426">
        <v>642.40582199999983</v>
      </c>
      <c r="E8" s="426">
        <v>653.48691600000018</v>
      </c>
      <c r="F8" s="426">
        <v>34.42698</v>
      </c>
      <c r="G8" s="426">
        <v>112.53088100000001</v>
      </c>
      <c r="H8" s="426">
        <v>1863.7848179999999</v>
      </c>
      <c r="I8" s="426">
        <v>1904.9574099999988</v>
      </c>
    </row>
    <row r="9" spans="1:12">
      <c r="A9" s="384" t="s">
        <v>169</v>
      </c>
      <c r="B9" s="426">
        <v>1.8405000000000001E-2</v>
      </c>
      <c r="C9" s="426">
        <v>1.610622</v>
      </c>
      <c r="D9" s="426">
        <v>4.9241429999999999</v>
      </c>
      <c r="E9" s="426">
        <v>134.69403199999999</v>
      </c>
      <c r="F9" s="426">
        <v>524.47081400000002</v>
      </c>
      <c r="G9" s="426">
        <v>5507.7159539999993</v>
      </c>
      <c r="H9" s="426">
        <v>529.41336200000001</v>
      </c>
      <c r="I9" s="426">
        <v>5644.0206079999989</v>
      </c>
    </row>
    <row r="10" spans="1:12">
      <c r="A10" s="384" t="s">
        <v>168</v>
      </c>
      <c r="B10" s="426">
        <v>9.247738</v>
      </c>
      <c r="C10" s="426">
        <v>401.5729419999999</v>
      </c>
      <c r="D10" s="426">
        <v>8.4010540000000002</v>
      </c>
      <c r="E10" s="426">
        <v>364.721</v>
      </c>
      <c r="F10" s="426">
        <v>3289.3343879999975</v>
      </c>
      <c r="G10" s="426">
        <v>37681.317364000002</v>
      </c>
      <c r="H10" s="426">
        <v>3306.9831799999974</v>
      </c>
      <c r="I10" s="426">
        <v>38447.611305999999</v>
      </c>
    </row>
    <row r="11" spans="1:12">
      <c r="A11" s="384" t="s">
        <v>167</v>
      </c>
      <c r="B11" s="426">
        <v>0</v>
      </c>
      <c r="C11" s="426">
        <v>0</v>
      </c>
      <c r="D11" s="426">
        <v>0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</row>
    <row r="12" spans="1:12">
      <c r="A12" s="384" t="s">
        <v>166</v>
      </c>
      <c r="B12" s="426">
        <v>0.41759600000000002</v>
      </c>
      <c r="C12" s="426">
        <v>7.8041459999999994</v>
      </c>
      <c r="D12" s="426">
        <v>17.426078</v>
      </c>
      <c r="E12" s="426">
        <v>522.19377699999995</v>
      </c>
      <c r="F12" s="426">
        <v>18.347370000000002</v>
      </c>
      <c r="G12" s="426">
        <v>269.15833999999995</v>
      </c>
      <c r="H12" s="426">
        <v>36.191044000000005</v>
      </c>
      <c r="I12" s="426">
        <v>799.15626299999985</v>
      </c>
    </row>
    <row r="13" spans="1:12">
      <c r="A13" s="384" t="s">
        <v>165</v>
      </c>
      <c r="B13" s="426">
        <v>0</v>
      </c>
      <c r="C13" s="426">
        <v>0</v>
      </c>
      <c r="D13" s="426">
        <v>1.6155060000000003</v>
      </c>
      <c r="E13" s="426">
        <v>26.940111000000002</v>
      </c>
      <c r="F13" s="426">
        <v>1.1885210000000004</v>
      </c>
      <c r="G13" s="426">
        <v>10.427445000000001</v>
      </c>
      <c r="H13" s="426">
        <v>2.8040270000000005</v>
      </c>
      <c r="I13" s="426">
        <v>37.367556</v>
      </c>
    </row>
    <row r="14" spans="1:12">
      <c r="A14" s="384" t="s">
        <v>164</v>
      </c>
      <c r="B14" s="426">
        <v>1.4540109999999999</v>
      </c>
      <c r="C14" s="426">
        <v>27.533999999999999</v>
      </c>
      <c r="D14" s="426">
        <v>22.599730000000005</v>
      </c>
      <c r="E14" s="426">
        <v>437.786</v>
      </c>
      <c r="F14" s="426">
        <v>183.93113799999995</v>
      </c>
      <c r="G14" s="426">
        <v>2363.6542990000003</v>
      </c>
      <c r="H14" s="426">
        <v>207.98487899999995</v>
      </c>
      <c r="I14" s="426">
        <v>2828.9742990000004</v>
      </c>
    </row>
    <row r="15" spans="1:12">
      <c r="A15" s="384" t="s">
        <v>163</v>
      </c>
      <c r="B15" s="426">
        <v>3.9878780000000003</v>
      </c>
      <c r="C15" s="426">
        <v>19.710872999999999</v>
      </c>
      <c r="D15" s="426">
        <v>37.164316999999983</v>
      </c>
      <c r="E15" s="426">
        <v>151.23549300000002</v>
      </c>
      <c r="F15" s="426">
        <v>212.77522499999995</v>
      </c>
      <c r="G15" s="426">
        <v>3516.3297380000004</v>
      </c>
      <c r="H15" s="426">
        <v>253.92741999999993</v>
      </c>
      <c r="I15" s="426">
        <v>3687.2761040000005</v>
      </c>
    </row>
    <row r="16" spans="1:12">
      <c r="A16" s="384" t="s">
        <v>19</v>
      </c>
      <c r="B16" s="426">
        <v>0</v>
      </c>
      <c r="C16" s="426">
        <v>0</v>
      </c>
      <c r="D16" s="426">
        <v>0</v>
      </c>
      <c r="E16" s="426">
        <v>0</v>
      </c>
      <c r="F16" s="426">
        <v>0</v>
      </c>
      <c r="G16" s="426">
        <v>0</v>
      </c>
      <c r="H16" s="426">
        <v>0</v>
      </c>
      <c r="I16" s="426">
        <v>0</v>
      </c>
    </row>
    <row r="17" spans="1:9">
      <c r="A17" s="384" t="s">
        <v>162</v>
      </c>
      <c r="B17" s="426">
        <v>4.091158000000001</v>
      </c>
      <c r="C17" s="426">
        <v>1.8322219999999998</v>
      </c>
      <c r="D17" s="426">
        <v>1.1888460000000003</v>
      </c>
      <c r="E17" s="426">
        <v>6.6026210000000001</v>
      </c>
      <c r="F17" s="426">
        <v>2.6060529999999984</v>
      </c>
      <c r="G17" s="426">
        <v>27.503381000000008</v>
      </c>
      <c r="H17" s="426">
        <v>7.8860570000000001</v>
      </c>
      <c r="I17" s="426">
        <v>35.938224000000005</v>
      </c>
    </row>
    <row r="18" spans="1:9">
      <c r="A18" s="382" t="s">
        <v>161</v>
      </c>
      <c r="B18" s="425">
        <v>663.98990899999933</v>
      </c>
      <c r="C18" s="425">
        <v>3562.100985</v>
      </c>
      <c r="D18" s="425">
        <v>441.24810900000062</v>
      </c>
      <c r="E18" s="425">
        <v>2536.3955970000015</v>
      </c>
      <c r="F18" s="425">
        <v>658.65244699999982</v>
      </c>
      <c r="G18" s="425">
        <v>5057.9611260000038</v>
      </c>
      <c r="H18" s="425">
        <v>1763.8904649999999</v>
      </c>
      <c r="I18" s="425">
        <v>11156.457708000005</v>
      </c>
    </row>
    <row r="19" spans="1:9" ht="13.5">
      <c r="A19" s="169" t="s">
        <v>449</v>
      </c>
      <c r="B19" s="171">
        <v>489.51825000000048</v>
      </c>
      <c r="C19" s="171"/>
      <c r="D19" s="171">
        <v>376.96769999999981</v>
      </c>
      <c r="E19" s="171"/>
      <c r="F19" s="171">
        <v>8771.1287000000029</v>
      </c>
      <c r="G19" s="171"/>
      <c r="H19" s="171">
        <v>9637.6146500000032</v>
      </c>
      <c r="I19" s="171"/>
    </row>
    <row r="20" spans="1:9" ht="13.5">
      <c r="A20" s="169" t="s">
        <v>450</v>
      </c>
      <c r="B20" s="171"/>
      <c r="C20" s="171">
        <v>844.28795999999954</v>
      </c>
      <c r="D20" s="171"/>
      <c r="E20" s="171">
        <v>1081.8899999999999</v>
      </c>
      <c r="F20" s="171"/>
      <c r="G20" s="171">
        <v>15890.505500000001</v>
      </c>
      <c r="H20" s="171"/>
      <c r="I20" s="171">
        <v>17816.68346</v>
      </c>
    </row>
    <row r="21" spans="1:9">
      <c r="A21" s="7"/>
      <c r="I21" s="5"/>
    </row>
  </sheetData>
  <mergeCells count="4">
    <mergeCell ref="D3:E3"/>
    <mergeCell ref="B3:C3"/>
    <mergeCell ref="F3:G3"/>
    <mergeCell ref="H3:I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8"/>
  <dimension ref="A1:M42"/>
  <sheetViews>
    <sheetView showGridLines="0" zoomScaleNormal="100" zoomScaleSheetLayoutView="100" workbookViewId="0"/>
  </sheetViews>
  <sheetFormatPr defaultColWidth="9.140625" defaultRowHeight="12"/>
  <cols>
    <col min="1" max="1" width="47.28515625" style="3" customWidth="1"/>
    <col min="2" max="2" width="21.7109375" style="3" customWidth="1"/>
    <col min="3" max="4" width="26.7109375" style="3" customWidth="1"/>
    <col min="5" max="5" width="21.7109375" style="3" customWidth="1"/>
    <col min="6" max="10" width="9.140625" style="3" customWidth="1"/>
    <col min="11" max="16384" width="9.140625" style="3"/>
  </cols>
  <sheetData>
    <row r="1" spans="1:13" ht="18">
      <c r="A1" s="194" t="s">
        <v>524</v>
      </c>
      <c r="E1" s="255" t="str">
        <f>'3.1'!N1</f>
        <v>2025</v>
      </c>
    </row>
    <row r="2" spans="1:13" ht="6" customHeight="1"/>
    <row r="3" spans="1:13" ht="36">
      <c r="A3" s="555"/>
      <c r="B3" s="283" t="s">
        <v>24</v>
      </c>
      <c r="C3" s="292" t="s">
        <v>270</v>
      </c>
      <c r="D3" s="292" t="s">
        <v>271</v>
      </c>
      <c r="E3" s="283" t="s">
        <v>7</v>
      </c>
    </row>
    <row r="4" spans="1:13">
      <c r="A4" s="555"/>
      <c r="B4" s="192" t="s">
        <v>123</v>
      </c>
      <c r="C4" s="192" t="s">
        <v>123</v>
      </c>
      <c r="D4" s="192" t="s">
        <v>123</v>
      </c>
      <c r="E4" s="192" t="s">
        <v>123</v>
      </c>
    </row>
    <row r="5" spans="1:13">
      <c r="A5" s="177" t="s">
        <v>171</v>
      </c>
      <c r="B5" s="272">
        <f>SUM(B6:B12)</f>
        <v>3051879.1099999989</v>
      </c>
      <c r="C5" s="272">
        <f>SUM(C6:C12)</f>
        <v>257967.15600000031</v>
      </c>
      <c r="D5" s="272">
        <f>SUM(D6:D12)</f>
        <v>133517.93</v>
      </c>
      <c r="E5" s="272">
        <f>SUM(E6:E12)</f>
        <v>2793911.9539999985</v>
      </c>
    </row>
    <row r="6" spans="1:13">
      <c r="A6" s="380" t="s">
        <v>102</v>
      </c>
      <c r="B6" s="311">
        <v>199632.69999999998</v>
      </c>
      <c r="C6" s="311">
        <v>26736.587</v>
      </c>
      <c r="D6" s="311">
        <v>4168.9160000000002</v>
      </c>
      <c r="E6" s="311">
        <v>172896.11299999998</v>
      </c>
    </row>
    <row r="7" spans="1:13">
      <c r="A7" s="384" t="s">
        <v>199</v>
      </c>
      <c r="B7" s="369">
        <v>1088390.3019999999</v>
      </c>
      <c r="C7" s="369">
        <v>35240.999000000003</v>
      </c>
      <c r="D7" s="369">
        <v>39011.991999999998</v>
      </c>
      <c r="E7" s="369">
        <v>1053149.3029999998</v>
      </c>
    </row>
    <row r="8" spans="1:13">
      <c r="A8" s="384" t="s">
        <v>103</v>
      </c>
      <c r="B8" s="369">
        <v>0</v>
      </c>
      <c r="C8" s="369">
        <v>0</v>
      </c>
      <c r="D8" s="369">
        <v>0</v>
      </c>
      <c r="E8" s="369">
        <v>0</v>
      </c>
    </row>
    <row r="9" spans="1:13">
      <c r="A9" s="384" t="s">
        <v>104</v>
      </c>
      <c r="B9" s="369">
        <v>0</v>
      </c>
      <c r="C9" s="369">
        <v>0</v>
      </c>
      <c r="D9" s="369">
        <v>0</v>
      </c>
      <c r="E9" s="369">
        <v>0</v>
      </c>
    </row>
    <row r="10" spans="1:13">
      <c r="A10" s="384" t="s">
        <v>105</v>
      </c>
      <c r="B10" s="369">
        <v>0</v>
      </c>
      <c r="C10" s="369">
        <v>0</v>
      </c>
      <c r="D10" s="369">
        <v>0</v>
      </c>
      <c r="E10" s="369">
        <v>0</v>
      </c>
    </row>
    <row r="11" spans="1:13">
      <c r="A11" s="384" t="s">
        <v>106</v>
      </c>
      <c r="B11" s="369">
        <v>1671725.9869999993</v>
      </c>
      <c r="C11" s="369">
        <v>188253.7460000003</v>
      </c>
      <c r="D11" s="369">
        <v>89106.141000000018</v>
      </c>
      <c r="E11" s="369">
        <v>1483472.240999999</v>
      </c>
    </row>
    <row r="12" spans="1:13">
      <c r="A12" s="382" t="s">
        <v>188</v>
      </c>
      <c r="B12" s="368">
        <v>92130.120999999985</v>
      </c>
      <c r="C12" s="368">
        <v>7735.8240000000005</v>
      </c>
      <c r="D12" s="368">
        <v>1230.8810000000001</v>
      </c>
      <c r="E12" s="368">
        <v>84394.296999999991</v>
      </c>
    </row>
    <row r="13" spans="1:13">
      <c r="A13" s="230"/>
      <c r="B13" s="33"/>
      <c r="C13" s="33"/>
      <c r="D13" s="33"/>
      <c r="E13" s="5"/>
      <c r="F13" s="33"/>
      <c r="G13" s="33"/>
      <c r="H13" s="33"/>
      <c r="I13" s="33"/>
      <c r="J13" s="33"/>
      <c r="K13" s="33"/>
      <c r="L13" s="33"/>
      <c r="M13" s="33"/>
    </row>
    <row r="14" spans="1:13" s="19" customFormat="1" ht="11.25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</row>
    <row r="15" spans="1:13" s="19" customFormat="1" ht="12" customHeight="1">
      <c r="A15" s="79">
        <v>2016</v>
      </c>
      <c r="B15" s="79">
        <v>2017</v>
      </c>
      <c r="C15" s="79">
        <v>2018</v>
      </c>
      <c r="D15" s="79">
        <v>2019</v>
      </c>
      <c r="E15" s="79">
        <v>2020</v>
      </c>
      <c r="F15" s="79">
        <v>2021</v>
      </c>
      <c r="G15" s="79">
        <v>2022</v>
      </c>
      <c r="H15" s="79">
        <v>2023</v>
      </c>
      <c r="I15" s="79">
        <v>2024</v>
      </c>
      <c r="J15" s="79">
        <v>2025</v>
      </c>
      <c r="L15" s="33"/>
      <c r="M15" s="33"/>
    </row>
    <row r="16" spans="1:13" s="19" customFormat="1">
      <c r="A16" s="79">
        <v>243.6157299999999</v>
      </c>
      <c r="B16" s="79">
        <v>275.979781</v>
      </c>
      <c r="C16" s="79">
        <v>234.939448</v>
      </c>
      <c r="D16" s="79">
        <v>214.51601700000001</v>
      </c>
      <c r="E16" s="79">
        <v>236.27284000000003</v>
      </c>
      <c r="F16" s="79">
        <v>241.73429399999995</v>
      </c>
      <c r="G16" s="79">
        <v>159.62638099999998</v>
      </c>
      <c r="H16" s="79">
        <v>213.16975700000006</v>
      </c>
      <c r="I16" s="79">
        <v>212.43905999999998</v>
      </c>
      <c r="J16" s="79">
        <v>199.63269999999997</v>
      </c>
      <c r="L16" s="33"/>
      <c r="M16" s="33"/>
    </row>
    <row r="17" spans="1:13" s="19" customFormat="1">
      <c r="A17" s="79">
        <v>666.38020999999992</v>
      </c>
      <c r="B17" s="79">
        <v>704.59676400000001</v>
      </c>
      <c r="C17" s="79">
        <v>686.93705</v>
      </c>
      <c r="D17" s="79">
        <v>858.65660000000003</v>
      </c>
      <c r="E17" s="79">
        <v>915.41306599999996</v>
      </c>
      <c r="F17" s="79">
        <v>888.97426400000006</v>
      </c>
      <c r="G17" s="79">
        <v>904.75186999999971</v>
      </c>
      <c r="H17" s="79">
        <v>796.92763400000013</v>
      </c>
      <c r="I17" s="79">
        <v>959.51839500000017</v>
      </c>
      <c r="J17" s="79">
        <v>1088.390302</v>
      </c>
      <c r="L17" s="33"/>
      <c r="M17" s="33"/>
    </row>
    <row r="18" spans="1:13" s="19" customFormat="1">
      <c r="A18" s="79">
        <v>2.4660900000000008</v>
      </c>
      <c r="B18" s="79">
        <v>1.9756959999999999</v>
      </c>
      <c r="C18" s="79">
        <v>1.3333760000000001</v>
      </c>
      <c r="D18" s="79">
        <v>1.1988190000000001</v>
      </c>
      <c r="E18" s="79">
        <v>1.2576839999999996</v>
      </c>
      <c r="F18" s="79">
        <v>1.2009059999999996</v>
      </c>
      <c r="G18" s="79">
        <v>0.51487600000000011</v>
      </c>
      <c r="H18" s="79">
        <v>7.6400000000000003E-4</v>
      </c>
      <c r="I18" s="79">
        <v>0</v>
      </c>
      <c r="J18" s="79">
        <v>0</v>
      </c>
      <c r="L18" s="33"/>
      <c r="M18" s="33"/>
    </row>
    <row r="19" spans="1:13" s="19" customFormat="1">
      <c r="A19" s="79">
        <v>0</v>
      </c>
      <c r="B19" s="79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L19" s="33"/>
      <c r="M19" s="33"/>
    </row>
    <row r="20" spans="1:13" s="19" customFormat="1">
      <c r="A20" s="79">
        <v>0.15836499999999998</v>
      </c>
      <c r="B20" s="79">
        <v>5.5820999999999996E-2</v>
      </c>
      <c r="C20" s="79">
        <v>0</v>
      </c>
      <c r="D20" s="79">
        <v>0.14634800000000001</v>
      </c>
      <c r="E20" s="79">
        <v>0</v>
      </c>
      <c r="F20" s="79">
        <v>7.7026999999999998E-2</v>
      </c>
      <c r="G20" s="79">
        <v>7.1680000000000008E-2</v>
      </c>
      <c r="H20" s="79">
        <v>0</v>
      </c>
      <c r="I20" s="79">
        <v>0</v>
      </c>
      <c r="J20" s="79">
        <v>0</v>
      </c>
      <c r="L20" s="33"/>
      <c r="M20" s="33"/>
    </row>
    <row r="21" spans="1:13" s="19" customFormat="1">
      <c r="A21" s="79">
        <v>1049.6678529999995</v>
      </c>
      <c r="B21" s="79">
        <v>1133.0007210000008</v>
      </c>
      <c r="C21" s="79">
        <v>1098.7813340000007</v>
      </c>
      <c r="D21" s="79">
        <v>1229.8420329999997</v>
      </c>
      <c r="E21" s="79">
        <v>1247.0012110000005</v>
      </c>
      <c r="F21" s="79">
        <v>1430.1811199999981</v>
      </c>
      <c r="G21" s="79">
        <v>1493.1420449999985</v>
      </c>
      <c r="H21" s="79">
        <v>1332.825182999999</v>
      </c>
      <c r="I21" s="79">
        <v>1394.9754600000022</v>
      </c>
      <c r="J21" s="79">
        <v>1671.7259869999993</v>
      </c>
      <c r="L21" s="33"/>
      <c r="M21" s="33"/>
    </row>
    <row r="22" spans="1:13" s="19" customFormat="1">
      <c r="A22" s="79">
        <v>105.15450499999999</v>
      </c>
      <c r="B22" s="79">
        <v>95.744344999999967</v>
      </c>
      <c r="C22" s="79">
        <v>96.733068999999972</v>
      </c>
      <c r="D22" s="79">
        <v>94.373777000000004</v>
      </c>
      <c r="E22" s="79">
        <v>98.976685000000018</v>
      </c>
      <c r="F22" s="79">
        <v>102.386742</v>
      </c>
      <c r="G22" s="79">
        <v>101.29778300000004</v>
      </c>
      <c r="H22" s="79">
        <v>95.575664000000003</v>
      </c>
      <c r="I22" s="79">
        <v>95.70847599999999</v>
      </c>
      <c r="J22" s="79">
        <v>92.130120999999988</v>
      </c>
      <c r="L22" s="33"/>
      <c r="M22" s="33"/>
    </row>
    <row r="23" spans="1:13" s="19" customFormat="1">
      <c r="A23" s="79">
        <v>2067.4427529999989</v>
      </c>
      <c r="B23" s="79">
        <v>2211.3531280000007</v>
      </c>
      <c r="C23" s="79">
        <v>2118.7242770000007</v>
      </c>
      <c r="D23" s="79">
        <v>2398.7335939999994</v>
      </c>
      <c r="E23" s="79">
        <v>2498.9214860000002</v>
      </c>
      <c r="F23" s="79">
        <v>2664.5543529999982</v>
      </c>
      <c r="G23" s="79">
        <v>2659.4046349999981</v>
      </c>
      <c r="H23" s="79">
        <v>2438.4990019999991</v>
      </c>
      <c r="I23" s="79">
        <v>2662.6413910000015</v>
      </c>
      <c r="J23" s="79">
        <v>3051.8791099999989</v>
      </c>
      <c r="L23" s="33"/>
      <c r="M23" s="33"/>
    </row>
    <row r="24" spans="1:13" s="19" customFormat="1">
      <c r="L24" s="33"/>
      <c r="M24" s="33"/>
    </row>
    <row r="25" spans="1:13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33"/>
      <c r="M25" s="33"/>
    </row>
    <row r="26" spans="1:13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33"/>
      <c r="M26" s="33"/>
    </row>
    <row r="27" spans="1:13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</row>
    <row r="28" spans="1:13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</row>
    <row r="29" spans="1:13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</row>
    <row r="30" spans="1:13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</row>
    <row r="31" spans="1:1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</row>
    <row r="32" spans="1:13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</row>
    <row r="33" spans="1:13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</row>
    <row r="34" spans="1:13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</row>
    <row r="35" spans="1:13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</row>
    <row r="36" spans="1:13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</row>
    <row r="37" spans="1:13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</row>
    <row r="38" spans="1:13">
      <c r="A38" s="77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</row>
    <row r="39" spans="1:13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</row>
    <row r="40" spans="1:13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</row>
    <row r="41" spans="1:13">
      <c r="A41" s="33"/>
      <c r="B41" s="33"/>
      <c r="C41" s="33"/>
      <c r="D41" s="33"/>
      <c r="E41" s="33"/>
      <c r="F41" s="33"/>
      <c r="G41" s="33"/>
      <c r="H41" s="33"/>
      <c r="I41" s="33"/>
      <c r="J41" s="33"/>
    </row>
    <row r="42" spans="1:13">
      <c r="A42" s="33"/>
      <c r="B42" s="33"/>
      <c r="C42" s="33"/>
      <c r="D42" s="33"/>
      <c r="E42" s="33"/>
      <c r="F42" s="33"/>
      <c r="G42" s="33"/>
      <c r="H42" s="33"/>
      <c r="I42" s="33"/>
      <c r="J42" s="33"/>
    </row>
  </sheetData>
  <mergeCells count="1">
    <mergeCell ref="A3:A4"/>
  </mergeCells>
  <phoneticPr fontId="40" type="noConversion"/>
  <pageMargins left="0.31496062992125984" right="0.31496062992125984" top="0.35433070866141736" bottom="0.35433070866141736" header="0.31496062992125984" footer="0.19685039370078741"/>
  <pageSetup paperSize="9" scale="99" orientation="landscape" r:id="rId1"/>
  <headerFooter differentFirst="1" scaleWithDoc="0">
    <oddFooter>&amp;C&amp;"-,Obyčejné"&amp;9&amp;P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7"/>
  <dimension ref="A1:J36"/>
  <sheetViews>
    <sheetView showGridLines="0" zoomScaleNormal="100" zoomScaleSheetLayoutView="100" workbookViewId="0"/>
  </sheetViews>
  <sheetFormatPr defaultColWidth="9.140625" defaultRowHeight="12"/>
  <cols>
    <col min="1" max="1" width="47.28515625" style="3" customWidth="1"/>
    <col min="2" max="2" width="21.7109375" style="3" customWidth="1"/>
    <col min="3" max="4" width="26.7109375" style="3" customWidth="1"/>
    <col min="5" max="5" width="21.7109375" style="3" customWidth="1"/>
    <col min="6" max="9" width="9.140625" style="3" customWidth="1"/>
    <col min="10" max="10" width="15.7109375" style="3" customWidth="1"/>
    <col min="11" max="16384" width="9.140625" style="3"/>
  </cols>
  <sheetData>
    <row r="1" spans="1:10" ht="18">
      <c r="A1" s="194" t="s">
        <v>523</v>
      </c>
      <c r="E1" s="255" t="s">
        <v>620</v>
      </c>
    </row>
    <row r="2" spans="1:10" ht="6" customHeight="1"/>
    <row r="3" spans="1:10" ht="36">
      <c r="A3" s="562"/>
      <c r="B3" s="283" t="s">
        <v>24</v>
      </c>
      <c r="C3" s="292" t="s">
        <v>270</v>
      </c>
      <c r="D3" s="292" t="s">
        <v>271</v>
      </c>
      <c r="E3" s="283" t="s">
        <v>7</v>
      </c>
    </row>
    <row r="4" spans="1:10" ht="12.75" customHeight="1">
      <c r="A4" s="562"/>
      <c r="B4" s="192" t="s">
        <v>123</v>
      </c>
      <c r="C4" s="192" t="s">
        <v>123</v>
      </c>
      <c r="D4" s="192" t="s">
        <v>123</v>
      </c>
      <c r="E4" s="192" t="s">
        <v>123</v>
      </c>
    </row>
    <row r="5" spans="1:10" ht="12.75" customHeight="1">
      <c r="A5" s="177" t="s">
        <v>170</v>
      </c>
      <c r="B5" s="272">
        <f>SUM(B6:B8)</f>
        <v>2588934.2059999993</v>
      </c>
      <c r="C5" s="272">
        <f>SUM(C6:C8)</f>
        <v>187439.91100000011</v>
      </c>
      <c r="D5" s="272">
        <f>SUM(D6:D8)</f>
        <v>23236.315999999977</v>
      </c>
      <c r="E5" s="272">
        <f>SUM(E6:E8)</f>
        <v>2401494.294999999</v>
      </c>
    </row>
    <row r="6" spans="1:10" ht="12.75" customHeight="1">
      <c r="A6" s="380" t="s">
        <v>120</v>
      </c>
      <c r="B6" s="311">
        <v>66585.816999999923</v>
      </c>
      <c r="C6" s="311">
        <v>4854.6039999999975</v>
      </c>
      <c r="D6" s="311">
        <v>8.5250000000000004</v>
      </c>
      <c r="E6" s="311">
        <v>61731.212999999923</v>
      </c>
    </row>
    <row r="7" spans="1:10" ht="12.75" customHeight="1">
      <c r="A7" s="384" t="s">
        <v>121</v>
      </c>
      <c r="B7" s="369">
        <v>113250.70400000003</v>
      </c>
      <c r="C7" s="369">
        <v>9141.9400000000132</v>
      </c>
      <c r="D7" s="369">
        <v>4940.2590000000018</v>
      </c>
      <c r="E7" s="369">
        <v>104108.76400000001</v>
      </c>
    </row>
    <row r="8" spans="1:10">
      <c r="A8" s="382" t="s">
        <v>122</v>
      </c>
      <c r="B8" s="368">
        <v>2409097.6849999991</v>
      </c>
      <c r="C8" s="368">
        <v>173443.36700000009</v>
      </c>
      <c r="D8" s="368">
        <v>18287.531999999977</v>
      </c>
      <c r="E8" s="368">
        <v>2235654.317999999</v>
      </c>
    </row>
    <row r="9" spans="1:10">
      <c r="A9" s="7"/>
      <c r="E9" s="5"/>
    </row>
    <row r="10" spans="1:10">
      <c r="A10" s="19"/>
      <c r="B10" s="19"/>
      <c r="C10" s="19"/>
      <c r="D10" s="19"/>
      <c r="E10" s="19"/>
      <c r="F10" s="19"/>
      <c r="G10" s="19"/>
      <c r="H10" s="19"/>
      <c r="I10" s="19"/>
      <c r="J10" s="19"/>
    </row>
    <row r="11" spans="1:10" ht="12.75">
      <c r="A11" s="80">
        <v>2016</v>
      </c>
      <c r="B11" s="80">
        <v>2017</v>
      </c>
      <c r="C11" s="80">
        <v>2018</v>
      </c>
      <c r="D11" s="80">
        <v>2019</v>
      </c>
      <c r="E11" s="80">
        <v>2020</v>
      </c>
      <c r="F11" s="80">
        <v>2021</v>
      </c>
      <c r="G11" s="80">
        <v>2022</v>
      </c>
      <c r="H11" s="80">
        <v>2023</v>
      </c>
      <c r="I11" s="80">
        <v>2024</v>
      </c>
      <c r="J11" s="80">
        <v>2025</v>
      </c>
    </row>
    <row r="12" spans="1:10" ht="12.75">
      <c r="A12" s="80">
        <v>109.69783800000006</v>
      </c>
      <c r="B12" s="80">
        <v>82.337625000000017</v>
      </c>
      <c r="C12" s="80">
        <v>80.555125000000061</v>
      </c>
      <c r="D12" s="80">
        <v>78.596818999999883</v>
      </c>
      <c r="E12" s="80">
        <v>76.696686999999969</v>
      </c>
      <c r="F12" s="80">
        <v>74.477725000000049</v>
      </c>
      <c r="G12" s="80">
        <v>70.167949999999976</v>
      </c>
      <c r="H12" s="80">
        <v>66.594718999999998</v>
      </c>
      <c r="I12" s="80">
        <v>66.379754000000005</v>
      </c>
      <c r="J12" s="80">
        <v>66.585816999999921</v>
      </c>
    </row>
    <row r="13" spans="1:10" ht="12.75">
      <c r="A13" s="80">
        <v>101.29326099999992</v>
      </c>
      <c r="B13" s="80">
        <v>99.700908999999982</v>
      </c>
      <c r="C13" s="80">
        <v>105.32612699999987</v>
      </c>
      <c r="D13" s="80">
        <v>118.85170499999994</v>
      </c>
      <c r="E13" s="80">
        <v>112.25770199999977</v>
      </c>
      <c r="F13" s="80">
        <v>113.25515200000007</v>
      </c>
      <c r="G13" s="80">
        <v>119.24167900000002</v>
      </c>
      <c r="H13" s="80">
        <v>118.14928499999995</v>
      </c>
      <c r="I13" s="80">
        <v>114.1114359999999</v>
      </c>
      <c r="J13" s="80">
        <v>113.25070400000003</v>
      </c>
    </row>
    <row r="14" spans="1:10" ht="12.75">
      <c r="A14" s="80">
        <v>2389.5702939999983</v>
      </c>
      <c r="B14" s="80">
        <v>2456.9463210000067</v>
      </c>
      <c r="C14" s="80">
        <v>2421.3639829999952</v>
      </c>
      <c r="D14" s="80">
        <v>2329.6237819999915</v>
      </c>
      <c r="E14" s="80">
        <v>2405.731862999995</v>
      </c>
      <c r="F14" s="80">
        <v>2404.3887830000035</v>
      </c>
      <c r="G14" s="80">
        <v>2425.7368639999922</v>
      </c>
      <c r="H14" s="80">
        <v>2416.2982890000021</v>
      </c>
      <c r="I14" s="80">
        <v>2384.4315080000051</v>
      </c>
      <c r="J14" s="80">
        <v>2409.0976849999993</v>
      </c>
    </row>
    <row r="15" spans="1:10" ht="12.75">
      <c r="A15" s="80">
        <v>2600.5613929999981</v>
      </c>
      <c r="B15" s="80">
        <v>2638.9848550000065</v>
      </c>
      <c r="C15" s="80">
        <v>2607.2452349999953</v>
      </c>
      <c r="D15" s="80">
        <v>2527.0723059999909</v>
      </c>
      <c r="E15" s="80">
        <v>2594.686251999995</v>
      </c>
      <c r="F15" s="80">
        <v>2592.1216600000039</v>
      </c>
      <c r="G15" s="80">
        <v>2615.1464929999925</v>
      </c>
      <c r="H15" s="80">
        <v>2601.0422930000022</v>
      </c>
      <c r="I15" s="80">
        <v>2564.9226980000049</v>
      </c>
      <c r="J15" s="80">
        <v>2588.9342059999994</v>
      </c>
    </row>
    <row r="16" spans="1:10" ht="12.75">
      <c r="A16" s="19"/>
      <c r="B16" s="80"/>
      <c r="C16" s="80"/>
      <c r="D16" s="80"/>
      <c r="E16" s="80"/>
      <c r="F16" s="80"/>
      <c r="G16" s="80"/>
      <c r="H16" s="80"/>
      <c r="I16" s="80"/>
      <c r="J16" s="80"/>
    </row>
    <row r="17" spans="1:10">
      <c r="A17" s="19"/>
      <c r="B17" s="19"/>
      <c r="C17" s="19"/>
      <c r="D17" s="19"/>
      <c r="E17" s="19"/>
      <c r="F17" s="19"/>
      <c r="G17" s="19"/>
      <c r="H17" s="19"/>
      <c r="I17" s="19"/>
      <c r="J17" s="19"/>
    </row>
    <row r="18" spans="1:10">
      <c r="A18" s="19"/>
      <c r="B18" s="19"/>
      <c r="C18" s="19"/>
      <c r="D18" s="19"/>
      <c r="E18" s="19"/>
      <c r="F18" s="19"/>
      <c r="G18" s="19"/>
      <c r="H18" s="19"/>
      <c r="I18" s="19"/>
      <c r="J18" s="19"/>
    </row>
    <row r="19" spans="1:10">
      <c r="A19" s="33"/>
      <c r="B19" s="33"/>
      <c r="C19" s="33"/>
      <c r="D19" s="33"/>
      <c r="E19" s="33"/>
      <c r="F19" s="33"/>
      <c r="G19" s="33"/>
      <c r="H19" s="33"/>
      <c r="I19" s="33"/>
      <c r="J19" s="33"/>
    </row>
    <row r="20" spans="1:10">
      <c r="A20" s="33"/>
      <c r="B20" s="33"/>
      <c r="C20" s="33"/>
      <c r="D20" s="33"/>
      <c r="E20" s="33"/>
      <c r="F20" s="33"/>
      <c r="G20" s="33"/>
      <c r="H20" s="33"/>
      <c r="I20" s="33"/>
      <c r="J20" s="33"/>
    </row>
    <row r="21" spans="1:10">
      <c r="A21" s="33"/>
      <c r="B21" s="33"/>
      <c r="C21" s="33"/>
      <c r="D21" s="33"/>
      <c r="E21" s="33"/>
      <c r="F21" s="33"/>
      <c r="G21" s="33"/>
      <c r="H21" s="33"/>
      <c r="I21" s="33"/>
      <c r="J21" s="33"/>
    </row>
    <row r="22" spans="1:10" ht="12.75">
      <c r="A22" s="76"/>
      <c r="B22" s="76"/>
      <c r="C22" s="76"/>
      <c r="D22" s="76"/>
      <c r="E22" s="76"/>
      <c r="F22" s="76"/>
      <c r="G22" s="76"/>
      <c r="H22" s="76"/>
      <c r="I22" s="76"/>
      <c r="J22" s="76"/>
    </row>
    <row r="23" spans="1:10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</row>
    <row r="24" spans="1:10" ht="12.75">
      <c r="A24" s="76"/>
      <c r="B24" s="76"/>
      <c r="C24" s="76"/>
      <c r="D24" s="76"/>
      <c r="E24" s="76"/>
      <c r="F24" s="76"/>
      <c r="G24" s="76"/>
      <c r="H24" s="76"/>
      <c r="I24" s="76"/>
      <c r="J24" s="76"/>
    </row>
    <row r="25" spans="1:10" ht="12.75">
      <c r="A25" s="76"/>
      <c r="B25" s="76"/>
      <c r="C25" s="76"/>
      <c r="D25" s="76"/>
      <c r="E25" s="76"/>
      <c r="F25" s="76"/>
      <c r="G25" s="76"/>
      <c r="H25" s="76"/>
      <c r="I25" s="76"/>
      <c r="J25" s="76"/>
    </row>
    <row r="26" spans="1:10" ht="12.75">
      <c r="A26" s="76"/>
      <c r="B26" s="76"/>
      <c r="C26" s="76"/>
      <c r="D26" s="76"/>
      <c r="E26" s="76"/>
      <c r="F26" s="76"/>
      <c r="G26" s="76"/>
      <c r="H26" s="76"/>
      <c r="I26" s="76"/>
      <c r="J26" s="76"/>
    </row>
    <row r="27" spans="1:10" ht="12.75">
      <c r="A27" s="76"/>
      <c r="B27" s="76"/>
      <c r="C27" s="76"/>
      <c r="D27" s="76"/>
      <c r="E27" s="76"/>
      <c r="F27" s="76"/>
      <c r="G27" s="76"/>
      <c r="H27" s="76"/>
      <c r="I27" s="76"/>
      <c r="J27" s="76"/>
    </row>
    <row r="28" spans="1:10" ht="12.75">
      <c r="A28" s="76"/>
      <c r="B28" s="76"/>
      <c r="C28" s="76"/>
      <c r="D28" s="76"/>
      <c r="E28" s="76"/>
      <c r="F28" s="76"/>
      <c r="G28" s="76"/>
      <c r="H28" s="76"/>
      <c r="I28" s="76"/>
      <c r="J28" s="76"/>
    </row>
    <row r="29" spans="1:10">
      <c r="A29" s="77"/>
      <c r="B29" s="33"/>
      <c r="C29" s="33"/>
      <c r="D29" s="33"/>
      <c r="E29" s="33"/>
      <c r="F29" s="33"/>
      <c r="G29" s="33"/>
      <c r="H29" s="33"/>
      <c r="I29" s="33"/>
      <c r="J29" s="33"/>
    </row>
    <row r="30" spans="1:10">
      <c r="A30" s="33"/>
      <c r="B30" s="33"/>
      <c r="C30" s="33"/>
      <c r="D30" s="33"/>
      <c r="E30" s="33"/>
      <c r="F30" s="33"/>
      <c r="G30" s="33"/>
      <c r="H30" s="33"/>
      <c r="I30" s="33"/>
      <c r="J30" s="33"/>
    </row>
    <row r="31" spans="1:10">
      <c r="A31" s="33"/>
      <c r="B31" s="33"/>
      <c r="C31" s="33"/>
      <c r="D31" s="33"/>
      <c r="E31" s="33"/>
      <c r="F31" s="33"/>
      <c r="G31" s="33"/>
      <c r="H31" s="33"/>
      <c r="I31" s="33"/>
      <c r="J31" s="33"/>
    </row>
    <row r="32" spans="1:10">
      <c r="A32" s="33"/>
      <c r="B32" s="33"/>
      <c r="C32" s="33"/>
      <c r="D32" s="33"/>
      <c r="E32" s="33"/>
      <c r="F32" s="33"/>
      <c r="G32" s="33"/>
      <c r="H32" s="33"/>
      <c r="I32" s="33"/>
      <c r="J32" s="33"/>
    </row>
    <row r="33" spans="1:10">
      <c r="A33" s="33"/>
      <c r="B33" s="33"/>
      <c r="C33" s="33"/>
      <c r="D33" s="33"/>
      <c r="E33" s="33"/>
      <c r="F33" s="33"/>
      <c r="G33" s="33"/>
      <c r="H33" s="33"/>
      <c r="I33" s="33"/>
      <c r="J33" s="33"/>
    </row>
    <row r="34" spans="1:10">
      <c r="A34" s="33"/>
      <c r="B34" s="33"/>
      <c r="C34" s="33"/>
      <c r="D34" s="33"/>
      <c r="E34" s="33"/>
      <c r="F34" s="33"/>
      <c r="G34" s="33"/>
      <c r="H34" s="33"/>
      <c r="I34" s="33"/>
      <c r="J34" s="33"/>
    </row>
    <row r="35" spans="1:10">
      <c r="A35" s="33"/>
      <c r="B35" s="33"/>
      <c r="C35" s="33"/>
      <c r="D35" s="33"/>
      <c r="E35" s="33"/>
    </row>
    <row r="36" spans="1:10">
      <c r="A36" s="33"/>
      <c r="B36" s="33"/>
      <c r="C36" s="33"/>
      <c r="D36" s="33"/>
      <c r="E36" s="33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9" fitToHeight="0" orientation="landscape" r:id="rId1"/>
  <headerFooter differentFirst="1" scaleWithDoc="0">
    <oddFooter>&amp;C&amp;"-,Obyčejné"&amp;9&amp;P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12"/>
  <dimension ref="A1:N31"/>
  <sheetViews>
    <sheetView showGridLines="0" zoomScaleNormal="100" zoomScaleSheetLayoutView="100" workbookViewId="0"/>
  </sheetViews>
  <sheetFormatPr defaultColWidth="9.140625" defaultRowHeight="12"/>
  <cols>
    <col min="1" max="1" width="22.28515625" style="3" customWidth="1"/>
    <col min="2" max="11" width="10.140625" style="3" customWidth="1"/>
    <col min="12" max="12" width="9.5703125" style="3" customWidth="1"/>
    <col min="13" max="13" width="6.7109375" style="3" customWidth="1"/>
    <col min="14" max="14" width="11.7109375" style="3" customWidth="1"/>
    <col min="15" max="16384" width="9.140625" style="3"/>
  </cols>
  <sheetData>
    <row r="1" spans="1:14" ht="18">
      <c r="A1" s="194" t="str">
        <f>"6 VÝVOJ INSTALOVANÉHO VÝKONU V ES ČR A ROZDĚLENÍ DO JEDNOTLIVÝCH KRAJŮ V ČR K 31. 12. "&amp;N1&amp;" [MW]"</f>
        <v>6 VÝVOJ INSTALOVANÉHO VÝKONU V ES ČR A ROZDĚLENÍ DO JEDNOTLIVÝCH KRAJŮ V ČR K 31. 12. 2025 [MW]</v>
      </c>
      <c r="M1" s="255"/>
      <c r="N1" s="21" t="str">
        <f>'3.1'!N1</f>
        <v>2025</v>
      </c>
    </row>
    <row r="2" spans="1:14" ht="6" customHeight="1"/>
    <row r="3" spans="1:14">
      <c r="A3" s="195"/>
      <c r="B3" s="294">
        <v>2016</v>
      </c>
      <c r="C3" s="294">
        <v>2017</v>
      </c>
      <c r="D3" s="294">
        <v>2018</v>
      </c>
      <c r="E3" s="294">
        <v>2019</v>
      </c>
      <c r="F3" s="294">
        <v>2020</v>
      </c>
      <c r="G3" s="294">
        <v>2021</v>
      </c>
      <c r="H3" s="294">
        <v>2022</v>
      </c>
      <c r="I3" s="294">
        <v>2023</v>
      </c>
      <c r="J3" s="294">
        <v>2024</v>
      </c>
      <c r="K3" s="294">
        <v>2025</v>
      </c>
    </row>
    <row r="4" spans="1:14">
      <c r="A4" s="196" t="s">
        <v>15</v>
      </c>
      <c r="B4" s="272">
        <v>22006.976840000134</v>
      </c>
      <c r="C4" s="272">
        <v>22293.605520000128</v>
      </c>
      <c r="D4" s="272">
        <v>22302.55024000011</v>
      </c>
      <c r="E4" s="272">
        <v>22014.280070000106</v>
      </c>
      <c r="F4" s="272">
        <v>21450.729672000103</v>
      </c>
      <c r="G4" s="272">
        <v>20995.576690000096</v>
      </c>
      <c r="H4" s="272">
        <v>21160.181827000139</v>
      </c>
      <c r="I4" s="272">
        <v>22118.356411000124</v>
      </c>
      <c r="J4" s="272">
        <v>23049.565480000565</v>
      </c>
      <c r="K4" s="272">
        <f>SUM(K5:K12)</f>
        <v>23823.482855301503</v>
      </c>
    </row>
    <row r="5" spans="1:14">
      <c r="A5" s="376" t="s">
        <v>0</v>
      </c>
      <c r="B5" s="311">
        <v>4290</v>
      </c>
      <c r="C5" s="311">
        <v>4290</v>
      </c>
      <c r="D5" s="311">
        <v>4290</v>
      </c>
      <c r="E5" s="311">
        <v>4290</v>
      </c>
      <c r="F5" s="311">
        <v>4290</v>
      </c>
      <c r="G5" s="311">
        <v>4290</v>
      </c>
      <c r="H5" s="311">
        <v>4290</v>
      </c>
      <c r="I5" s="311">
        <v>4290</v>
      </c>
      <c r="J5" s="311">
        <v>4290</v>
      </c>
      <c r="K5" s="311">
        <v>4346</v>
      </c>
    </row>
    <row r="6" spans="1:14">
      <c r="A6" s="378" t="s">
        <v>20</v>
      </c>
      <c r="B6" s="369">
        <v>10849.975000000002</v>
      </c>
      <c r="C6" s="369">
        <v>11075.524000000001</v>
      </c>
      <c r="D6" s="369">
        <v>11075.442000000001</v>
      </c>
      <c r="E6" s="369">
        <v>10729.868999999997</v>
      </c>
      <c r="F6" s="369">
        <v>10058.847999999998</v>
      </c>
      <c r="G6" s="369">
        <v>9527.6949999999997</v>
      </c>
      <c r="H6" s="369">
        <v>9415.8970000000008</v>
      </c>
      <c r="I6" s="369">
        <v>9472.2530000000006</v>
      </c>
      <c r="J6" s="369">
        <v>9448.4716000000026</v>
      </c>
      <c r="K6" s="369">
        <v>9222.257999999998</v>
      </c>
    </row>
    <row r="7" spans="1:14">
      <c r="A7" s="378" t="s">
        <v>21</v>
      </c>
      <c r="B7" s="369">
        <v>1363.5</v>
      </c>
      <c r="C7" s="369">
        <v>1363.5</v>
      </c>
      <c r="D7" s="369">
        <v>1363.5</v>
      </c>
      <c r="E7" s="369">
        <v>1363.5</v>
      </c>
      <c r="F7" s="369">
        <v>1363.5</v>
      </c>
      <c r="G7" s="369">
        <v>1363.5</v>
      </c>
      <c r="H7" s="369">
        <v>1363.5</v>
      </c>
      <c r="I7" s="369">
        <v>1363.5</v>
      </c>
      <c r="J7" s="369">
        <v>1363.4</v>
      </c>
      <c r="K7" s="369">
        <v>1363.4</v>
      </c>
    </row>
    <row r="8" spans="1:14">
      <c r="A8" s="378" t="s">
        <v>22</v>
      </c>
      <c r="B8" s="369">
        <v>873.99199999999689</v>
      </c>
      <c r="C8" s="369">
        <v>895.98699999999735</v>
      </c>
      <c r="D8" s="369">
        <v>910.90979999999729</v>
      </c>
      <c r="E8" s="369">
        <v>937.70399999999779</v>
      </c>
      <c r="F8" s="369">
        <v>962.271874999999</v>
      </c>
      <c r="G8" s="369">
        <v>983.7838749999994</v>
      </c>
      <c r="H8" s="369">
        <v>1013.0635749999998</v>
      </c>
      <c r="I8" s="369">
        <v>1064.422080000001</v>
      </c>
      <c r="J8" s="369">
        <v>1241.9865800000009</v>
      </c>
      <c r="K8" s="369">
        <v>1481.8018601000006</v>
      </c>
    </row>
    <row r="9" spans="1:14">
      <c r="A9" s="378" t="s">
        <v>3</v>
      </c>
      <c r="B9" s="369">
        <v>1100.1905999999981</v>
      </c>
      <c r="C9" s="369">
        <v>1112.2610999999979</v>
      </c>
      <c r="D9" s="369">
        <v>1112.5195999999974</v>
      </c>
      <c r="E9" s="369">
        <v>1113.2080899999974</v>
      </c>
      <c r="F9" s="369">
        <v>1116.824129999997</v>
      </c>
      <c r="G9" s="369">
        <v>1117.0199299999967</v>
      </c>
      <c r="H9" s="369">
        <v>1118.0711799999967</v>
      </c>
      <c r="I9" s="369">
        <v>1117.8524399999967</v>
      </c>
      <c r="J9" s="369">
        <v>1118.8775399999968</v>
      </c>
      <c r="K9" s="369">
        <v>1120.5130399999969</v>
      </c>
    </row>
    <row r="10" spans="1:14">
      <c r="A10" s="378" t="s">
        <v>23</v>
      </c>
      <c r="B10" s="369">
        <v>1171.5</v>
      </c>
      <c r="C10" s="369">
        <v>1171.5</v>
      </c>
      <c r="D10" s="369">
        <v>1171.5</v>
      </c>
      <c r="E10" s="369">
        <v>1171.5</v>
      </c>
      <c r="F10" s="369">
        <v>1171.5</v>
      </c>
      <c r="G10" s="369">
        <v>1171.5</v>
      </c>
      <c r="H10" s="369">
        <v>1171.5</v>
      </c>
      <c r="I10" s="369">
        <v>1171.5</v>
      </c>
      <c r="J10" s="369">
        <v>1171.5</v>
      </c>
      <c r="K10" s="369">
        <v>1171.5</v>
      </c>
    </row>
    <row r="11" spans="1:14">
      <c r="A11" s="378" t="s">
        <v>1</v>
      </c>
      <c r="B11" s="369">
        <v>282.15490000000005</v>
      </c>
      <c r="C11" s="369">
        <v>308.20740000000006</v>
      </c>
      <c r="D11" s="369">
        <v>316.70740000000006</v>
      </c>
      <c r="E11" s="369">
        <v>339.42440000000011</v>
      </c>
      <c r="F11" s="369">
        <v>339.60430000000008</v>
      </c>
      <c r="G11" s="369">
        <v>339.60430000000008</v>
      </c>
      <c r="H11" s="369">
        <v>339.28930000000008</v>
      </c>
      <c r="I11" s="369">
        <v>342.49970000000008</v>
      </c>
      <c r="J11" s="369">
        <v>364.95380500000005</v>
      </c>
      <c r="K11" s="369">
        <v>377.88598500000001</v>
      </c>
    </row>
    <row r="12" spans="1:14">
      <c r="A12" s="377" t="s">
        <v>2</v>
      </c>
      <c r="B12" s="368">
        <v>2075.6643400001321</v>
      </c>
      <c r="C12" s="368">
        <v>2076.6260200001357</v>
      </c>
      <c r="D12" s="368">
        <v>2061.9714400001126</v>
      </c>
      <c r="E12" s="368">
        <v>2069.0745800001173</v>
      </c>
      <c r="F12" s="368">
        <v>2148.1813670001093</v>
      </c>
      <c r="G12" s="368">
        <v>2202.4735850001034</v>
      </c>
      <c r="H12" s="368">
        <v>2448.8607720001432</v>
      </c>
      <c r="I12" s="368">
        <v>3296.329191000129</v>
      </c>
      <c r="J12" s="368">
        <v>4050.3759550005648</v>
      </c>
      <c r="K12" s="368">
        <v>4740.1239702015027</v>
      </c>
    </row>
    <row r="13" spans="1:14">
      <c r="A13" s="7"/>
      <c r="K13" s="5"/>
    </row>
    <row r="14" spans="1:14" ht="3.75" customHeight="1"/>
    <row r="15" spans="1:14">
      <c r="A15" s="295"/>
      <c r="B15" s="179" t="s">
        <v>12</v>
      </c>
      <c r="C15" s="179" t="s">
        <v>28</v>
      </c>
      <c r="D15" s="179" t="s">
        <v>29</v>
      </c>
      <c r="E15" s="179" t="s">
        <v>30</v>
      </c>
      <c r="F15" s="179" t="s">
        <v>50</v>
      </c>
      <c r="G15" s="179" t="s">
        <v>51</v>
      </c>
      <c r="H15" s="179" t="s">
        <v>52</v>
      </c>
      <c r="I15" s="179" t="s">
        <v>53</v>
      </c>
      <c r="J15" s="179" t="s">
        <v>60</v>
      </c>
    </row>
    <row r="16" spans="1:14">
      <c r="A16" s="267" t="s">
        <v>15</v>
      </c>
      <c r="B16" s="272">
        <f t="shared" ref="B16:I16" si="0">SUM(B17:B30)</f>
        <v>4346</v>
      </c>
      <c r="C16" s="272">
        <f t="shared" si="0"/>
        <v>9222.2580000000016</v>
      </c>
      <c r="D16" s="272">
        <f t="shared" si="0"/>
        <v>1363.4</v>
      </c>
      <c r="E16" s="272">
        <f t="shared" si="0"/>
        <v>1481.8018600999997</v>
      </c>
      <c r="F16" s="272">
        <f t="shared" si="0"/>
        <v>1120.5130399999998</v>
      </c>
      <c r="G16" s="272">
        <f t="shared" si="0"/>
        <v>1171.5</v>
      </c>
      <c r="H16" s="272">
        <f t="shared" si="0"/>
        <v>377.88598499999995</v>
      </c>
      <c r="I16" s="272">
        <f t="shared" si="0"/>
        <v>4740.1239702000385</v>
      </c>
      <c r="J16" s="272">
        <f t="shared" ref="J16" si="1">SUM(B16:I16)</f>
        <v>23823.482855300041</v>
      </c>
    </row>
    <row r="17" spans="1:10">
      <c r="A17" s="309" t="s">
        <v>475</v>
      </c>
      <c r="B17" s="311">
        <v>0</v>
      </c>
      <c r="C17" s="311">
        <v>17.440000000000001</v>
      </c>
      <c r="D17" s="311">
        <v>0</v>
      </c>
      <c r="E17" s="311">
        <v>79.356999999999971</v>
      </c>
      <c r="F17" s="311">
        <v>11.205999999999998</v>
      </c>
      <c r="G17" s="311">
        <v>0</v>
      </c>
      <c r="H17" s="311">
        <v>0</v>
      </c>
      <c r="I17" s="311">
        <v>110.29237999999967</v>
      </c>
      <c r="J17" s="311">
        <f t="shared" ref="J17:J30" si="2">SUM(B17:I17)</f>
        <v>218.29537999999962</v>
      </c>
    </row>
    <row r="18" spans="1:10">
      <c r="A18" s="365" t="s">
        <v>477</v>
      </c>
      <c r="B18" s="369">
        <v>2250</v>
      </c>
      <c r="C18" s="369">
        <v>216.0907</v>
      </c>
      <c r="D18" s="369">
        <v>0</v>
      </c>
      <c r="E18" s="369">
        <v>77.152000000000015</v>
      </c>
      <c r="F18" s="369">
        <v>176.65115000000009</v>
      </c>
      <c r="G18" s="369">
        <v>0</v>
      </c>
      <c r="H18" s="369">
        <v>0.01</v>
      </c>
      <c r="I18" s="369">
        <v>433.64394699999895</v>
      </c>
      <c r="J18" s="369">
        <f t="shared" si="2"/>
        <v>3153.5477969999997</v>
      </c>
    </row>
    <row r="19" spans="1:10">
      <c r="A19" s="365" t="s">
        <v>478</v>
      </c>
      <c r="B19" s="369">
        <v>0</v>
      </c>
      <c r="C19" s="369">
        <v>214.29999999999998</v>
      </c>
      <c r="D19" s="369">
        <v>118.5</v>
      </c>
      <c r="E19" s="369">
        <v>111.95500009999992</v>
      </c>
      <c r="F19" s="369">
        <v>35.378699999999995</v>
      </c>
      <c r="G19" s="369">
        <v>0</v>
      </c>
      <c r="H19" s="369">
        <v>8.4453049999999994</v>
      </c>
      <c r="I19" s="369">
        <v>752.77521019999608</v>
      </c>
      <c r="J19" s="369">
        <f t="shared" si="2"/>
        <v>1241.354215299996</v>
      </c>
    </row>
    <row r="20" spans="1:10">
      <c r="A20" s="365" t="s">
        <v>479</v>
      </c>
      <c r="B20" s="369">
        <v>0</v>
      </c>
      <c r="C20" s="369">
        <v>539.35199999999998</v>
      </c>
      <c r="D20" s="369">
        <v>400</v>
      </c>
      <c r="E20" s="369">
        <v>25.282999999999998</v>
      </c>
      <c r="F20" s="369">
        <v>8.0219999999999985</v>
      </c>
      <c r="G20" s="369">
        <v>0</v>
      </c>
      <c r="H20" s="369">
        <v>71.444999999999993</v>
      </c>
      <c r="I20" s="369">
        <v>87.592806999998814</v>
      </c>
      <c r="J20" s="369">
        <f t="shared" si="2"/>
        <v>1131.6948069999989</v>
      </c>
    </row>
    <row r="21" spans="1:10">
      <c r="A21" s="365" t="s">
        <v>476</v>
      </c>
      <c r="B21" s="369">
        <v>2096</v>
      </c>
      <c r="C21" s="369">
        <v>14.759</v>
      </c>
      <c r="D21" s="369">
        <v>0</v>
      </c>
      <c r="E21" s="369">
        <v>115.81340000000003</v>
      </c>
      <c r="F21" s="369">
        <v>17.610099999999999</v>
      </c>
      <c r="G21" s="369">
        <v>475</v>
      </c>
      <c r="H21" s="369">
        <v>11.955</v>
      </c>
      <c r="I21" s="369">
        <v>250.96309199999985</v>
      </c>
      <c r="J21" s="369">
        <f t="shared" si="2"/>
        <v>2982.1005919999998</v>
      </c>
    </row>
    <row r="22" spans="1:10">
      <c r="A22" s="365" t="s">
        <v>480</v>
      </c>
      <c r="B22" s="369">
        <v>0</v>
      </c>
      <c r="C22" s="369">
        <v>182.64700000000002</v>
      </c>
      <c r="D22" s="369">
        <v>0</v>
      </c>
      <c r="E22" s="369">
        <v>91.503399999999999</v>
      </c>
      <c r="F22" s="369">
        <v>30.946399999999969</v>
      </c>
      <c r="G22" s="369">
        <v>0</v>
      </c>
      <c r="H22" s="369">
        <v>10.2235</v>
      </c>
      <c r="I22" s="369">
        <v>265.72837699999934</v>
      </c>
      <c r="J22" s="369">
        <f t="shared" si="2"/>
        <v>581.04867699999932</v>
      </c>
    </row>
    <row r="23" spans="1:10">
      <c r="A23" s="365" t="s">
        <v>481</v>
      </c>
      <c r="B23" s="369">
        <v>0</v>
      </c>
      <c r="C23" s="369">
        <v>6.2830000000000004</v>
      </c>
      <c r="D23" s="369">
        <v>0</v>
      </c>
      <c r="E23" s="369">
        <v>52.729000000000028</v>
      </c>
      <c r="F23" s="369">
        <v>25.913749999999979</v>
      </c>
      <c r="G23" s="369">
        <v>0</v>
      </c>
      <c r="H23" s="369">
        <v>48.840979999999995</v>
      </c>
      <c r="I23" s="369">
        <v>200.60249099999768</v>
      </c>
      <c r="J23" s="369">
        <f t="shared" si="2"/>
        <v>334.36922099999765</v>
      </c>
    </row>
    <row r="24" spans="1:10">
      <c r="A24" s="365" t="s">
        <v>482</v>
      </c>
      <c r="B24" s="369">
        <v>0</v>
      </c>
      <c r="C24" s="369">
        <v>1073.1604000000002</v>
      </c>
      <c r="D24" s="369">
        <v>0</v>
      </c>
      <c r="E24" s="369">
        <v>181.32789999999994</v>
      </c>
      <c r="F24" s="369">
        <v>18.519399999999987</v>
      </c>
      <c r="G24" s="369">
        <v>0</v>
      </c>
      <c r="H24" s="369">
        <v>41.750199999999985</v>
      </c>
      <c r="I24" s="369">
        <v>307.63449500005294</v>
      </c>
      <c r="J24" s="369">
        <f t="shared" si="2"/>
        <v>1622.3923950000531</v>
      </c>
    </row>
    <row r="25" spans="1:10">
      <c r="A25" s="365" t="s">
        <v>483</v>
      </c>
      <c r="B25" s="369">
        <v>0</v>
      </c>
      <c r="C25" s="369">
        <v>70.628200000000007</v>
      </c>
      <c r="D25" s="369">
        <v>0</v>
      </c>
      <c r="E25" s="369">
        <v>184.20899999999983</v>
      </c>
      <c r="F25" s="369">
        <v>13.538039999999992</v>
      </c>
      <c r="G25" s="369">
        <v>650</v>
      </c>
      <c r="H25" s="369">
        <v>63.789999999999992</v>
      </c>
      <c r="I25" s="369">
        <v>270.22332899999725</v>
      </c>
      <c r="J25" s="369">
        <f t="shared" si="2"/>
        <v>1252.388568999997</v>
      </c>
    </row>
    <row r="26" spans="1:10">
      <c r="A26" s="365" t="s">
        <v>484</v>
      </c>
      <c r="B26" s="369">
        <v>0</v>
      </c>
      <c r="C26" s="369">
        <v>1293.7099999999998</v>
      </c>
      <c r="D26" s="369">
        <v>0</v>
      </c>
      <c r="E26" s="369">
        <v>84.20950000000002</v>
      </c>
      <c r="F26" s="369">
        <v>30.378300000000024</v>
      </c>
      <c r="G26" s="369">
        <v>0</v>
      </c>
      <c r="H26" s="369">
        <v>22.965399999999999</v>
      </c>
      <c r="I26" s="369">
        <v>255.03844699999564</v>
      </c>
      <c r="J26" s="369">
        <f t="shared" si="2"/>
        <v>1686.3016469999955</v>
      </c>
    </row>
    <row r="27" spans="1:10">
      <c r="A27" s="365" t="s">
        <v>485</v>
      </c>
      <c r="B27" s="369">
        <v>0</v>
      </c>
      <c r="C27" s="369">
        <v>262.08500000000004</v>
      </c>
      <c r="D27" s="369">
        <v>0</v>
      </c>
      <c r="E27" s="369">
        <v>74.132500000000007</v>
      </c>
      <c r="F27" s="369">
        <v>21.729999999999993</v>
      </c>
      <c r="G27" s="369">
        <v>1.5</v>
      </c>
      <c r="H27" s="369">
        <v>5.3249999999999993</v>
      </c>
      <c r="I27" s="369">
        <v>405.57985799999869</v>
      </c>
      <c r="J27" s="369">
        <f t="shared" si="2"/>
        <v>770.35235799999873</v>
      </c>
    </row>
    <row r="28" spans="1:10">
      <c r="A28" s="365" t="s">
        <v>486</v>
      </c>
      <c r="B28" s="369">
        <v>0</v>
      </c>
      <c r="C28" s="369">
        <v>1151.7282</v>
      </c>
      <c r="D28" s="369">
        <v>0</v>
      </c>
      <c r="E28" s="369">
        <v>299.91636</v>
      </c>
      <c r="F28" s="369">
        <v>645.28605999999991</v>
      </c>
      <c r="G28" s="369">
        <v>45</v>
      </c>
      <c r="H28" s="369">
        <v>6.0606</v>
      </c>
      <c r="I28" s="369">
        <v>691.11086000000387</v>
      </c>
      <c r="J28" s="369">
        <f t="shared" si="2"/>
        <v>2839.1020800000038</v>
      </c>
    </row>
    <row r="29" spans="1:10">
      <c r="A29" s="365" t="s">
        <v>487</v>
      </c>
      <c r="B29" s="369">
        <v>0</v>
      </c>
      <c r="C29" s="369">
        <v>4048.4124999999995</v>
      </c>
      <c r="D29" s="369">
        <v>844.9</v>
      </c>
      <c r="E29" s="369">
        <v>64.215400000000031</v>
      </c>
      <c r="F29" s="369">
        <v>77.576639999999983</v>
      </c>
      <c r="G29" s="369">
        <v>0</v>
      </c>
      <c r="H29" s="369">
        <v>86.8</v>
      </c>
      <c r="I29" s="369">
        <v>384.97860899999853</v>
      </c>
      <c r="J29" s="369">
        <f t="shared" si="2"/>
        <v>5506.8831489999984</v>
      </c>
    </row>
    <row r="30" spans="1:10">
      <c r="A30" s="271" t="s">
        <v>488</v>
      </c>
      <c r="B30" s="368">
        <v>0</v>
      </c>
      <c r="C30" s="368">
        <v>131.66200000000001</v>
      </c>
      <c r="D30" s="368">
        <v>0</v>
      </c>
      <c r="E30" s="368">
        <v>39.998400000000004</v>
      </c>
      <c r="F30" s="368">
        <v>7.7565</v>
      </c>
      <c r="G30" s="368">
        <v>0</v>
      </c>
      <c r="H30" s="368">
        <v>0.27500000000000002</v>
      </c>
      <c r="I30" s="368">
        <v>323.96006800000043</v>
      </c>
      <c r="J30" s="368">
        <f t="shared" si="2"/>
        <v>503.65196800000047</v>
      </c>
    </row>
    <row r="31" spans="1:10">
      <c r="A31" s="7"/>
      <c r="J31" s="5"/>
    </row>
  </sheetData>
  <sortState xmlns:xlrd2="http://schemas.microsoft.com/office/spreadsheetml/2017/richdata2" ref="A17:J30">
    <sortCondition ref="A16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87CAB-8EA5-4C30-BBEB-32FEF8803A08}">
  <dimension ref="A1:AG16"/>
  <sheetViews>
    <sheetView showGridLines="0" zoomScaleNormal="100" zoomScaleSheetLayoutView="100" workbookViewId="0"/>
  </sheetViews>
  <sheetFormatPr defaultColWidth="9.140625" defaultRowHeight="12"/>
  <cols>
    <col min="1" max="1" width="25.7109375" style="104" customWidth="1"/>
    <col min="2" max="13" width="9.7109375" style="104" customWidth="1"/>
    <col min="14" max="14" width="11.7109375" style="104" customWidth="1"/>
    <col min="15" max="16384" width="9.140625" style="104"/>
  </cols>
  <sheetData>
    <row r="1" spans="1:33" ht="18">
      <c r="A1" s="194" t="s">
        <v>696</v>
      </c>
      <c r="M1" s="518"/>
      <c r="N1" s="519" t="str">
        <f>'3.1'!N1</f>
        <v>2025</v>
      </c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</row>
    <row r="2" spans="1:33" ht="6" customHeight="1"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</row>
    <row r="3" spans="1:33" ht="12.75">
      <c r="A3" s="196"/>
      <c r="B3" s="520" t="s">
        <v>329</v>
      </c>
      <c r="C3" s="520" t="s">
        <v>330</v>
      </c>
      <c r="D3" s="520" t="s">
        <v>331</v>
      </c>
      <c r="E3" s="520" t="s">
        <v>332</v>
      </c>
      <c r="F3" s="520" t="s">
        <v>333</v>
      </c>
      <c r="G3" s="520" t="s">
        <v>334</v>
      </c>
      <c r="H3" s="520" t="s">
        <v>335</v>
      </c>
      <c r="I3" s="520" t="s">
        <v>336</v>
      </c>
      <c r="J3" s="520" t="s">
        <v>337</v>
      </c>
      <c r="K3" s="520" t="s">
        <v>338</v>
      </c>
      <c r="L3" s="520" t="s">
        <v>339</v>
      </c>
      <c r="M3" s="520" t="s">
        <v>340</v>
      </c>
      <c r="P3" s="521"/>
      <c r="Q3" s="535"/>
      <c r="R3" s="521"/>
      <c r="S3" s="522"/>
      <c r="T3" s="521"/>
      <c r="U3" s="522"/>
      <c r="V3" s="521"/>
      <c r="W3" s="522"/>
      <c r="X3" s="521"/>
      <c r="Y3" s="522"/>
      <c r="Z3" s="521"/>
      <c r="AA3" s="522"/>
      <c r="AB3" s="128"/>
      <c r="AC3" s="128"/>
      <c r="AD3" s="128"/>
      <c r="AE3" s="128"/>
      <c r="AF3" s="128"/>
      <c r="AG3" s="128"/>
    </row>
    <row r="4" spans="1:33" ht="13.5">
      <c r="A4" s="523" t="s">
        <v>661</v>
      </c>
      <c r="B4" s="524">
        <f>SUM(B5:B8)</f>
        <v>1919.678434000429</v>
      </c>
      <c r="C4" s="524">
        <f t="shared" ref="C4:M4" si="0">SUM(C5:C8)</f>
        <v>1944.2558770004405</v>
      </c>
      <c r="D4" s="524">
        <f t="shared" si="0"/>
        <v>1947.5770210003914</v>
      </c>
      <c r="E4" s="524">
        <f t="shared" si="0"/>
        <v>1983.336679000347</v>
      </c>
      <c r="F4" s="524">
        <f t="shared" si="0"/>
        <v>2030.1223130003698</v>
      </c>
      <c r="G4" s="524">
        <f t="shared" si="0"/>
        <v>2100.2805980004023</v>
      </c>
      <c r="H4" s="524">
        <f t="shared" si="0"/>
        <v>2108.2722300003879</v>
      </c>
      <c r="I4" s="524">
        <f t="shared" si="0"/>
        <v>2140.68558400041</v>
      </c>
      <c r="J4" s="524">
        <f t="shared" si="0"/>
        <v>2189.907702000362</v>
      </c>
      <c r="K4" s="524">
        <f t="shared" si="0"/>
        <v>2213.7045480003758</v>
      </c>
      <c r="L4" s="524">
        <f t="shared" si="0"/>
        <v>2381.1300470004007</v>
      </c>
      <c r="M4" s="524">
        <f t="shared" si="0"/>
        <v>2430.1526730004111</v>
      </c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</row>
    <row r="5" spans="1:33">
      <c r="A5" s="376" t="s">
        <v>662</v>
      </c>
      <c r="B5" s="410">
        <v>1835.5600340004289</v>
      </c>
      <c r="C5" s="410">
        <v>1856.5374770004405</v>
      </c>
      <c r="D5" s="410">
        <v>1882.9046210003914</v>
      </c>
      <c r="E5" s="410">
        <v>1913.1642790003471</v>
      </c>
      <c r="F5" s="410">
        <v>1945.4089130003699</v>
      </c>
      <c r="G5" s="410">
        <v>1979.0761980004024</v>
      </c>
      <c r="H5" s="410">
        <v>2005.3328300003877</v>
      </c>
      <c r="I5" s="410">
        <v>2039.76618400041</v>
      </c>
      <c r="J5" s="410">
        <v>2081.688302000362</v>
      </c>
      <c r="K5" s="410">
        <v>2092.5981480003757</v>
      </c>
      <c r="L5" s="410">
        <v>2189.1686470004006</v>
      </c>
      <c r="M5" s="410">
        <v>2197.6392730004113</v>
      </c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</row>
    <row r="6" spans="1:33">
      <c r="A6" s="378" t="s">
        <v>663</v>
      </c>
      <c r="B6" s="416">
        <v>46.858400000000003</v>
      </c>
      <c r="C6" s="416">
        <v>50.458399999999997</v>
      </c>
      <c r="D6" s="416">
        <v>38.072399999999995</v>
      </c>
      <c r="E6" s="416">
        <v>43.572399999999995</v>
      </c>
      <c r="F6" s="416">
        <v>47.7684</v>
      </c>
      <c r="G6" s="416">
        <v>54.859399999999994</v>
      </c>
      <c r="H6" s="416">
        <v>46.939399999999999</v>
      </c>
      <c r="I6" s="416">
        <v>44.919399999999996</v>
      </c>
      <c r="J6" s="416">
        <v>52.219399999999993</v>
      </c>
      <c r="K6" s="416">
        <v>65.106399999999994</v>
      </c>
      <c r="L6" s="416">
        <v>97.545399999999987</v>
      </c>
      <c r="M6" s="416">
        <v>107.19739999999997</v>
      </c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</row>
    <row r="7" spans="1:33">
      <c r="A7" s="378" t="s">
        <v>664</v>
      </c>
      <c r="B7" s="416">
        <v>37.260000000000005</v>
      </c>
      <c r="C7" s="416">
        <v>37.260000000000005</v>
      </c>
      <c r="D7" s="416">
        <v>26.6</v>
      </c>
      <c r="E7" s="416">
        <v>26.6</v>
      </c>
      <c r="F7" s="416">
        <v>36.945</v>
      </c>
      <c r="G7" s="416">
        <v>66.344999999999999</v>
      </c>
      <c r="H7" s="416">
        <v>56</v>
      </c>
      <c r="I7" s="416">
        <v>56</v>
      </c>
      <c r="J7" s="416">
        <v>56</v>
      </c>
      <c r="K7" s="416">
        <v>56</v>
      </c>
      <c r="L7" s="416">
        <v>94.415999999999997</v>
      </c>
      <c r="M7" s="416">
        <v>125.316</v>
      </c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</row>
    <row r="8" spans="1:33">
      <c r="A8" s="377" t="s">
        <v>665</v>
      </c>
      <c r="B8" s="413">
        <v>0</v>
      </c>
      <c r="C8" s="413">
        <v>0</v>
      </c>
      <c r="D8" s="413">
        <v>0</v>
      </c>
      <c r="E8" s="413">
        <v>0</v>
      </c>
      <c r="F8" s="413">
        <v>0</v>
      </c>
      <c r="G8" s="413">
        <v>0</v>
      </c>
      <c r="H8" s="413">
        <v>0</v>
      </c>
      <c r="I8" s="413">
        <v>0</v>
      </c>
      <c r="J8" s="413">
        <v>0</v>
      </c>
      <c r="K8" s="413">
        <v>0</v>
      </c>
      <c r="L8" s="413">
        <v>0</v>
      </c>
      <c r="M8" s="413">
        <v>0</v>
      </c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</row>
    <row r="9" spans="1:33">
      <c r="A9" s="132" t="s">
        <v>666</v>
      </c>
      <c r="K9" s="134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</row>
    <row r="10" spans="1:33" ht="3.75" customHeight="1"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</row>
    <row r="11" spans="1:33">
      <c r="A11" s="525"/>
      <c r="B11" s="526">
        <v>2020</v>
      </c>
      <c r="C11" s="526">
        <v>2021</v>
      </c>
      <c r="D11" s="526">
        <v>2022</v>
      </c>
      <c r="E11" s="526">
        <v>2023</v>
      </c>
      <c r="F11" s="526">
        <v>2024</v>
      </c>
      <c r="G11" s="526">
        <v>2025</v>
      </c>
    </row>
    <row r="12" spans="1:33" ht="13.5">
      <c r="A12" s="523" t="s">
        <v>661</v>
      </c>
      <c r="B12" s="524">
        <f t="shared" ref="B12:G12" si="1">SUM(B13:B16)</f>
        <v>69.589774999999335</v>
      </c>
      <c r="C12" s="524">
        <f t="shared" si="1"/>
        <v>119.23074800000364</v>
      </c>
      <c r="D12" s="524">
        <f t="shared" si="1"/>
        <v>432.69288599997088</v>
      </c>
      <c r="E12" s="524">
        <f t="shared" si="1"/>
        <v>1321.4551250002985</v>
      </c>
      <c r="F12" s="524">
        <f t="shared" si="1"/>
        <v>1891.560390600494</v>
      </c>
      <c r="G12" s="524">
        <f t="shared" si="1"/>
        <v>2430.1526730004111</v>
      </c>
    </row>
    <row r="13" spans="1:33">
      <c r="A13" s="376" t="s">
        <v>662</v>
      </c>
      <c r="B13" s="410">
        <v>62.689774999999337</v>
      </c>
      <c r="C13" s="410">
        <v>108.77674800000365</v>
      </c>
      <c r="D13" s="410">
        <v>414.55888599997087</v>
      </c>
      <c r="E13" s="410">
        <v>1296.9915250002985</v>
      </c>
      <c r="F13" s="410">
        <v>1812.4667906004941</v>
      </c>
      <c r="G13" s="410">
        <v>2197.6392730004113</v>
      </c>
    </row>
    <row r="14" spans="1:33">
      <c r="A14" s="378" t="s">
        <v>663</v>
      </c>
      <c r="B14" s="416">
        <v>6.8999999999999995</v>
      </c>
      <c r="C14" s="416">
        <v>10.454000000000001</v>
      </c>
      <c r="D14" s="416">
        <v>18.134</v>
      </c>
      <c r="E14" s="416">
        <v>24.463599999999996</v>
      </c>
      <c r="F14" s="416">
        <v>41.833600000000004</v>
      </c>
      <c r="G14" s="416">
        <v>107.19739999999997</v>
      </c>
    </row>
    <row r="15" spans="1:33">
      <c r="A15" s="378" t="s">
        <v>664</v>
      </c>
      <c r="B15" s="416">
        <v>0</v>
      </c>
      <c r="C15" s="416">
        <v>0</v>
      </c>
      <c r="D15" s="416">
        <v>0</v>
      </c>
      <c r="E15" s="416">
        <v>0</v>
      </c>
      <c r="F15" s="416">
        <v>37.260000000000005</v>
      </c>
      <c r="G15" s="416">
        <v>125.316</v>
      </c>
    </row>
    <row r="16" spans="1:33">
      <c r="A16" s="377" t="s">
        <v>665</v>
      </c>
      <c r="B16" s="413">
        <v>0</v>
      </c>
      <c r="C16" s="413">
        <v>0</v>
      </c>
      <c r="D16" s="413">
        <v>0</v>
      </c>
      <c r="E16" s="413">
        <v>0</v>
      </c>
      <c r="F16" s="413">
        <v>0</v>
      </c>
      <c r="G16" s="413">
        <v>0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xr2:uid="{18982B71-2864-4006-93A2-6B1BC3C2DFF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'7'!N5:O5</xm:f>
              <xm:sqref>P5</xm:sqref>
            </x14:sparkline>
            <x14:sparkline>
              <xm:f>'7'!N6:O6</xm:f>
              <xm:sqref>P6</xm:sqref>
            </x14:sparkline>
            <x14:sparkline>
              <xm:f>'7'!N7:O7</xm:f>
              <xm:sqref>P7</xm:sqref>
            </x14:sparkline>
            <x14:sparkline>
              <xm:f>'7'!N8:O8</xm:f>
              <xm:sqref>P8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16"/>
  <dimension ref="A1:N48"/>
  <sheetViews>
    <sheetView showGridLines="0" zoomScaleNormal="100" workbookViewId="0"/>
  </sheetViews>
  <sheetFormatPr defaultColWidth="9.140625" defaultRowHeight="12"/>
  <cols>
    <col min="1" max="1" width="16" style="3" customWidth="1"/>
    <col min="2" max="11" width="9.85546875" style="3" customWidth="1"/>
    <col min="12" max="12" width="10.85546875" style="3" customWidth="1"/>
    <col min="13" max="14" width="9.85546875" style="3" customWidth="1"/>
    <col min="15" max="15" width="10.7109375" style="3" customWidth="1"/>
    <col min="16" max="16384" width="9.140625" style="3"/>
  </cols>
  <sheetData>
    <row r="1" spans="1:14" ht="20.25">
      <c r="A1" s="220" t="s">
        <v>675</v>
      </c>
      <c r="N1" s="255" t="str">
        <f>'3.1'!N1</f>
        <v>2025</v>
      </c>
    </row>
    <row r="2" spans="1:14" ht="18">
      <c r="A2" s="233" t="s">
        <v>676</v>
      </c>
    </row>
    <row r="3" spans="1:14" ht="6" customHeight="1"/>
    <row r="4" spans="1:14">
      <c r="A4" s="296"/>
      <c r="B4" s="252" t="s">
        <v>75</v>
      </c>
      <c r="C4" s="252" t="s">
        <v>76</v>
      </c>
      <c r="D4" s="252" t="s">
        <v>77</v>
      </c>
      <c r="E4" s="252" t="s">
        <v>78</v>
      </c>
      <c r="F4" s="252" t="s">
        <v>79</v>
      </c>
      <c r="G4" s="252" t="s">
        <v>80</v>
      </c>
      <c r="H4" s="252" t="s">
        <v>81</v>
      </c>
      <c r="I4" s="252" t="s">
        <v>82</v>
      </c>
      <c r="J4" s="252" t="s">
        <v>83</v>
      </c>
      <c r="K4" s="252" t="s">
        <v>84</v>
      </c>
      <c r="L4" s="252" t="s">
        <v>85</v>
      </c>
      <c r="M4" s="252" t="s">
        <v>86</v>
      </c>
      <c r="N4" s="297" t="s">
        <v>60</v>
      </c>
    </row>
    <row r="5" spans="1:14">
      <c r="A5" s="296" t="s">
        <v>353</v>
      </c>
      <c r="B5" s="272">
        <f t="shared" ref="B5:M5" si="0">B6+B17</f>
        <v>-879.72407309120217</v>
      </c>
      <c r="C5" s="272">
        <f t="shared" si="0"/>
        <v>-951.27025500206855</v>
      </c>
      <c r="D5" s="272">
        <f t="shared" si="0"/>
        <v>-1114.6886206476427</v>
      </c>
      <c r="E5" s="272">
        <f t="shared" si="0"/>
        <v>-797.8540358177097</v>
      </c>
      <c r="F5" s="272">
        <f t="shared" si="0"/>
        <v>-450.95451128988589</v>
      </c>
      <c r="G5" s="272">
        <f t="shared" si="0"/>
        <v>313.03265861544492</v>
      </c>
      <c r="H5" s="272">
        <f t="shared" si="0"/>
        <v>-485.38545101969248</v>
      </c>
      <c r="I5" s="272">
        <f t="shared" si="0"/>
        <v>-901.76107793723531</v>
      </c>
      <c r="J5" s="272">
        <f t="shared" si="0"/>
        <v>-312.42986322991669</v>
      </c>
      <c r="K5" s="272">
        <f t="shared" si="0"/>
        <v>-484.43439805458911</v>
      </c>
      <c r="L5" s="272">
        <f t="shared" si="0"/>
        <v>-781.11917801766822</v>
      </c>
      <c r="M5" s="272">
        <f t="shared" si="0"/>
        <v>-585.89947980936608</v>
      </c>
      <c r="N5" s="272">
        <f>SUM(B5:M5)</f>
        <v>-7432.4882853015315</v>
      </c>
    </row>
    <row r="6" spans="1:14">
      <c r="A6" s="279" t="s">
        <v>99</v>
      </c>
      <c r="B6" s="272">
        <f t="shared" ref="B6:M6" si="1">B7+B12</f>
        <v>-2819.8387881660351</v>
      </c>
      <c r="C6" s="272">
        <f t="shared" si="1"/>
        <v>-2435.4759669276577</v>
      </c>
      <c r="D6" s="272">
        <f t="shared" si="1"/>
        <v>-2393.9302495717443</v>
      </c>
      <c r="E6" s="272">
        <f t="shared" si="1"/>
        <v>-1797.5247008803556</v>
      </c>
      <c r="F6" s="272">
        <f t="shared" si="1"/>
        <v>-1748.4953631793758</v>
      </c>
      <c r="G6" s="272">
        <f t="shared" si="1"/>
        <v>-1313.5422164458953</v>
      </c>
      <c r="H6" s="272">
        <f t="shared" si="1"/>
        <v>-1727.4882752493697</v>
      </c>
      <c r="I6" s="272">
        <f t="shared" si="1"/>
        <v>-1763.6838532349741</v>
      </c>
      <c r="J6" s="272">
        <f t="shared" si="1"/>
        <v>-1604.218225826377</v>
      </c>
      <c r="K6" s="272">
        <f t="shared" si="1"/>
        <v>-2028.5367967270467</v>
      </c>
      <c r="L6" s="272">
        <f t="shared" si="1"/>
        <v>-2414.1960051880137</v>
      </c>
      <c r="M6" s="272">
        <f t="shared" si="1"/>
        <v>-2558.4568474437406</v>
      </c>
      <c r="N6" s="272">
        <f>SUM(B6:M6)</f>
        <v>-24605.387288840586</v>
      </c>
    </row>
    <row r="7" spans="1:14">
      <c r="A7" s="298" t="s">
        <v>87</v>
      </c>
      <c r="B7" s="259">
        <f t="shared" ref="B7:M7" si="2">SUM(B8:B11)</f>
        <v>-2818.1643241660349</v>
      </c>
      <c r="C7" s="259">
        <f t="shared" si="2"/>
        <v>-2434.9232779276576</v>
      </c>
      <c r="D7" s="259">
        <f t="shared" si="2"/>
        <v>-2386.7784515717444</v>
      </c>
      <c r="E7" s="259">
        <f t="shared" si="2"/>
        <v>-1769.2091428803556</v>
      </c>
      <c r="F7" s="259">
        <f t="shared" si="2"/>
        <v>-1718.3590591793757</v>
      </c>
      <c r="G7" s="259">
        <f t="shared" si="2"/>
        <v>-1281.1767374458952</v>
      </c>
      <c r="H7" s="259">
        <f t="shared" si="2"/>
        <v>-1699.5075872493696</v>
      </c>
      <c r="I7" s="259">
        <f t="shared" si="2"/>
        <v>-1735.6631432349741</v>
      </c>
      <c r="J7" s="259">
        <f t="shared" si="2"/>
        <v>-1576.320220826377</v>
      </c>
      <c r="K7" s="259">
        <f t="shared" si="2"/>
        <v>-2016.4189537270468</v>
      </c>
      <c r="L7" s="259">
        <f t="shared" si="2"/>
        <v>-2397.7369801880136</v>
      </c>
      <c r="M7" s="259">
        <f t="shared" si="2"/>
        <v>-2542.2611334437406</v>
      </c>
      <c r="N7" s="258">
        <f>SUM(B7:M7)</f>
        <v>-24376.519011840581</v>
      </c>
    </row>
    <row r="8" spans="1:14">
      <c r="A8" s="358" t="s">
        <v>88</v>
      </c>
      <c r="B8" s="261">
        <v>-16.1401249572728</v>
      </c>
      <c r="C8" s="261">
        <v>-46.330050134431602</v>
      </c>
      <c r="D8" s="261">
        <v>-57.2667000559494</v>
      </c>
      <c r="E8" s="261">
        <v>-32.170124940972798</v>
      </c>
      <c r="F8" s="261">
        <v>-88.006050070937704</v>
      </c>
      <c r="G8" s="261">
        <v>-48.856649971360298</v>
      </c>
      <c r="H8" s="261">
        <v>-78.450299929142005</v>
      </c>
      <c r="I8" s="261">
        <v>-186.89067490432399</v>
      </c>
      <c r="J8" s="261">
        <v>-100.827824900145</v>
      </c>
      <c r="K8" s="261">
        <v>-47.899100009651903</v>
      </c>
      <c r="L8" s="261">
        <v>-34.489774951811903</v>
      </c>
      <c r="M8" s="261">
        <v>-35.2536750089508</v>
      </c>
      <c r="N8" s="261">
        <f t="shared" ref="N8:N13" si="3">SUM(B8:M8)</f>
        <v>-772.58104983495014</v>
      </c>
    </row>
    <row r="9" spans="1:14">
      <c r="A9" s="356" t="s">
        <v>89</v>
      </c>
      <c r="B9" s="360">
        <v>-557.01035104152197</v>
      </c>
      <c r="C9" s="360">
        <v>-468.59110544644301</v>
      </c>
      <c r="D9" s="360">
        <v>-678.539009571679</v>
      </c>
      <c r="E9" s="360">
        <v>-547.78286557884496</v>
      </c>
      <c r="F9" s="360">
        <v>-225.000609892987</v>
      </c>
      <c r="G9" s="360">
        <v>-72.218559993512898</v>
      </c>
      <c r="H9" s="360">
        <v>-92.945410001443705</v>
      </c>
      <c r="I9" s="360">
        <v>-246.65103997486301</v>
      </c>
      <c r="J9" s="360">
        <v>-246.20594502328501</v>
      </c>
      <c r="K9" s="360">
        <v>-391.51935486106902</v>
      </c>
      <c r="L9" s="360">
        <v>-324.56730019773198</v>
      </c>
      <c r="M9" s="360">
        <v>-153.41651504169999</v>
      </c>
      <c r="N9" s="360">
        <f t="shared" si="3"/>
        <v>-4004.448066625082</v>
      </c>
    </row>
    <row r="10" spans="1:14">
      <c r="A10" s="356" t="s">
        <v>90</v>
      </c>
      <c r="B10" s="360">
        <v>-1094.7761995773301</v>
      </c>
      <c r="C10" s="360">
        <v>-967.27297164154004</v>
      </c>
      <c r="D10" s="360">
        <v>-869.36556640485901</v>
      </c>
      <c r="E10" s="360">
        <v>-543.36240204975195</v>
      </c>
      <c r="F10" s="360">
        <v>-567.80732448302797</v>
      </c>
      <c r="G10" s="360">
        <v>-498.96810218658902</v>
      </c>
      <c r="H10" s="360">
        <v>-644.75350042202297</v>
      </c>
      <c r="I10" s="360">
        <v>-609.97142892453303</v>
      </c>
      <c r="J10" s="360">
        <v>-469.70000214561702</v>
      </c>
      <c r="K10" s="360">
        <v>-593.17749878596999</v>
      </c>
      <c r="L10" s="360">
        <v>-1050.5116067886399</v>
      </c>
      <c r="M10" s="360">
        <v>-1196.1945926513699</v>
      </c>
      <c r="N10" s="360">
        <f t="shared" si="3"/>
        <v>-9105.8611960612507</v>
      </c>
    </row>
    <row r="11" spans="1:14">
      <c r="A11" s="265" t="s">
        <v>91</v>
      </c>
      <c r="B11" s="359">
        <v>-1150.2376485899099</v>
      </c>
      <c r="C11" s="359">
        <v>-952.729150705243</v>
      </c>
      <c r="D11" s="359">
        <v>-781.60717553925701</v>
      </c>
      <c r="E11" s="359">
        <v>-645.893750310786</v>
      </c>
      <c r="F11" s="359">
        <v>-837.54507473242302</v>
      </c>
      <c r="G11" s="359">
        <v>-661.13342529443298</v>
      </c>
      <c r="H11" s="359">
        <v>-883.358376896761</v>
      </c>
      <c r="I11" s="359">
        <v>-692.14999943125395</v>
      </c>
      <c r="J11" s="359">
        <v>-759.58644875733</v>
      </c>
      <c r="K11" s="359">
        <v>-983.82300007035599</v>
      </c>
      <c r="L11" s="359">
        <v>-988.16829824982995</v>
      </c>
      <c r="M11" s="359">
        <v>-1157.39635074172</v>
      </c>
      <c r="N11" s="359">
        <f t="shared" si="3"/>
        <v>-10493.628699319301</v>
      </c>
    </row>
    <row r="12" spans="1:14">
      <c r="A12" s="279" t="s">
        <v>92</v>
      </c>
      <c r="B12" s="273">
        <f t="shared" ref="B12:M12" si="4">SUM(B13:B16)</f>
        <v>-1.674464</v>
      </c>
      <c r="C12" s="273">
        <f t="shared" si="4"/>
        <v>-0.55268899999999999</v>
      </c>
      <c r="D12" s="273">
        <f t="shared" si="4"/>
        <v>-7.1517979999999985</v>
      </c>
      <c r="E12" s="273">
        <f t="shared" si="4"/>
        <v>-28.315557999999999</v>
      </c>
      <c r="F12" s="273">
        <f t="shared" si="4"/>
        <v>-30.136303999999999</v>
      </c>
      <c r="G12" s="273">
        <f t="shared" si="4"/>
        <v>-32.365479000000001</v>
      </c>
      <c r="H12" s="273">
        <f t="shared" si="4"/>
        <v>-27.980688000000001</v>
      </c>
      <c r="I12" s="273">
        <f t="shared" si="4"/>
        <v>-28.020710000000001</v>
      </c>
      <c r="J12" s="273">
        <f t="shared" si="4"/>
        <v>-27.898005000000001</v>
      </c>
      <c r="K12" s="273">
        <f t="shared" si="4"/>
        <v>-12.117843000000001</v>
      </c>
      <c r="L12" s="273">
        <f t="shared" si="4"/>
        <v>-16.459025</v>
      </c>
      <c r="M12" s="273">
        <f t="shared" si="4"/>
        <v>-16.195713999999999</v>
      </c>
      <c r="N12" s="272">
        <f>SUM(B12:M12)</f>
        <v>-228.86827700000003</v>
      </c>
    </row>
    <row r="13" spans="1:14">
      <c r="A13" s="358" t="s">
        <v>88</v>
      </c>
      <c r="B13" s="405">
        <v>-0.450266</v>
      </c>
      <c r="C13" s="381">
        <v>-9.1210000000000006E-3</v>
      </c>
      <c r="D13" s="381">
        <v>-1.906164</v>
      </c>
      <c r="E13" s="381">
        <v>-27.524194999999999</v>
      </c>
      <c r="F13" s="381">
        <v>-29.322697999999999</v>
      </c>
      <c r="G13" s="381">
        <v>-26.253153999999999</v>
      </c>
      <c r="H13" s="381">
        <v>-27.233867</v>
      </c>
      <c r="I13" s="381">
        <v>-27.161163999999999</v>
      </c>
      <c r="J13" s="381">
        <v>-26.69116</v>
      </c>
      <c r="K13" s="381">
        <v>-11.718120000000001</v>
      </c>
      <c r="L13" s="381">
        <v>-16.151198000000001</v>
      </c>
      <c r="M13" s="311">
        <v>-15.997985</v>
      </c>
      <c r="N13" s="261">
        <f t="shared" si="3"/>
        <v>-210.41909200000001</v>
      </c>
    </row>
    <row r="14" spans="1:14">
      <c r="A14" s="356" t="s">
        <v>89</v>
      </c>
      <c r="B14" s="407">
        <v>-0.150696</v>
      </c>
      <c r="C14" s="385">
        <v>0</v>
      </c>
      <c r="D14" s="385">
        <v>0</v>
      </c>
      <c r="E14" s="385">
        <v>0</v>
      </c>
      <c r="F14" s="385">
        <v>0</v>
      </c>
      <c r="G14" s="385">
        <v>0</v>
      </c>
      <c r="H14" s="385">
        <v>0</v>
      </c>
      <c r="I14" s="385">
        <v>0</v>
      </c>
      <c r="J14" s="385">
        <v>0</v>
      </c>
      <c r="K14" s="385">
        <v>0</v>
      </c>
      <c r="L14" s="385">
        <v>0</v>
      </c>
      <c r="M14" s="369">
        <v>0</v>
      </c>
      <c r="N14" s="360">
        <f t="shared" ref="N14:N27" si="5">SUM(B14:M14)</f>
        <v>-0.150696</v>
      </c>
    </row>
    <row r="15" spans="1:14">
      <c r="A15" s="356" t="s">
        <v>90</v>
      </c>
      <c r="B15" s="407">
        <v>0</v>
      </c>
      <c r="C15" s="385">
        <v>-0.41225000000000001</v>
      </c>
      <c r="D15" s="385">
        <v>-0.59982599999999997</v>
      </c>
      <c r="E15" s="385">
        <v>-0.75670799999999994</v>
      </c>
      <c r="F15" s="385">
        <v>-0.78048600000000001</v>
      </c>
      <c r="G15" s="385">
        <v>-0.87735000000000007</v>
      </c>
      <c r="H15" s="385">
        <v>-0.72157799999999994</v>
      </c>
      <c r="I15" s="385">
        <v>-0.83001000000000003</v>
      </c>
      <c r="J15" s="385">
        <v>-0.561948</v>
      </c>
      <c r="K15" s="385">
        <v>-0.35012400000000005</v>
      </c>
      <c r="L15" s="385">
        <v>-0.24437400000000001</v>
      </c>
      <c r="M15" s="369">
        <v>-0.10921800000000001</v>
      </c>
      <c r="N15" s="360">
        <f t="shared" si="5"/>
        <v>-6.2438719999999996</v>
      </c>
    </row>
    <row r="16" spans="1:14">
      <c r="A16" s="265" t="s">
        <v>91</v>
      </c>
      <c r="B16" s="406">
        <v>-1.073502</v>
      </c>
      <c r="C16" s="383">
        <v>-0.13131800000000002</v>
      </c>
      <c r="D16" s="383">
        <v>-4.6458079999999988</v>
      </c>
      <c r="E16" s="383">
        <v>-3.4654999999999998E-2</v>
      </c>
      <c r="F16" s="383">
        <v>-3.3120000000000004E-2</v>
      </c>
      <c r="G16" s="383">
        <v>-5.2349750000000004</v>
      </c>
      <c r="H16" s="383">
        <v>-2.5243000000000002E-2</v>
      </c>
      <c r="I16" s="383">
        <v>-2.9536E-2</v>
      </c>
      <c r="J16" s="383">
        <v>-0.64489700000000005</v>
      </c>
      <c r="K16" s="383">
        <v>-4.9599000000000004E-2</v>
      </c>
      <c r="L16" s="383">
        <v>-6.3453000000000009E-2</v>
      </c>
      <c r="M16" s="368">
        <v>-8.8511000000000006E-2</v>
      </c>
      <c r="N16" s="359">
        <f t="shared" si="5"/>
        <v>-12.054617000000002</v>
      </c>
    </row>
    <row r="17" spans="1:14">
      <c r="A17" s="279" t="s">
        <v>100</v>
      </c>
      <c r="B17" s="272">
        <f t="shared" ref="B17:M17" si="6">B18+B23</f>
        <v>1940.1147150748329</v>
      </c>
      <c r="C17" s="272">
        <f t="shared" si="6"/>
        <v>1484.2057119255892</v>
      </c>
      <c r="D17" s="272">
        <f t="shared" si="6"/>
        <v>1279.2416289241016</v>
      </c>
      <c r="E17" s="272">
        <f t="shared" si="6"/>
        <v>999.67066506264587</v>
      </c>
      <c r="F17" s="272">
        <f t="shared" si="6"/>
        <v>1297.5408518894899</v>
      </c>
      <c r="G17" s="272">
        <f t="shared" si="6"/>
        <v>1626.5748750613402</v>
      </c>
      <c r="H17" s="272">
        <f t="shared" si="6"/>
        <v>1242.1028242296773</v>
      </c>
      <c r="I17" s="272">
        <f t="shared" si="6"/>
        <v>861.92277529773878</v>
      </c>
      <c r="J17" s="272">
        <f t="shared" si="6"/>
        <v>1291.7883625964603</v>
      </c>
      <c r="K17" s="272">
        <f t="shared" si="6"/>
        <v>1544.1023986724576</v>
      </c>
      <c r="L17" s="272">
        <f t="shared" si="6"/>
        <v>1633.0768271703455</v>
      </c>
      <c r="M17" s="272">
        <f t="shared" si="6"/>
        <v>1972.5573676343745</v>
      </c>
      <c r="N17" s="272">
        <f>SUM(B17:M17)</f>
        <v>17172.899003539053</v>
      </c>
    </row>
    <row r="18" spans="1:14">
      <c r="A18" s="279" t="s">
        <v>93</v>
      </c>
      <c r="B18" s="273">
        <f t="shared" ref="B18:M18" si="7">SUM(B19:B22)</f>
        <v>1893.8420670748328</v>
      </c>
      <c r="C18" s="273">
        <f t="shared" si="7"/>
        <v>1423.5297449255893</v>
      </c>
      <c r="D18" s="273">
        <f t="shared" si="7"/>
        <v>1266.6138559241017</v>
      </c>
      <c r="E18" s="273">
        <f t="shared" si="7"/>
        <v>999.57382606264582</v>
      </c>
      <c r="F18" s="273">
        <f t="shared" si="7"/>
        <v>1297.3948158894898</v>
      </c>
      <c r="G18" s="273">
        <f t="shared" si="7"/>
        <v>1626.3756730613402</v>
      </c>
      <c r="H18" s="273">
        <f t="shared" si="7"/>
        <v>1240.8968242296773</v>
      </c>
      <c r="I18" s="273">
        <f t="shared" si="7"/>
        <v>861.81014629773881</v>
      </c>
      <c r="J18" s="273">
        <f t="shared" si="7"/>
        <v>1291.6981815964602</v>
      </c>
      <c r="K18" s="273">
        <f t="shared" si="7"/>
        <v>1535.4475026724576</v>
      </c>
      <c r="L18" s="273">
        <f t="shared" si="7"/>
        <v>1609.5859351703455</v>
      </c>
      <c r="M18" s="273">
        <f t="shared" si="7"/>
        <v>1963.7011766343744</v>
      </c>
      <c r="N18" s="272">
        <f>SUM(B18:M18)</f>
        <v>17010.469749539054</v>
      </c>
    </row>
    <row r="19" spans="1:14">
      <c r="A19" s="358" t="s">
        <v>95</v>
      </c>
      <c r="B19" s="311">
        <v>1006.69785062217</v>
      </c>
      <c r="C19" s="311">
        <v>671.86207432009701</v>
      </c>
      <c r="D19" s="311">
        <v>659.49510088526301</v>
      </c>
      <c r="E19" s="311">
        <v>449.48800023681298</v>
      </c>
      <c r="F19" s="311">
        <v>417.181000284731</v>
      </c>
      <c r="G19" s="311">
        <v>609.36205064771502</v>
      </c>
      <c r="H19" s="311">
        <v>482.497875633398</v>
      </c>
      <c r="I19" s="311">
        <v>306.22517536641999</v>
      </c>
      <c r="J19" s="311">
        <v>408.84722519111102</v>
      </c>
      <c r="K19" s="311">
        <v>673.21317597223401</v>
      </c>
      <c r="L19" s="311">
        <v>646.64829997062702</v>
      </c>
      <c r="M19" s="311">
        <v>716.945524997711</v>
      </c>
      <c r="N19" s="311">
        <f t="shared" si="5"/>
        <v>7048.4633541282892</v>
      </c>
    </row>
    <row r="20" spans="1:14">
      <c r="A20" s="356" t="s">
        <v>96</v>
      </c>
      <c r="B20" s="369">
        <v>878.00598046366497</v>
      </c>
      <c r="C20" s="369">
        <v>741.32170456071401</v>
      </c>
      <c r="D20" s="369">
        <v>526.45504497233003</v>
      </c>
      <c r="E20" s="369">
        <v>412.34554474612901</v>
      </c>
      <c r="F20" s="369">
        <v>816.77153560848001</v>
      </c>
      <c r="G20" s="369">
        <v>919.022870451426</v>
      </c>
      <c r="H20" s="369">
        <v>675.95583429016494</v>
      </c>
      <c r="I20" s="369">
        <v>421.36964463770801</v>
      </c>
      <c r="J20" s="369">
        <v>825.03794926074704</v>
      </c>
      <c r="K20" s="369">
        <v>829.07701978930299</v>
      </c>
      <c r="L20" s="369">
        <v>936.83683914637595</v>
      </c>
      <c r="M20" s="369">
        <v>1237.37627670232</v>
      </c>
      <c r="N20" s="369">
        <f t="shared" si="5"/>
        <v>9219.5762446293611</v>
      </c>
    </row>
    <row r="21" spans="1:14">
      <c r="A21" s="356" t="s">
        <v>97</v>
      </c>
      <c r="B21" s="369">
        <v>5.5877359917154497</v>
      </c>
      <c r="C21" s="369">
        <v>2.5478910057358402</v>
      </c>
      <c r="D21" s="369">
        <v>22.483185007657902</v>
      </c>
      <c r="E21" s="369">
        <v>46.655831076785901</v>
      </c>
      <c r="F21" s="369">
        <v>35.344779997552699</v>
      </c>
      <c r="G21" s="369">
        <v>45.131501998498102</v>
      </c>
      <c r="H21" s="369">
        <v>36.987789173994202</v>
      </c>
      <c r="I21" s="369">
        <v>28.902750991570802</v>
      </c>
      <c r="J21" s="369">
        <v>11.6395069995187</v>
      </c>
      <c r="K21" s="369">
        <v>11.0313569945525</v>
      </c>
      <c r="L21" s="369">
        <v>6.5877710115443904</v>
      </c>
      <c r="M21" s="369">
        <v>2.3100249855630102</v>
      </c>
      <c r="N21" s="369">
        <f t="shared" si="5"/>
        <v>255.21012523468949</v>
      </c>
    </row>
    <row r="22" spans="1:14">
      <c r="A22" s="265" t="s">
        <v>98</v>
      </c>
      <c r="B22" s="368">
        <v>3.5504999972824001</v>
      </c>
      <c r="C22" s="368">
        <v>7.7980750390421596</v>
      </c>
      <c r="D22" s="368">
        <v>58.180525058850598</v>
      </c>
      <c r="E22" s="368">
        <v>91.084450002918004</v>
      </c>
      <c r="F22" s="368">
        <v>28.097499998726001</v>
      </c>
      <c r="G22" s="368">
        <v>52.859249963700798</v>
      </c>
      <c r="H22" s="368">
        <v>45.4553251321204</v>
      </c>
      <c r="I22" s="368">
        <v>105.31257530204</v>
      </c>
      <c r="J22" s="368">
        <v>46.173500145083302</v>
      </c>
      <c r="K22" s="368">
        <v>22.125949916368299</v>
      </c>
      <c r="L22" s="368">
        <v>19.513025041798102</v>
      </c>
      <c r="M22" s="368">
        <v>7.0693499487806104</v>
      </c>
      <c r="N22" s="368">
        <f t="shared" si="5"/>
        <v>487.2200255467107</v>
      </c>
    </row>
    <row r="23" spans="1:14">
      <c r="A23" s="279" t="s">
        <v>94</v>
      </c>
      <c r="B23" s="273">
        <f t="shared" ref="B23:M23" si="8">SUM(B24:B27)</f>
        <v>46.272648000000004</v>
      </c>
      <c r="C23" s="273">
        <f t="shared" si="8"/>
        <v>60.675967</v>
      </c>
      <c r="D23" s="273">
        <f t="shared" si="8"/>
        <v>12.627773000000001</v>
      </c>
      <c r="E23" s="273">
        <f t="shared" si="8"/>
        <v>9.6838999999999995E-2</v>
      </c>
      <c r="F23" s="273">
        <f t="shared" si="8"/>
        <v>0.146036</v>
      </c>
      <c r="G23" s="273">
        <f t="shared" si="8"/>
        <v>0.19920199999999999</v>
      </c>
      <c r="H23" s="273">
        <f t="shared" si="8"/>
        <v>1.2060000000000002</v>
      </c>
      <c r="I23" s="273">
        <f t="shared" si="8"/>
        <v>0.11262899999999999</v>
      </c>
      <c r="J23" s="273">
        <f t="shared" si="8"/>
        <v>9.0180999999999997E-2</v>
      </c>
      <c r="K23" s="273">
        <f t="shared" si="8"/>
        <v>8.654895999999999</v>
      </c>
      <c r="L23" s="273">
        <f t="shared" si="8"/>
        <v>23.490891999999999</v>
      </c>
      <c r="M23" s="273">
        <f t="shared" si="8"/>
        <v>8.856190999999999</v>
      </c>
      <c r="N23" s="272">
        <f>SUM(B23:M23)</f>
        <v>162.42925400000001</v>
      </c>
    </row>
    <row r="24" spans="1:14">
      <c r="A24" s="358" t="s">
        <v>95</v>
      </c>
      <c r="B24" s="311">
        <v>46.134242</v>
      </c>
      <c r="C24" s="311">
        <v>60.548489000000004</v>
      </c>
      <c r="D24" s="311">
        <v>12.514256000000001</v>
      </c>
      <c r="E24" s="311">
        <v>0</v>
      </c>
      <c r="F24" s="311">
        <v>0</v>
      </c>
      <c r="G24" s="311">
        <v>9.3016000000000001E-2</v>
      </c>
      <c r="H24" s="311">
        <v>1.1158250000000001</v>
      </c>
      <c r="I24" s="311">
        <v>0</v>
      </c>
      <c r="J24" s="311">
        <v>7.7999999999999999E-4</v>
      </c>
      <c r="K24" s="311">
        <v>8.5349669999999982</v>
      </c>
      <c r="L24" s="311">
        <v>23.350785999999999</v>
      </c>
      <c r="M24" s="311">
        <v>8.6999999999999993</v>
      </c>
      <c r="N24" s="311">
        <f t="shared" si="5"/>
        <v>160.99236100000002</v>
      </c>
    </row>
    <row r="25" spans="1:14">
      <c r="A25" s="356" t="s">
        <v>96</v>
      </c>
      <c r="B25" s="369">
        <v>2.4420000000000002E-3</v>
      </c>
      <c r="C25" s="369">
        <v>0</v>
      </c>
      <c r="D25" s="369">
        <v>0</v>
      </c>
      <c r="E25" s="369">
        <v>0</v>
      </c>
      <c r="F25" s="369">
        <v>0</v>
      </c>
      <c r="G25" s="369">
        <v>0</v>
      </c>
      <c r="H25" s="369">
        <v>0</v>
      </c>
      <c r="I25" s="369">
        <v>0</v>
      </c>
      <c r="J25" s="369">
        <v>0</v>
      </c>
      <c r="K25" s="369">
        <v>0</v>
      </c>
      <c r="L25" s="369">
        <v>0</v>
      </c>
      <c r="M25" s="369">
        <v>0</v>
      </c>
      <c r="N25" s="369">
        <f t="shared" si="5"/>
        <v>2.4420000000000002E-3</v>
      </c>
    </row>
    <row r="26" spans="1:14">
      <c r="A26" s="356" t="s">
        <v>97</v>
      </c>
      <c r="B26" s="369">
        <v>0</v>
      </c>
      <c r="C26" s="369">
        <v>2.016E-3</v>
      </c>
      <c r="D26" s="369">
        <v>1.926E-3</v>
      </c>
      <c r="E26" s="369">
        <v>1.7160000000000001E-3</v>
      </c>
      <c r="F26" s="369">
        <v>1.524E-3</v>
      </c>
      <c r="G26" s="369">
        <v>1.3440000000000001E-3</v>
      </c>
      <c r="H26" s="369">
        <v>1.5300000000000001E-3</v>
      </c>
      <c r="I26" s="369">
        <v>1.632E-3</v>
      </c>
      <c r="J26" s="369">
        <v>1.83E-3</v>
      </c>
      <c r="K26" s="369">
        <v>1.83E-3</v>
      </c>
      <c r="L26" s="369">
        <v>2.454E-3</v>
      </c>
      <c r="M26" s="369">
        <v>2.676E-3</v>
      </c>
      <c r="N26" s="369">
        <f t="shared" si="5"/>
        <v>2.0478000000000003E-2</v>
      </c>
    </row>
    <row r="27" spans="1:14">
      <c r="A27" s="265" t="s">
        <v>98</v>
      </c>
      <c r="B27" s="368">
        <v>0.135964</v>
      </c>
      <c r="C27" s="368">
        <v>0.12546199999999999</v>
      </c>
      <c r="D27" s="368">
        <v>0.111591</v>
      </c>
      <c r="E27" s="368">
        <v>9.5122999999999999E-2</v>
      </c>
      <c r="F27" s="368">
        <v>0.144512</v>
      </c>
      <c r="G27" s="368">
        <v>0.104842</v>
      </c>
      <c r="H27" s="368">
        <v>8.8645000000000002E-2</v>
      </c>
      <c r="I27" s="368">
        <v>0.110997</v>
      </c>
      <c r="J27" s="368">
        <v>8.7570999999999996E-2</v>
      </c>
      <c r="K27" s="368">
        <v>0.118099</v>
      </c>
      <c r="L27" s="368">
        <v>0.137652</v>
      </c>
      <c r="M27" s="368">
        <v>0.15351499999999998</v>
      </c>
      <c r="N27" s="368">
        <f t="shared" si="5"/>
        <v>1.4139729999999999</v>
      </c>
    </row>
    <row r="28" spans="1:14">
      <c r="A28" s="40"/>
      <c r="N28" s="5"/>
    </row>
    <row r="29" spans="1:14">
      <c r="A29" s="197"/>
      <c r="N29" s="5"/>
    </row>
    <row r="30" spans="1:14">
      <c r="K30" s="563">
        <f>N8+N13</f>
        <v>-983.00014183495011</v>
      </c>
      <c r="L30" s="563"/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64">
        <f>N19+N24</f>
        <v>7209.4557151282888</v>
      </c>
      <c r="K35" s="564"/>
    </row>
    <row r="36" spans="7:14" ht="10.5" customHeight="1"/>
    <row r="37" spans="7:14" ht="10.5" customHeight="1"/>
    <row r="38" spans="7:14" ht="10.5" customHeight="1"/>
    <row r="39" spans="7:14" ht="12.75" customHeight="1">
      <c r="H39" s="567">
        <f>N20+N25</f>
        <v>9219.578686629362</v>
      </c>
      <c r="I39" s="567"/>
    </row>
    <row r="40" spans="7:14">
      <c r="J40" s="17" t="s">
        <v>182</v>
      </c>
      <c r="K40" s="566">
        <f>N5</f>
        <v>-7432.4882853015315</v>
      </c>
      <c r="L40" s="566"/>
    </row>
    <row r="41" spans="7:14" ht="10.5" customHeight="1"/>
    <row r="42" spans="7:14" ht="10.5" customHeight="1"/>
    <row r="43" spans="7:14">
      <c r="G43" s="563">
        <f>N9+N14</f>
        <v>-4004.5987626250821</v>
      </c>
      <c r="H43" s="563"/>
    </row>
    <row r="44" spans="7:14">
      <c r="K44" s="504">
        <f>N21+N26</f>
        <v>255.23060323468948</v>
      </c>
      <c r="L44" s="503">
        <f>N22+N27</f>
        <v>488.6339985467107</v>
      </c>
    </row>
    <row r="45" spans="7:14">
      <c r="M45" s="565">
        <f>N11+N16</f>
        <v>-10505.683316319301</v>
      </c>
      <c r="N45" s="565"/>
    </row>
    <row r="46" spans="7:14" ht="10.5" customHeight="1"/>
    <row r="47" spans="7:14" ht="10.5" customHeight="1"/>
    <row r="48" spans="7:14">
      <c r="J48" s="563">
        <f>N10+N15</f>
        <v>-9112.1050680612498</v>
      </c>
      <c r="K48" s="563"/>
      <c r="L48" s="563"/>
    </row>
  </sheetData>
  <mergeCells count="7">
    <mergeCell ref="K30:L30"/>
    <mergeCell ref="J35:K35"/>
    <mergeCell ref="J48:L48"/>
    <mergeCell ref="M45:N45"/>
    <mergeCell ref="G43:H43"/>
    <mergeCell ref="K40:L40"/>
    <mergeCell ref="H39:I39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7"/>
  <dimension ref="A1:N45"/>
  <sheetViews>
    <sheetView showGridLines="0" zoomScaleNormal="100" zoomScaleSheetLayoutView="115" workbookViewId="0"/>
  </sheetViews>
  <sheetFormatPr defaultColWidth="9.140625" defaultRowHeight="12"/>
  <cols>
    <col min="1" max="1" width="22.7109375" style="3" customWidth="1"/>
    <col min="2" max="13" width="9.140625" style="3" customWidth="1"/>
    <col min="14" max="14" width="11.28515625" style="3" customWidth="1"/>
    <col min="15" max="15" width="10.7109375" style="3" customWidth="1"/>
    <col min="16" max="16384" width="9.140625" style="3"/>
  </cols>
  <sheetData>
    <row r="1" spans="1:14" ht="18">
      <c r="A1" s="194" t="s">
        <v>677</v>
      </c>
      <c r="N1" s="255" t="str">
        <f>'3.1'!N1</f>
        <v>2025</v>
      </c>
    </row>
    <row r="2" spans="1:14" ht="6" customHeight="1"/>
    <row r="3" spans="1:14">
      <c r="A3" s="296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97" t="s">
        <v>60</v>
      </c>
    </row>
    <row r="4" spans="1:14">
      <c r="A4" s="427" t="s">
        <v>635</v>
      </c>
      <c r="B4" s="428">
        <f>+B5+B6</f>
        <v>-647.18226055516425</v>
      </c>
      <c r="C4" s="428">
        <f t="shared" ref="C4:M4" si="0">+C5+C6</f>
        <v>-415.99147398323498</v>
      </c>
      <c r="D4" s="428">
        <f t="shared" si="0"/>
        <v>-640.71397456963268</v>
      </c>
      <c r="E4" s="428">
        <f t="shared" si="0"/>
        <v>-127.12027105316361</v>
      </c>
      <c r="F4" s="428">
        <f t="shared" si="0"/>
        <v>-86.157430703560749</v>
      </c>
      <c r="G4" s="428">
        <f t="shared" si="0"/>
        <v>-247.76790887316861</v>
      </c>
      <c r="H4" s="428">
        <f t="shared" si="0"/>
        <v>-615.09526652503905</v>
      </c>
      <c r="I4" s="428">
        <f t="shared" si="0"/>
        <v>-698.60019778723995</v>
      </c>
      <c r="J4" s="428">
        <f t="shared" si="0"/>
        <v>-939.15902517981999</v>
      </c>
      <c r="K4" s="428">
        <f t="shared" si="0"/>
        <v>-597.03346065005417</v>
      </c>
      <c r="L4" s="428">
        <f t="shared" si="0"/>
        <v>-689.86418191437861</v>
      </c>
      <c r="M4" s="428">
        <f t="shared" si="0"/>
        <v>-954.74544909985752</v>
      </c>
      <c r="N4" s="428">
        <f>SUM(B4:M4)</f>
        <v>-6659.4309008943146</v>
      </c>
    </row>
    <row r="5" spans="1:14">
      <c r="A5" s="358" t="s">
        <v>636</v>
      </c>
      <c r="B5" s="261">
        <v>-2131.375505954707</v>
      </c>
      <c r="C5" s="261">
        <v>-1712.7781483490294</v>
      </c>
      <c r="D5" s="261">
        <v>-1777.8267572885193</v>
      </c>
      <c r="E5" s="261">
        <v>-1344.2284758349185</v>
      </c>
      <c r="F5" s="261">
        <v>-1417.6777815749945</v>
      </c>
      <c r="G5" s="261">
        <v>-1414.8622244897431</v>
      </c>
      <c r="H5" s="261">
        <v>-1655.9259915592177</v>
      </c>
      <c r="I5" s="261">
        <v>-1868.946626257788</v>
      </c>
      <c r="J5" s="261">
        <v>-1989.5682156707694</v>
      </c>
      <c r="K5" s="261">
        <v>-1693.5306285751742</v>
      </c>
      <c r="L5" s="261">
        <v>-2278.8124642395874</v>
      </c>
      <c r="M5" s="261">
        <v>-2723.8762393456968</v>
      </c>
      <c r="N5" s="261">
        <v>-22009.409059140147</v>
      </c>
    </row>
    <row r="6" spans="1:14">
      <c r="A6" s="265" t="s">
        <v>637</v>
      </c>
      <c r="B6" s="359">
        <v>1484.1932453995428</v>
      </c>
      <c r="C6" s="359">
        <v>1296.7866743657944</v>
      </c>
      <c r="D6" s="359">
        <v>1137.1127827188866</v>
      </c>
      <c r="E6" s="359">
        <v>1217.1082047817549</v>
      </c>
      <c r="F6" s="359">
        <v>1331.5203508714337</v>
      </c>
      <c r="G6" s="359">
        <v>1167.0943156165745</v>
      </c>
      <c r="H6" s="359">
        <v>1040.8307250341786</v>
      </c>
      <c r="I6" s="359">
        <v>1170.3464284705481</v>
      </c>
      <c r="J6" s="359">
        <v>1050.4091904909494</v>
      </c>
      <c r="K6" s="359">
        <v>1096.49716792512</v>
      </c>
      <c r="L6" s="359">
        <v>1588.9482823252088</v>
      </c>
      <c r="M6" s="359">
        <v>1769.1307902458393</v>
      </c>
      <c r="N6" s="359">
        <v>15349.978158245831</v>
      </c>
    </row>
    <row r="7" spans="1:14">
      <c r="A7" s="427" t="s">
        <v>656</v>
      </c>
      <c r="B7" s="428">
        <f>'8.1'!B5</f>
        <v>-879.72407309120217</v>
      </c>
      <c r="C7" s="428">
        <f>'8.1'!C5</f>
        <v>-951.27025500206855</v>
      </c>
      <c r="D7" s="428">
        <f>'8.1'!D5</f>
        <v>-1114.6886206476427</v>
      </c>
      <c r="E7" s="428">
        <f>'8.1'!E5</f>
        <v>-797.8540358177097</v>
      </c>
      <c r="F7" s="428">
        <f>'8.1'!F5</f>
        <v>-450.95451128988589</v>
      </c>
      <c r="G7" s="428">
        <f>'8.1'!G5</f>
        <v>313.03265861544492</v>
      </c>
      <c r="H7" s="428">
        <f>'8.1'!H5</f>
        <v>-485.38545101969248</v>
      </c>
      <c r="I7" s="428">
        <f>'8.1'!I5</f>
        <v>-901.76107793723531</v>
      </c>
      <c r="J7" s="428">
        <f>'8.1'!J5</f>
        <v>-312.42986322991669</v>
      </c>
      <c r="K7" s="428">
        <f>'8.1'!K5</f>
        <v>-484.43439805458911</v>
      </c>
      <c r="L7" s="428">
        <f>'8.1'!L5</f>
        <v>-781.11917801766822</v>
      </c>
      <c r="M7" s="428">
        <f>'8.1'!M5</f>
        <v>-585.89947980936608</v>
      </c>
      <c r="N7" s="428">
        <f>'8.1'!N5</f>
        <v>-7432.4882853015315</v>
      </c>
    </row>
    <row r="8" spans="1:14">
      <c r="A8" s="358" t="s">
        <v>657</v>
      </c>
      <c r="B8" s="261">
        <f>'8.1'!B6</f>
        <v>-2819.8387881660351</v>
      </c>
      <c r="C8" s="261">
        <f>'8.1'!C6</f>
        <v>-2435.4759669276577</v>
      </c>
      <c r="D8" s="261">
        <f>'8.1'!D6</f>
        <v>-2393.9302495717443</v>
      </c>
      <c r="E8" s="261">
        <f>'8.1'!E6</f>
        <v>-1797.5247008803556</v>
      </c>
      <c r="F8" s="261">
        <f>'8.1'!F6</f>
        <v>-1748.4953631793758</v>
      </c>
      <c r="G8" s="261">
        <f>'8.1'!G6</f>
        <v>-1313.5422164458953</v>
      </c>
      <c r="H8" s="261">
        <f>'8.1'!H6</f>
        <v>-1727.4882752493697</v>
      </c>
      <c r="I8" s="261">
        <f>'8.1'!I6</f>
        <v>-1763.6838532349741</v>
      </c>
      <c r="J8" s="261">
        <f>'8.1'!J6</f>
        <v>-1604.218225826377</v>
      </c>
      <c r="K8" s="261">
        <f>'8.1'!K6</f>
        <v>-2028.5367967270467</v>
      </c>
      <c r="L8" s="261">
        <f>'8.1'!L6</f>
        <v>-2414.1960051880137</v>
      </c>
      <c r="M8" s="261">
        <f>'8.1'!M6</f>
        <v>-2558.4568474437406</v>
      </c>
      <c r="N8" s="261">
        <f>'8.1'!N6</f>
        <v>-24605.387288840586</v>
      </c>
    </row>
    <row r="9" spans="1:14">
      <c r="A9" s="265" t="s">
        <v>658</v>
      </c>
      <c r="B9" s="359">
        <f>'8.1'!B17</f>
        <v>1940.1147150748329</v>
      </c>
      <c r="C9" s="359">
        <f>'8.1'!C17</f>
        <v>1484.2057119255892</v>
      </c>
      <c r="D9" s="359">
        <f>'8.1'!D17</f>
        <v>1279.2416289241016</v>
      </c>
      <c r="E9" s="359">
        <f>'8.1'!E17</f>
        <v>999.67066506264587</v>
      </c>
      <c r="F9" s="359">
        <f>'8.1'!F17</f>
        <v>1297.5408518894899</v>
      </c>
      <c r="G9" s="359">
        <f>'8.1'!G17</f>
        <v>1626.5748750613402</v>
      </c>
      <c r="H9" s="359">
        <f>'8.1'!H17</f>
        <v>1242.1028242296773</v>
      </c>
      <c r="I9" s="359">
        <f>'8.1'!I17</f>
        <v>861.92277529773878</v>
      </c>
      <c r="J9" s="359">
        <f>'8.1'!J17</f>
        <v>1291.7883625964603</v>
      </c>
      <c r="K9" s="359">
        <f>'8.1'!K17</f>
        <v>1544.1023986724576</v>
      </c>
      <c r="L9" s="359">
        <f>'8.1'!L17</f>
        <v>1633.0768271703455</v>
      </c>
      <c r="M9" s="359">
        <f>'8.1'!M17</f>
        <v>1972.5573676343745</v>
      </c>
      <c r="N9" s="359">
        <f>'8.1'!N17</f>
        <v>17172.899003539053</v>
      </c>
    </row>
    <row r="10" spans="1:14" ht="13.5" customHeight="1">
      <c r="A10" s="568" t="s">
        <v>354</v>
      </c>
      <c r="B10" s="272">
        <f t="shared" ref="B10:N10" si="1">B7-B4</f>
        <v>-232.54181253603792</v>
      </c>
      <c r="C10" s="272">
        <f t="shared" si="1"/>
        <v>-535.27878101883357</v>
      </c>
      <c r="D10" s="272">
        <f t="shared" si="1"/>
        <v>-473.97464607800998</v>
      </c>
      <c r="E10" s="272">
        <f t="shared" si="1"/>
        <v>-670.73376476454609</v>
      </c>
      <c r="F10" s="272">
        <f t="shared" si="1"/>
        <v>-364.79708058632514</v>
      </c>
      <c r="G10" s="272">
        <f t="shared" si="1"/>
        <v>560.80056748861352</v>
      </c>
      <c r="H10" s="272">
        <f t="shared" si="1"/>
        <v>129.70981550534657</v>
      </c>
      <c r="I10" s="272">
        <f t="shared" si="1"/>
        <v>-203.16088014999536</v>
      </c>
      <c r="J10" s="272">
        <f t="shared" si="1"/>
        <v>626.7291619499033</v>
      </c>
      <c r="K10" s="272">
        <f t="shared" si="1"/>
        <v>112.59906259546506</v>
      </c>
      <c r="L10" s="272">
        <f t="shared" si="1"/>
        <v>-91.254996103289614</v>
      </c>
      <c r="M10" s="272">
        <f t="shared" si="1"/>
        <v>368.84596929049144</v>
      </c>
      <c r="N10" s="272">
        <f t="shared" si="1"/>
        <v>-773.05738440721689</v>
      </c>
    </row>
    <row r="11" spans="1:14" ht="12.75" customHeight="1">
      <c r="A11" s="568"/>
      <c r="B11" s="276">
        <f t="shared" ref="B11:N11" si="2">B10/B4</f>
        <v>0.35931425613637724</v>
      </c>
      <c r="C11" s="276">
        <f t="shared" si="2"/>
        <v>1.2867542113144512</v>
      </c>
      <c r="D11" s="276">
        <f t="shared" si="2"/>
        <v>0.7397601190084524</v>
      </c>
      <c r="E11" s="276">
        <f t="shared" si="2"/>
        <v>5.2763714174589449</v>
      </c>
      <c r="F11" s="276">
        <f t="shared" si="2"/>
        <v>4.2340756636705121</v>
      </c>
      <c r="G11" s="276">
        <f t="shared" si="2"/>
        <v>-2.2634108268463655</v>
      </c>
      <c r="H11" s="276">
        <f t="shared" si="2"/>
        <v>-0.21087760313640194</v>
      </c>
      <c r="I11" s="276">
        <f t="shared" si="2"/>
        <v>0.29081136935473417</v>
      </c>
      <c r="J11" s="276">
        <f t="shared" si="2"/>
        <v>-0.66733018066871475</v>
      </c>
      <c r="K11" s="276">
        <f t="shared" si="2"/>
        <v>-0.188597574536051</v>
      </c>
      <c r="L11" s="276">
        <f t="shared" si="2"/>
        <v>0.13227965517800369</v>
      </c>
      <c r="M11" s="276">
        <f t="shared" si="2"/>
        <v>-0.38632912012122467</v>
      </c>
      <c r="N11" s="276">
        <f t="shared" si="2"/>
        <v>0.11608460180935291</v>
      </c>
    </row>
    <row r="12" spans="1:14">
      <c r="A12" s="40"/>
      <c r="N12" s="5"/>
    </row>
    <row r="13" spans="1:14">
      <c r="A13" s="14"/>
      <c r="N13" s="5"/>
    </row>
    <row r="14" spans="1:14" ht="18">
      <c r="A14" s="194" t="s">
        <v>678</v>
      </c>
      <c r="K14" s="29"/>
    </row>
    <row r="15" spans="1:14" ht="7.5" customHeight="1"/>
    <row r="16" spans="1:14" ht="12" customHeight="1">
      <c r="A16" s="299"/>
      <c r="B16" s="299">
        <v>2016</v>
      </c>
      <c r="C16" s="299">
        <v>2017</v>
      </c>
      <c r="D16" s="299">
        <v>2018</v>
      </c>
      <c r="E16" s="299">
        <v>2019</v>
      </c>
      <c r="F16" s="299">
        <v>2020</v>
      </c>
      <c r="G16" s="299">
        <v>2021</v>
      </c>
      <c r="H16" s="299">
        <v>2022</v>
      </c>
      <c r="I16" s="299">
        <v>2023</v>
      </c>
      <c r="J16" s="299">
        <v>2024</v>
      </c>
      <c r="K16" s="299">
        <v>2025</v>
      </c>
    </row>
    <row r="17" spans="1:14">
      <c r="A17" s="300" t="s">
        <v>353</v>
      </c>
      <c r="B17" s="301">
        <v>-10.974436111000001</v>
      </c>
      <c r="C17" s="301">
        <v>-13.036937850999999</v>
      </c>
      <c r="D17" s="301">
        <v>-13.907092499999996</v>
      </c>
      <c r="E17" s="301">
        <v>-13.096603356000003</v>
      </c>
      <c r="F17" s="301">
        <v>-10.152859744999999</v>
      </c>
      <c r="G17" s="301">
        <v>-11.075265243000002</v>
      </c>
      <c r="H17" s="301">
        <v>-13.528837294000002</v>
      </c>
      <c r="I17" s="301">
        <v>-9.1835727559999967</v>
      </c>
      <c r="J17" s="301">
        <v>-6.6594309008943124</v>
      </c>
      <c r="K17" s="301">
        <f>SUM(K18:K20)</f>
        <v>-7.4324882853015302</v>
      </c>
    </row>
    <row r="18" spans="1:14" ht="12" customHeight="1">
      <c r="A18" s="429" t="s">
        <v>218</v>
      </c>
      <c r="B18" s="430">
        <v>-24.791009029000001</v>
      </c>
      <c r="C18" s="430">
        <v>-28.108937059999999</v>
      </c>
      <c r="D18" s="430">
        <v>-25.480502997999995</v>
      </c>
      <c r="E18" s="430">
        <v>-24.122816544000003</v>
      </c>
      <c r="F18" s="430">
        <v>-23.520910795999999</v>
      </c>
      <c r="G18" s="430">
        <v>-26.228246224999999</v>
      </c>
      <c r="H18" s="430">
        <v>-30.254912326000003</v>
      </c>
      <c r="I18" s="430">
        <v>-22.648092970999997</v>
      </c>
      <c r="J18" s="430">
        <v>-22.009409059140147</v>
      </c>
      <c r="K18" s="430">
        <f>'8.1'!N6/1000</f>
        <v>-24.605387288840586</v>
      </c>
    </row>
    <row r="19" spans="1:14" ht="12" customHeight="1">
      <c r="A19" s="433" t="s">
        <v>219</v>
      </c>
      <c r="B19" s="434">
        <v>13.439601</v>
      </c>
      <c r="C19" s="434">
        <v>14.643177</v>
      </c>
      <c r="D19" s="434">
        <v>11.413304</v>
      </c>
      <c r="E19" s="434">
        <v>10.972227999999999</v>
      </c>
      <c r="F19" s="434">
        <v>13.301913000000001</v>
      </c>
      <c r="G19" s="434">
        <v>14.820332999999998</v>
      </c>
      <c r="H19" s="434">
        <v>15.957544</v>
      </c>
      <c r="I19" s="434">
        <v>13.312206</v>
      </c>
      <c r="J19" s="434">
        <v>15.329845665245834</v>
      </c>
      <c r="K19" s="434">
        <f>'8.1'!N18/1000</f>
        <v>17.010469749539055</v>
      </c>
      <c r="L19" s="71"/>
    </row>
    <row r="20" spans="1:14">
      <c r="A20" s="431" t="s">
        <v>220</v>
      </c>
      <c r="B20" s="432">
        <v>0.37697191799999996</v>
      </c>
      <c r="C20" s="432">
        <v>0.42882220900000007</v>
      </c>
      <c r="D20" s="432">
        <v>0.16010649799999999</v>
      </c>
      <c r="E20" s="432">
        <v>5.3985188000000003E-2</v>
      </c>
      <c r="F20" s="432">
        <v>6.6138051000000003E-2</v>
      </c>
      <c r="G20" s="432">
        <v>0.33264798199999995</v>
      </c>
      <c r="H20" s="432">
        <v>0.76853103199999995</v>
      </c>
      <c r="I20" s="432">
        <v>0.15231421500000003</v>
      </c>
      <c r="J20" s="432">
        <v>2.0132492999999998E-2</v>
      </c>
      <c r="K20" s="432">
        <f>'8.1'!N23/1000</f>
        <v>0.16242925400000002</v>
      </c>
    </row>
    <row r="21" spans="1:14">
      <c r="A21" s="7"/>
      <c r="K21" s="5"/>
    </row>
    <row r="22" spans="1:14" ht="12" customHeight="1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78"/>
      <c r="L22" s="33"/>
      <c r="M22" s="19"/>
      <c r="N22" s="19"/>
    </row>
    <row r="23" spans="1:14" ht="12" customHeight="1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4" ht="12" customHeight="1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4" ht="12" customHeight="1">
      <c r="A25" s="19"/>
      <c r="B25" s="19" t="s">
        <v>75</v>
      </c>
      <c r="C25" s="19" t="s">
        <v>76</v>
      </c>
      <c r="D25" s="19" t="s">
        <v>77</v>
      </c>
      <c r="E25" s="19" t="s">
        <v>78</v>
      </c>
      <c r="F25" s="19" t="s">
        <v>79</v>
      </c>
      <c r="G25" s="19" t="s">
        <v>80</v>
      </c>
      <c r="H25" s="19" t="s">
        <v>81</v>
      </c>
      <c r="I25" s="19" t="s">
        <v>82</v>
      </c>
      <c r="J25" s="19" t="s">
        <v>83</v>
      </c>
      <c r="K25" s="19" t="s">
        <v>84</v>
      </c>
      <c r="L25" s="19" t="s">
        <v>85</v>
      </c>
      <c r="M25" s="19" t="s">
        <v>86</v>
      </c>
    </row>
    <row r="26" spans="1:14" ht="12" customHeight="1">
      <c r="A26" s="19" t="str">
        <f>+A5</f>
        <v>Export celkem 2024</v>
      </c>
      <c r="B26" s="19">
        <f>B5</f>
        <v>-2131.375505954707</v>
      </c>
      <c r="C26" s="19">
        <f t="shared" ref="C26:M27" si="3">C5</f>
        <v>-1712.7781483490294</v>
      </c>
      <c r="D26" s="19">
        <f t="shared" si="3"/>
        <v>-1777.8267572885193</v>
      </c>
      <c r="E26" s="19">
        <f t="shared" si="3"/>
        <v>-1344.2284758349185</v>
      </c>
      <c r="F26" s="19">
        <f t="shared" si="3"/>
        <v>-1417.6777815749945</v>
      </c>
      <c r="G26" s="19">
        <f t="shared" si="3"/>
        <v>-1414.8622244897431</v>
      </c>
      <c r="H26" s="19">
        <f t="shared" si="3"/>
        <v>-1655.9259915592177</v>
      </c>
      <c r="I26" s="19">
        <f t="shared" si="3"/>
        <v>-1868.946626257788</v>
      </c>
      <c r="J26" s="19">
        <f t="shared" si="3"/>
        <v>-1989.5682156707694</v>
      </c>
      <c r="K26" s="19">
        <f t="shared" si="3"/>
        <v>-1693.5306285751742</v>
      </c>
      <c r="L26" s="19">
        <f t="shared" si="3"/>
        <v>-2278.8124642395874</v>
      </c>
      <c r="M26" s="19">
        <f t="shared" si="3"/>
        <v>-2723.8762393456968</v>
      </c>
    </row>
    <row r="27" spans="1:14" ht="12" customHeight="1">
      <c r="A27" s="19" t="str">
        <f>+A6</f>
        <v>Import celkem 2024</v>
      </c>
      <c r="B27" s="19">
        <f>B6</f>
        <v>1484.1932453995428</v>
      </c>
      <c r="C27" s="19">
        <f t="shared" si="3"/>
        <v>1296.7866743657944</v>
      </c>
      <c r="D27" s="19">
        <f t="shared" si="3"/>
        <v>1137.1127827188866</v>
      </c>
      <c r="E27" s="19">
        <f t="shared" si="3"/>
        <v>1217.1082047817549</v>
      </c>
      <c r="F27" s="19">
        <f t="shared" si="3"/>
        <v>1331.5203508714337</v>
      </c>
      <c r="G27" s="19">
        <f t="shared" si="3"/>
        <v>1167.0943156165745</v>
      </c>
      <c r="H27" s="19">
        <f t="shared" si="3"/>
        <v>1040.8307250341786</v>
      </c>
      <c r="I27" s="19">
        <f t="shared" si="3"/>
        <v>1170.3464284705481</v>
      </c>
      <c r="J27" s="19">
        <f t="shared" si="3"/>
        <v>1050.4091904909494</v>
      </c>
      <c r="K27" s="19">
        <f t="shared" si="3"/>
        <v>1096.49716792512</v>
      </c>
      <c r="L27" s="19">
        <f t="shared" si="3"/>
        <v>1588.9482823252088</v>
      </c>
      <c r="M27" s="19">
        <f t="shared" si="3"/>
        <v>1769.1307902458393</v>
      </c>
    </row>
    <row r="28" spans="1:14" ht="12" customHeight="1">
      <c r="A28" s="19" t="str">
        <f>+A8</f>
        <v>Export celkem 2025</v>
      </c>
      <c r="B28" s="19">
        <f>B8</f>
        <v>-2819.8387881660351</v>
      </c>
      <c r="C28" s="19">
        <f t="shared" ref="C28:M29" si="4">C8</f>
        <v>-2435.4759669276577</v>
      </c>
      <c r="D28" s="19">
        <f t="shared" si="4"/>
        <v>-2393.9302495717443</v>
      </c>
      <c r="E28" s="19">
        <f t="shared" si="4"/>
        <v>-1797.5247008803556</v>
      </c>
      <c r="F28" s="19">
        <f t="shared" si="4"/>
        <v>-1748.4953631793758</v>
      </c>
      <c r="G28" s="19">
        <f t="shared" si="4"/>
        <v>-1313.5422164458953</v>
      </c>
      <c r="H28" s="19">
        <f t="shared" si="4"/>
        <v>-1727.4882752493697</v>
      </c>
      <c r="I28" s="19">
        <f t="shared" si="4"/>
        <v>-1763.6838532349741</v>
      </c>
      <c r="J28" s="19">
        <f t="shared" si="4"/>
        <v>-1604.218225826377</v>
      </c>
      <c r="K28" s="19">
        <f t="shared" si="4"/>
        <v>-2028.5367967270467</v>
      </c>
      <c r="L28" s="19">
        <f t="shared" si="4"/>
        <v>-2414.1960051880137</v>
      </c>
      <c r="M28" s="19">
        <f t="shared" si="4"/>
        <v>-2558.4568474437406</v>
      </c>
    </row>
    <row r="29" spans="1:14" ht="12" customHeight="1">
      <c r="A29" s="19" t="str">
        <f>+A9</f>
        <v>Import celkem 2025</v>
      </c>
      <c r="B29" s="19">
        <f>B9</f>
        <v>1940.1147150748329</v>
      </c>
      <c r="C29" s="19">
        <f t="shared" si="4"/>
        <v>1484.2057119255892</v>
      </c>
      <c r="D29" s="19">
        <f t="shared" si="4"/>
        <v>1279.2416289241016</v>
      </c>
      <c r="E29" s="19">
        <f t="shared" si="4"/>
        <v>999.67066506264587</v>
      </c>
      <c r="F29" s="19">
        <f t="shared" si="4"/>
        <v>1297.5408518894899</v>
      </c>
      <c r="G29" s="19">
        <f t="shared" si="4"/>
        <v>1626.5748750613402</v>
      </c>
      <c r="H29" s="19">
        <f t="shared" si="4"/>
        <v>1242.1028242296773</v>
      </c>
      <c r="I29" s="19">
        <f t="shared" si="4"/>
        <v>861.92277529773878</v>
      </c>
      <c r="J29" s="19">
        <f t="shared" si="4"/>
        <v>1291.7883625964603</v>
      </c>
      <c r="K29" s="19">
        <f t="shared" si="4"/>
        <v>1544.1023986724576</v>
      </c>
      <c r="L29" s="19">
        <f t="shared" si="4"/>
        <v>1633.0768271703455</v>
      </c>
      <c r="M29" s="19">
        <f t="shared" si="4"/>
        <v>1972.5573676343745</v>
      </c>
    </row>
    <row r="30" spans="1:14" ht="12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</row>
    <row r="31" spans="1:14" ht="12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</row>
    <row r="32" spans="1:14" ht="12" customHeight="1">
      <c r="A32" s="19"/>
      <c r="B32" s="19" t="s">
        <v>75</v>
      </c>
      <c r="C32" s="19" t="s">
        <v>76</v>
      </c>
      <c r="D32" s="19" t="s">
        <v>77</v>
      </c>
      <c r="E32" s="19" t="s">
        <v>78</v>
      </c>
      <c r="F32" s="19" t="s">
        <v>79</v>
      </c>
      <c r="G32" s="19" t="s">
        <v>80</v>
      </c>
      <c r="H32" s="19" t="s">
        <v>81</v>
      </c>
      <c r="I32" s="19" t="s">
        <v>82</v>
      </c>
      <c r="J32" s="19" t="s">
        <v>83</v>
      </c>
      <c r="K32" s="19" t="s">
        <v>84</v>
      </c>
      <c r="L32" s="19" t="s">
        <v>85</v>
      </c>
      <c r="M32" s="19" t="s">
        <v>86</v>
      </c>
    </row>
    <row r="33" spans="1:13" ht="12" customHeight="1">
      <c r="A33" s="19" t="s">
        <v>346</v>
      </c>
      <c r="B33" s="63">
        <f t="shared" ref="B33:M33" si="5">B11</f>
        <v>0.35931425613637724</v>
      </c>
      <c r="C33" s="63">
        <f t="shared" si="5"/>
        <v>1.2867542113144512</v>
      </c>
      <c r="D33" s="63">
        <f t="shared" si="5"/>
        <v>0.7397601190084524</v>
      </c>
      <c r="E33" s="63">
        <f t="shared" si="5"/>
        <v>5.2763714174589449</v>
      </c>
      <c r="F33" s="63">
        <f t="shared" si="5"/>
        <v>4.2340756636705121</v>
      </c>
      <c r="G33" s="63">
        <f t="shared" si="5"/>
        <v>-2.2634108268463655</v>
      </c>
      <c r="H33" s="63">
        <f t="shared" si="5"/>
        <v>-0.21087760313640194</v>
      </c>
      <c r="I33" s="63">
        <f t="shared" si="5"/>
        <v>0.29081136935473417</v>
      </c>
      <c r="J33" s="63">
        <f t="shared" si="5"/>
        <v>-0.66733018066871475</v>
      </c>
      <c r="K33" s="63">
        <f t="shared" si="5"/>
        <v>-0.188597574536051</v>
      </c>
      <c r="L33" s="63">
        <f t="shared" si="5"/>
        <v>0.13227965517800369</v>
      </c>
      <c r="M33" s="63">
        <f t="shared" si="5"/>
        <v>-0.38632912012122467</v>
      </c>
    </row>
    <row r="34" spans="1:13" ht="12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3" ht="12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3" ht="12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3" ht="12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3" ht="12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3" ht="12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3" ht="12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3" ht="12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3" ht="12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3" ht="12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3" ht="12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</row>
    <row r="45" spans="1:13" ht="12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</row>
  </sheetData>
  <mergeCells count="1">
    <mergeCell ref="A10:A1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17"/>
  <dimension ref="A1:O46"/>
  <sheetViews>
    <sheetView showGridLines="0" zoomScaleNormal="100" workbookViewId="0"/>
  </sheetViews>
  <sheetFormatPr defaultColWidth="9.140625" defaultRowHeight="12"/>
  <cols>
    <col min="1" max="1" width="13.85546875" style="3" customWidth="1"/>
    <col min="2" max="2" width="8.28515625" style="3" customWidth="1"/>
    <col min="3" max="14" width="10.140625" style="3" customWidth="1"/>
    <col min="15" max="15" width="10.7109375" style="3" customWidth="1"/>
    <col min="16" max="16384" width="9.140625" style="3"/>
  </cols>
  <sheetData>
    <row r="1" spans="1:14" ht="20.25">
      <c r="A1" s="223" t="s">
        <v>679</v>
      </c>
      <c r="N1" s="255" t="str">
        <f>'3.1'!N1</f>
        <v>2025</v>
      </c>
    </row>
    <row r="2" spans="1:14" ht="18">
      <c r="A2" s="248" t="s">
        <v>680</v>
      </c>
      <c r="N2" s="85"/>
    </row>
    <row r="3" spans="1:14" ht="6" customHeight="1">
      <c r="N3" s="6"/>
    </row>
    <row r="4" spans="1:14" ht="12" customHeight="1">
      <c r="A4" s="561"/>
      <c r="B4" s="561"/>
      <c r="C4" s="252" t="s">
        <v>75</v>
      </c>
      <c r="D4" s="252" t="s">
        <v>76</v>
      </c>
      <c r="E4" s="252" t="s">
        <v>77</v>
      </c>
      <c r="F4" s="252" t="s">
        <v>78</v>
      </c>
      <c r="G4" s="252" t="s">
        <v>79</v>
      </c>
      <c r="H4" s="252" t="s">
        <v>80</v>
      </c>
      <c r="I4" s="252" t="s">
        <v>81</v>
      </c>
      <c r="J4" s="252" t="s">
        <v>82</v>
      </c>
      <c r="K4" s="252" t="s">
        <v>83</v>
      </c>
      <c r="L4" s="252" t="s">
        <v>84</v>
      </c>
      <c r="M4" s="252" t="s">
        <v>85</v>
      </c>
      <c r="N4" s="252" t="s">
        <v>86</v>
      </c>
    </row>
    <row r="5" spans="1:14">
      <c r="A5" s="569" t="s">
        <v>67</v>
      </c>
      <c r="B5" s="569"/>
      <c r="C5" s="381">
        <v>11289.85</v>
      </c>
      <c r="D5" s="381">
        <v>11720.355</v>
      </c>
      <c r="E5" s="381">
        <v>10471.440999999901</v>
      </c>
      <c r="F5" s="381">
        <v>9793.6720000000005</v>
      </c>
      <c r="G5" s="381">
        <v>9026.9369999999999</v>
      </c>
      <c r="H5" s="381">
        <v>9186.9060000000009</v>
      </c>
      <c r="I5" s="381">
        <v>9001.7440000000006</v>
      </c>
      <c r="J5" s="381">
        <v>9102.6890000000003</v>
      </c>
      <c r="K5" s="381">
        <v>9281.1949999999997</v>
      </c>
      <c r="L5" s="381">
        <v>9662.6959999999999</v>
      </c>
      <c r="M5" s="381">
        <v>11175.583999999901</v>
      </c>
      <c r="N5" s="381">
        <v>11018.152</v>
      </c>
    </row>
    <row r="6" spans="1:14" ht="12.6" customHeight="1">
      <c r="A6" s="570" t="s">
        <v>55</v>
      </c>
      <c r="B6" s="570"/>
      <c r="C6" s="436" t="s">
        <v>701</v>
      </c>
      <c r="D6" s="436" t="s">
        <v>702</v>
      </c>
      <c r="E6" s="436" t="s">
        <v>703</v>
      </c>
      <c r="F6" s="436" t="s">
        <v>704</v>
      </c>
      <c r="G6" s="436" t="s">
        <v>705</v>
      </c>
      <c r="H6" s="436" t="s">
        <v>706</v>
      </c>
      <c r="I6" s="436" t="s">
        <v>707</v>
      </c>
      <c r="J6" s="436" t="s">
        <v>708</v>
      </c>
      <c r="K6" s="436" t="s">
        <v>709</v>
      </c>
      <c r="L6" s="436" t="s">
        <v>710</v>
      </c>
      <c r="M6" s="436" t="s">
        <v>711</v>
      </c>
      <c r="N6" s="436" t="s">
        <v>712</v>
      </c>
    </row>
    <row r="7" spans="1:14" ht="13.5">
      <c r="A7" s="571" t="s">
        <v>474</v>
      </c>
      <c r="B7" s="571"/>
      <c r="C7" s="435">
        <v>0.54166666666666663</v>
      </c>
      <c r="D7" s="435">
        <v>0.36458333333333331</v>
      </c>
      <c r="E7" s="435">
        <v>0.36458333333333331</v>
      </c>
      <c r="F7" s="435">
        <v>0.36458333333333331</v>
      </c>
      <c r="G7" s="435">
        <v>0.55208333333333337</v>
      </c>
      <c r="H7" s="435">
        <v>0.5</v>
      </c>
      <c r="I7" s="435">
        <v>0.51041666666666663</v>
      </c>
      <c r="J7" s="435">
        <v>0.48958333333333331</v>
      </c>
      <c r="K7" s="435">
        <v>0.5625</v>
      </c>
      <c r="L7" s="435">
        <v>0.38541666666666669</v>
      </c>
      <c r="M7" s="435">
        <v>0.54166666666666663</v>
      </c>
      <c r="N7" s="435">
        <v>0.54166666666666663</v>
      </c>
    </row>
    <row r="8" spans="1:14" ht="12.6" customHeight="1">
      <c r="A8" s="569" t="s">
        <v>72</v>
      </c>
      <c r="B8" s="569"/>
      <c r="C8" s="381">
        <v>6044.3549999999996</v>
      </c>
      <c r="D8" s="381">
        <v>6983.35</v>
      </c>
      <c r="E8" s="381">
        <v>5666.4919999999902</v>
      </c>
      <c r="F8" s="381">
        <v>4734.3279999999904</v>
      </c>
      <c r="G8" s="381">
        <v>4788.0569999999998</v>
      </c>
      <c r="H8" s="381">
        <v>4585.6949999999997</v>
      </c>
      <c r="I8" s="381">
        <v>4518.7460000000001</v>
      </c>
      <c r="J8" s="381">
        <v>4479.107</v>
      </c>
      <c r="K8" s="381">
        <v>4738.8649999999998</v>
      </c>
      <c r="L8" s="381">
        <v>5305.4610000000002</v>
      </c>
      <c r="M8" s="381">
        <v>5512.3739999999998</v>
      </c>
      <c r="N8" s="381">
        <v>5922.4989999999998</v>
      </c>
    </row>
    <row r="9" spans="1:14" ht="12.6" customHeight="1">
      <c r="A9" s="570" t="s">
        <v>55</v>
      </c>
      <c r="B9" s="570"/>
      <c r="C9" s="436" t="s">
        <v>713</v>
      </c>
      <c r="D9" s="436" t="s">
        <v>714</v>
      </c>
      <c r="E9" s="436" t="s">
        <v>715</v>
      </c>
      <c r="F9" s="436" t="s">
        <v>716</v>
      </c>
      <c r="G9" s="436" t="s">
        <v>717</v>
      </c>
      <c r="H9" s="436" t="s">
        <v>718</v>
      </c>
      <c r="I9" s="436" t="s">
        <v>719</v>
      </c>
      <c r="J9" s="436" t="s">
        <v>720</v>
      </c>
      <c r="K9" s="436" t="s">
        <v>721</v>
      </c>
      <c r="L9" s="436" t="s">
        <v>722</v>
      </c>
      <c r="M9" s="436" t="s">
        <v>723</v>
      </c>
      <c r="N9" s="436" t="s">
        <v>724</v>
      </c>
    </row>
    <row r="10" spans="1:14" ht="13.5">
      <c r="A10" s="571" t="s">
        <v>474</v>
      </c>
      <c r="B10" s="571"/>
      <c r="C10" s="435">
        <v>0.15625</v>
      </c>
      <c r="D10" s="435">
        <v>6.25E-2</v>
      </c>
      <c r="E10" s="435">
        <v>9.375E-2</v>
      </c>
      <c r="F10" s="435">
        <v>0.15625</v>
      </c>
      <c r="G10" s="435">
        <v>0.23958333333333334</v>
      </c>
      <c r="H10" s="435">
        <v>0.23958333333333334</v>
      </c>
      <c r="I10" s="435">
        <v>0.15625</v>
      </c>
      <c r="J10" s="435">
        <v>0.23958333333333334</v>
      </c>
      <c r="K10" s="435">
        <v>0.14583333333333334</v>
      </c>
      <c r="L10" s="435">
        <v>0.14583333333333334</v>
      </c>
      <c r="M10" s="435">
        <v>0.14583333333333334</v>
      </c>
      <c r="N10" s="435">
        <v>0.14583333333333334</v>
      </c>
    </row>
    <row r="11" spans="1:14" ht="12.6" customHeight="1">
      <c r="A11" s="7" t="s">
        <v>660</v>
      </c>
      <c r="N11" s="5"/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spans="2:14" ht="12.6" customHeight="1"/>
    <row r="18" spans="2:14" ht="12.6" customHeight="1"/>
    <row r="19" spans="2:14" ht="12.6" customHeight="1"/>
    <row r="20" spans="2:14" ht="12.6" customHeight="1"/>
    <row r="21" spans="2:14" ht="12.6" customHeight="1"/>
    <row r="22" spans="2:14" ht="12.6" customHeight="1">
      <c r="B22" s="3" t="s">
        <v>472</v>
      </c>
      <c r="C22" s="19" t="e">
        <f t="shared" ref="C22:N22" si="0">HOUR(TIMEVALUE(C7))</f>
        <v>#VALUE!</v>
      </c>
      <c r="D22" s="19" t="e">
        <f t="shared" si="0"/>
        <v>#VALUE!</v>
      </c>
      <c r="E22" s="19" t="e">
        <f t="shared" si="0"/>
        <v>#VALUE!</v>
      </c>
      <c r="F22" s="19" t="e">
        <f t="shared" si="0"/>
        <v>#VALUE!</v>
      </c>
      <c r="G22" s="19" t="e">
        <f t="shared" si="0"/>
        <v>#VALUE!</v>
      </c>
      <c r="H22" s="19" t="e">
        <f t="shared" si="0"/>
        <v>#VALUE!</v>
      </c>
      <c r="I22" s="19" t="e">
        <f t="shared" si="0"/>
        <v>#VALUE!</v>
      </c>
      <c r="J22" s="19" t="e">
        <f t="shared" si="0"/>
        <v>#VALUE!</v>
      </c>
      <c r="K22" s="19" t="e">
        <f t="shared" si="0"/>
        <v>#VALUE!</v>
      </c>
      <c r="L22" s="19" t="e">
        <f t="shared" si="0"/>
        <v>#VALUE!</v>
      </c>
      <c r="M22" s="19" t="e">
        <f t="shared" si="0"/>
        <v>#VALUE!</v>
      </c>
      <c r="N22" s="19" t="e">
        <f t="shared" si="0"/>
        <v>#VALUE!</v>
      </c>
    </row>
    <row r="23" spans="2:14" ht="12.6" customHeight="1">
      <c r="B23" s="3" t="s">
        <v>473</v>
      </c>
      <c r="C23" s="19" t="e">
        <f t="shared" ref="C23:N23" si="1">HOUR(TIMEVALUE(C10))</f>
        <v>#VALUE!</v>
      </c>
      <c r="D23" s="19" t="e">
        <f t="shared" si="1"/>
        <v>#VALUE!</v>
      </c>
      <c r="E23" s="19" t="e">
        <f t="shared" si="1"/>
        <v>#VALUE!</v>
      </c>
      <c r="F23" s="19" t="e">
        <f t="shared" si="1"/>
        <v>#VALUE!</v>
      </c>
      <c r="G23" s="19" t="e">
        <f t="shared" si="1"/>
        <v>#VALUE!</v>
      </c>
      <c r="H23" s="19" t="e">
        <f t="shared" si="1"/>
        <v>#VALUE!</v>
      </c>
      <c r="I23" s="19" t="e">
        <f t="shared" si="1"/>
        <v>#VALUE!</v>
      </c>
      <c r="J23" s="19" t="e">
        <f t="shared" si="1"/>
        <v>#VALUE!</v>
      </c>
      <c r="K23" s="19" t="e">
        <f t="shared" si="1"/>
        <v>#VALUE!</v>
      </c>
      <c r="L23" s="19" t="e">
        <f t="shared" si="1"/>
        <v>#VALUE!</v>
      </c>
      <c r="M23" s="19" t="e">
        <f t="shared" si="1"/>
        <v>#VALUE!</v>
      </c>
      <c r="N23" s="19" t="e">
        <f t="shared" si="1"/>
        <v>#VALUE!</v>
      </c>
    </row>
    <row r="24" spans="2:14" ht="12.6" customHeight="1"/>
    <row r="25" spans="2:14" ht="12.6" customHeight="1"/>
    <row r="26" spans="2:14" ht="12.6" customHeight="1"/>
    <row r="27" spans="2:14" ht="12.6" customHeight="1"/>
    <row r="28" spans="2:14" ht="12.6" customHeight="1"/>
    <row r="29" spans="2:14" ht="12.6" customHeight="1"/>
    <row r="30" spans="2:14" ht="12.6" customHeight="1"/>
    <row r="31" spans="2:14" ht="12.6" customHeight="1"/>
    <row r="32" spans="2:14" ht="12.6" customHeight="1"/>
    <row r="33" spans="15:15" ht="12.6" customHeight="1"/>
    <row r="34" spans="15:15" ht="12.6" customHeight="1"/>
    <row r="35" spans="15:15" ht="12.6" customHeight="1"/>
    <row r="36" spans="15:15" ht="12.6" customHeight="1"/>
    <row r="37" spans="15:15" ht="11.25" customHeight="1"/>
    <row r="38" spans="15:15" ht="15" customHeight="1"/>
    <row r="39" spans="15:15">
      <c r="O39" s="20"/>
    </row>
    <row r="40" spans="15:15">
      <c r="O40" s="515"/>
    </row>
    <row r="41" spans="15:15">
      <c r="O41" s="516"/>
    </row>
    <row r="42" spans="15:15">
      <c r="O42" s="516"/>
    </row>
    <row r="43" spans="15:15">
      <c r="O43" s="515"/>
    </row>
    <row r="44" spans="15:15">
      <c r="O44" s="516"/>
    </row>
    <row r="45" spans="15:15">
      <c r="O45" s="516"/>
    </row>
    <row r="46" spans="15:15" ht="10.5" customHeight="1"/>
  </sheetData>
  <mergeCells count="7">
    <mergeCell ref="A8:B8"/>
    <mergeCell ref="A9:B9"/>
    <mergeCell ref="A10:B10"/>
    <mergeCell ref="A4:B4"/>
    <mergeCell ref="A5:B5"/>
    <mergeCell ref="A6:B6"/>
    <mergeCell ref="A7:B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1" customWidth="1"/>
    <col min="9" max="9" width="11.42578125" style="1" customWidth="1"/>
    <col min="10" max="16384" width="9.140625" style="1"/>
  </cols>
  <sheetData>
    <row r="1" spans="1:9" ht="20.25">
      <c r="A1" s="219" t="s">
        <v>612</v>
      </c>
      <c r="I1" s="90"/>
    </row>
    <row r="2" spans="1:9" s="3" customFormat="1" ht="6" customHeight="1">
      <c r="A2" s="86"/>
    </row>
    <row r="3" spans="1:9" ht="12.75" customHeight="1">
      <c r="A3" s="536" t="s">
        <v>698</v>
      </c>
      <c r="B3" s="536"/>
      <c r="C3" s="536"/>
      <c r="D3" s="536"/>
      <c r="E3" s="536"/>
      <c r="F3" s="536"/>
      <c r="G3" s="536"/>
      <c r="H3" s="536"/>
      <c r="I3" s="536"/>
    </row>
    <row r="4" spans="1:9">
      <c r="A4" s="536"/>
      <c r="B4" s="536"/>
      <c r="C4" s="536"/>
      <c r="D4" s="536"/>
      <c r="E4" s="536"/>
      <c r="F4" s="536"/>
      <c r="G4" s="536"/>
      <c r="H4" s="536"/>
      <c r="I4" s="536"/>
    </row>
    <row r="5" spans="1:9">
      <c r="A5" s="536"/>
      <c r="B5" s="536"/>
      <c r="C5" s="536"/>
      <c r="D5" s="536"/>
      <c r="E5" s="536"/>
      <c r="F5" s="536"/>
      <c r="G5" s="536"/>
      <c r="H5" s="536"/>
      <c r="I5" s="536"/>
    </row>
    <row r="6" spans="1:9">
      <c r="A6" s="536"/>
      <c r="B6" s="536"/>
      <c r="C6" s="536"/>
      <c r="D6" s="536"/>
      <c r="E6" s="536"/>
      <c r="F6" s="536"/>
      <c r="G6" s="536"/>
      <c r="H6" s="536"/>
      <c r="I6" s="536"/>
    </row>
    <row r="7" spans="1:9">
      <c r="A7" s="536"/>
      <c r="B7" s="536"/>
      <c r="C7" s="536"/>
      <c r="D7" s="536"/>
      <c r="E7" s="536"/>
      <c r="F7" s="536"/>
      <c r="G7" s="536"/>
      <c r="H7" s="536"/>
      <c r="I7" s="536"/>
    </row>
    <row r="8" spans="1:9">
      <c r="A8" s="536"/>
      <c r="B8" s="536"/>
      <c r="C8" s="536"/>
      <c r="D8" s="536"/>
      <c r="E8" s="536"/>
      <c r="F8" s="536"/>
      <c r="G8" s="536"/>
      <c r="H8" s="536"/>
      <c r="I8" s="536"/>
    </row>
    <row r="9" spans="1:9">
      <c r="A9" s="536"/>
      <c r="B9" s="536"/>
      <c r="C9" s="536"/>
      <c r="D9" s="536"/>
      <c r="E9" s="536"/>
      <c r="F9" s="536"/>
      <c r="G9" s="536"/>
      <c r="H9" s="536"/>
      <c r="I9" s="536"/>
    </row>
    <row r="10" spans="1:9">
      <c r="A10" s="536"/>
      <c r="B10" s="536"/>
      <c r="C10" s="536"/>
      <c r="D10" s="536"/>
      <c r="E10" s="536"/>
      <c r="F10" s="536"/>
      <c r="G10" s="536"/>
      <c r="H10" s="536"/>
      <c r="I10" s="536"/>
    </row>
    <row r="11" spans="1:9">
      <c r="A11" s="536"/>
      <c r="B11" s="536"/>
      <c r="C11" s="536"/>
      <c r="D11" s="536"/>
      <c r="E11" s="536"/>
      <c r="F11" s="536"/>
      <c r="G11" s="536"/>
      <c r="H11" s="536"/>
      <c r="I11" s="536"/>
    </row>
    <row r="12" spans="1:9">
      <c r="A12" s="536"/>
      <c r="B12" s="536"/>
      <c r="C12" s="536"/>
      <c r="D12" s="536"/>
      <c r="E12" s="536"/>
      <c r="F12" s="536"/>
      <c r="G12" s="536"/>
      <c r="H12" s="536"/>
      <c r="I12" s="536"/>
    </row>
    <row r="13" spans="1:9">
      <c r="A13" s="536"/>
      <c r="B13" s="536"/>
      <c r="C13" s="536"/>
      <c r="D13" s="536"/>
      <c r="E13" s="536"/>
      <c r="F13" s="536"/>
      <c r="G13" s="536"/>
      <c r="H13" s="536"/>
      <c r="I13" s="536"/>
    </row>
    <row r="14" spans="1:9">
      <c r="A14" s="536"/>
      <c r="B14" s="536"/>
      <c r="C14" s="536"/>
      <c r="D14" s="536"/>
      <c r="E14" s="536"/>
      <c r="F14" s="536"/>
      <c r="G14" s="536"/>
      <c r="H14" s="536"/>
      <c r="I14" s="536"/>
    </row>
    <row r="15" spans="1:9">
      <c r="A15" s="536"/>
      <c r="B15" s="536"/>
      <c r="C15" s="536"/>
      <c r="D15" s="536"/>
      <c r="E15" s="536"/>
      <c r="F15" s="536"/>
      <c r="G15" s="536"/>
      <c r="H15" s="536"/>
      <c r="I15" s="536"/>
    </row>
    <row r="16" spans="1:9">
      <c r="A16" s="536"/>
      <c r="B16" s="536"/>
      <c r="C16" s="536"/>
      <c r="D16" s="536"/>
      <c r="E16" s="536"/>
      <c r="F16" s="536"/>
      <c r="G16" s="536"/>
      <c r="H16" s="536"/>
      <c r="I16" s="536"/>
    </row>
    <row r="17" spans="1:9">
      <c r="A17" s="536"/>
      <c r="B17" s="536"/>
      <c r="C17" s="536"/>
      <c r="D17" s="536"/>
      <c r="E17" s="536"/>
      <c r="F17" s="536"/>
      <c r="G17" s="536"/>
      <c r="H17" s="536"/>
      <c r="I17" s="536"/>
    </row>
    <row r="18" spans="1:9">
      <c r="A18" s="536"/>
      <c r="B18" s="536"/>
      <c r="C18" s="536"/>
      <c r="D18" s="536"/>
      <c r="E18" s="536"/>
      <c r="F18" s="536"/>
      <c r="G18" s="536"/>
      <c r="H18" s="536"/>
      <c r="I18" s="536"/>
    </row>
    <row r="19" spans="1:9">
      <c r="A19" s="536"/>
      <c r="B19" s="536"/>
      <c r="C19" s="536"/>
      <c r="D19" s="536"/>
      <c r="E19" s="536"/>
      <c r="F19" s="536"/>
      <c r="G19" s="536"/>
      <c r="H19" s="536"/>
      <c r="I19" s="536"/>
    </row>
    <row r="20" spans="1:9">
      <c r="A20" s="536"/>
      <c r="B20" s="536"/>
      <c r="C20" s="536"/>
      <c r="D20" s="536"/>
      <c r="E20" s="536"/>
      <c r="F20" s="536"/>
      <c r="G20" s="536"/>
      <c r="H20" s="536"/>
      <c r="I20" s="536"/>
    </row>
    <row r="21" spans="1:9">
      <c r="A21" s="536"/>
      <c r="B21" s="536"/>
      <c r="C21" s="536"/>
      <c r="D21" s="536"/>
      <c r="E21" s="536"/>
      <c r="F21" s="536"/>
      <c r="G21" s="536"/>
      <c r="H21" s="536"/>
      <c r="I21" s="536"/>
    </row>
    <row r="22" spans="1:9">
      <c r="A22" s="536"/>
      <c r="B22" s="536"/>
      <c r="C22" s="536"/>
      <c r="D22" s="536"/>
      <c r="E22" s="536"/>
      <c r="F22" s="536"/>
      <c r="G22" s="536"/>
      <c r="H22" s="536"/>
      <c r="I22" s="536"/>
    </row>
    <row r="23" spans="1:9">
      <c r="A23" s="536"/>
      <c r="B23" s="536"/>
      <c r="C23" s="536"/>
      <c r="D23" s="536"/>
      <c r="E23" s="536"/>
      <c r="F23" s="536"/>
      <c r="G23" s="536"/>
      <c r="H23" s="536"/>
      <c r="I23" s="536"/>
    </row>
    <row r="24" spans="1:9">
      <c r="A24" s="536"/>
      <c r="B24" s="536"/>
      <c r="C24" s="536"/>
      <c r="D24" s="536"/>
      <c r="E24" s="536"/>
      <c r="F24" s="536"/>
      <c r="G24" s="536"/>
      <c r="H24" s="536"/>
      <c r="I24" s="536"/>
    </row>
    <row r="25" spans="1:9">
      <c r="A25" s="536"/>
      <c r="B25" s="536"/>
      <c r="C25" s="536"/>
      <c r="D25" s="536"/>
      <c r="E25" s="536"/>
      <c r="F25" s="536"/>
      <c r="G25" s="536"/>
      <c r="H25" s="536"/>
      <c r="I25" s="536"/>
    </row>
    <row r="26" spans="1:9">
      <c r="A26" s="536"/>
      <c r="B26" s="536"/>
      <c r="C26" s="536"/>
      <c r="D26" s="536"/>
      <c r="E26" s="536"/>
      <c r="F26" s="536"/>
      <c r="G26" s="536"/>
      <c r="H26" s="536"/>
      <c r="I26" s="536"/>
    </row>
    <row r="27" spans="1:9">
      <c r="A27" s="536"/>
      <c r="B27" s="536"/>
      <c r="C27" s="536"/>
      <c r="D27" s="536"/>
      <c r="E27" s="536"/>
      <c r="F27" s="536"/>
      <c r="G27" s="536"/>
      <c r="H27" s="536"/>
      <c r="I27" s="536"/>
    </row>
    <row r="28" spans="1:9">
      <c r="A28" s="536"/>
      <c r="B28" s="536"/>
      <c r="C28" s="536"/>
      <c r="D28" s="536"/>
      <c r="E28" s="536"/>
      <c r="F28" s="536"/>
      <c r="G28" s="536"/>
      <c r="H28" s="536"/>
      <c r="I28" s="536"/>
    </row>
    <row r="29" spans="1:9">
      <c r="A29" s="536"/>
      <c r="B29" s="536"/>
      <c r="C29" s="536"/>
      <c r="D29" s="536"/>
      <c r="E29" s="536"/>
      <c r="F29" s="536"/>
      <c r="G29" s="536"/>
      <c r="H29" s="536"/>
      <c r="I29" s="536"/>
    </row>
    <row r="30" spans="1:9">
      <c r="A30" s="536"/>
      <c r="B30" s="536"/>
      <c r="C30" s="536"/>
      <c r="D30" s="536"/>
      <c r="E30" s="536"/>
      <c r="F30" s="536"/>
      <c r="G30" s="536"/>
      <c r="H30" s="536"/>
      <c r="I30" s="536"/>
    </row>
    <row r="31" spans="1:9">
      <c r="A31" s="536"/>
      <c r="B31" s="536"/>
      <c r="C31" s="536"/>
      <c r="D31" s="536"/>
      <c r="E31" s="536"/>
      <c r="F31" s="536"/>
      <c r="G31" s="536"/>
      <c r="H31" s="536"/>
      <c r="I31" s="536"/>
    </row>
    <row r="32" spans="1:9">
      <c r="A32" s="536"/>
      <c r="B32" s="536"/>
      <c r="C32" s="536"/>
      <c r="D32" s="536"/>
      <c r="E32" s="536"/>
      <c r="F32" s="536"/>
      <c r="G32" s="536"/>
      <c r="H32" s="536"/>
      <c r="I32" s="536"/>
    </row>
    <row r="33" spans="1:9">
      <c r="A33" s="536"/>
      <c r="B33" s="536"/>
      <c r="C33" s="536"/>
      <c r="D33" s="536"/>
      <c r="E33" s="536"/>
      <c r="F33" s="536"/>
      <c r="G33" s="536"/>
      <c r="H33" s="536"/>
      <c r="I33" s="536"/>
    </row>
    <row r="34" spans="1:9">
      <c r="A34" s="536"/>
      <c r="B34" s="536"/>
      <c r="C34" s="536"/>
      <c r="D34" s="536"/>
      <c r="E34" s="536"/>
      <c r="F34" s="536"/>
      <c r="G34" s="536"/>
      <c r="H34" s="536"/>
      <c r="I34" s="536"/>
    </row>
    <row r="35" spans="1:9">
      <c r="A35" s="536"/>
      <c r="B35" s="536"/>
      <c r="C35" s="536"/>
      <c r="D35" s="536"/>
      <c r="E35" s="536"/>
      <c r="F35" s="536"/>
      <c r="G35" s="536"/>
      <c r="H35" s="536"/>
      <c r="I35" s="536"/>
    </row>
    <row r="36" spans="1:9">
      <c r="A36" s="536"/>
      <c r="B36" s="536"/>
      <c r="C36" s="536"/>
      <c r="D36" s="536"/>
      <c r="E36" s="536"/>
      <c r="F36" s="536"/>
      <c r="G36" s="536"/>
      <c r="H36" s="536"/>
      <c r="I36" s="536"/>
    </row>
    <row r="37" spans="1:9">
      <c r="A37" s="536"/>
      <c r="B37" s="536"/>
      <c r="C37" s="536"/>
      <c r="D37" s="536"/>
      <c r="E37" s="536"/>
      <c r="F37" s="536"/>
      <c r="G37" s="536"/>
      <c r="H37" s="536"/>
      <c r="I37" s="536"/>
    </row>
    <row r="38" spans="1:9">
      <c r="A38" s="536"/>
      <c r="B38" s="536"/>
      <c r="C38" s="536"/>
      <c r="D38" s="536"/>
      <c r="E38" s="536"/>
      <c r="F38" s="536"/>
      <c r="G38" s="536"/>
      <c r="H38" s="536"/>
      <c r="I38" s="536"/>
    </row>
    <row r="39" spans="1:9">
      <c r="A39" s="536"/>
      <c r="B39" s="536"/>
      <c r="C39" s="536"/>
      <c r="D39" s="536"/>
      <c r="E39" s="536"/>
      <c r="F39" s="536"/>
      <c r="G39" s="536"/>
      <c r="H39" s="536"/>
      <c r="I39" s="536"/>
    </row>
    <row r="40" spans="1:9">
      <c r="A40" s="536"/>
      <c r="B40" s="536"/>
      <c r="C40" s="536"/>
      <c r="D40" s="536"/>
      <c r="E40" s="536"/>
      <c r="F40" s="536"/>
      <c r="G40" s="536"/>
      <c r="H40" s="536"/>
      <c r="I40" s="536"/>
    </row>
    <row r="41" spans="1:9">
      <c r="A41" s="536"/>
      <c r="B41" s="536"/>
      <c r="C41" s="536"/>
      <c r="D41" s="536"/>
      <c r="E41" s="536"/>
      <c r="F41" s="536"/>
      <c r="G41" s="536"/>
      <c r="H41" s="536"/>
      <c r="I41" s="536"/>
    </row>
    <row r="42" spans="1:9">
      <c r="A42" s="536"/>
      <c r="B42" s="536"/>
      <c r="C42" s="536"/>
      <c r="D42" s="536"/>
      <c r="E42" s="536"/>
      <c r="F42" s="536"/>
      <c r="G42" s="536"/>
      <c r="H42" s="536"/>
      <c r="I42" s="536"/>
    </row>
    <row r="43" spans="1:9">
      <c r="A43" s="536"/>
      <c r="B43" s="536"/>
      <c r="C43" s="536"/>
      <c r="D43" s="536"/>
      <c r="E43" s="536"/>
      <c r="F43" s="536"/>
      <c r="G43" s="536"/>
      <c r="H43" s="536"/>
      <c r="I43" s="536"/>
    </row>
    <row r="44" spans="1:9">
      <c r="A44" s="536"/>
      <c r="B44" s="536"/>
      <c r="C44" s="536"/>
      <c r="D44" s="536"/>
      <c r="E44" s="536"/>
      <c r="F44" s="536"/>
      <c r="G44" s="536"/>
      <c r="H44" s="536"/>
      <c r="I44" s="536"/>
    </row>
    <row r="45" spans="1:9">
      <c r="A45" s="536"/>
      <c r="B45" s="536"/>
      <c r="C45" s="536"/>
      <c r="D45" s="536"/>
      <c r="E45" s="536"/>
      <c r="F45" s="536"/>
      <c r="G45" s="536"/>
      <c r="H45" s="536"/>
      <c r="I45" s="536"/>
    </row>
    <row r="46" spans="1:9">
      <c r="A46" s="536"/>
      <c r="B46" s="536"/>
      <c r="C46" s="536"/>
      <c r="D46" s="536"/>
      <c r="E46" s="536"/>
      <c r="F46" s="536"/>
      <c r="G46" s="536"/>
      <c r="H46" s="536"/>
      <c r="I46" s="536"/>
    </row>
    <row r="47" spans="1:9">
      <c r="A47" s="536"/>
      <c r="B47" s="536"/>
      <c r="C47" s="536"/>
      <c r="D47" s="536"/>
      <c r="E47" s="536"/>
      <c r="F47" s="536"/>
      <c r="G47" s="536"/>
      <c r="H47" s="536"/>
      <c r="I47" s="536"/>
    </row>
    <row r="48" spans="1:9">
      <c r="A48" s="536"/>
      <c r="B48" s="536"/>
      <c r="C48" s="536"/>
      <c r="D48" s="536"/>
      <c r="E48" s="536"/>
      <c r="F48" s="536"/>
      <c r="G48" s="536"/>
      <c r="H48" s="536"/>
      <c r="I48" s="536"/>
    </row>
    <row r="49" spans="1:9">
      <c r="A49" s="536"/>
      <c r="B49" s="536"/>
      <c r="C49" s="536"/>
      <c r="D49" s="536"/>
      <c r="E49" s="536"/>
      <c r="F49" s="536"/>
      <c r="G49" s="536"/>
      <c r="H49" s="536"/>
      <c r="I49" s="536"/>
    </row>
    <row r="50" spans="1:9">
      <c r="A50" s="536"/>
      <c r="B50" s="536"/>
      <c r="C50" s="536"/>
      <c r="D50" s="536"/>
      <c r="E50" s="536"/>
      <c r="F50" s="536"/>
      <c r="G50" s="536"/>
      <c r="H50" s="536"/>
      <c r="I50" s="536"/>
    </row>
    <row r="51" spans="1:9">
      <c r="A51" s="536"/>
      <c r="B51" s="536"/>
      <c r="C51" s="536"/>
      <c r="D51" s="536"/>
      <c r="E51" s="536"/>
      <c r="F51" s="536"/>
      <c r="G51" s="536"/>
      <c r="H51" s="536"/>
      <c r="I51" s="536"/>
    </row>
    <row r="52" spans="1:9">
      <c r="A52" s="536"/>
      <c r="B52" s="536"/>
      <c r="C52" s="536"/>
      <c r="D52" s="536"/>
      <c r="E52" s="536"/>
      <c r="F52" s="536"/>
      <c r="G52" s="536"/>
      <c r="H52" s="536"/>
      <c r="I52" s="536"/>
    </row>
    <row r="53" spans="1:9">
      <c r="A53" s="536"/>
      <c r="B53" s="536"/>
      <c r="C53" s="536"/>
      <c r="D53" s="536"/>
      <c r="E53" s="536"/>
      <c r="F53" s="536"/>
      <c r="G53" s="536"/>
      <c r="H53" s="536"/>
      <c r="I53" s="536"/>
    </row>
    <row r="54" spans="1:9">
      <c r="A54" s="536"/>
      <c r="B54" s="536"/>
      <c r="C54" s="536"/>
      <c r="D54" s="536"/>
      <c r="E54" s="536"/>
      <c r="F54" s="536"/>
      <c r="G54" s="536"/>
      <c r="H54" s="536"/>
      <c r="I54" s="536"/>
    </row>
    <row r="55" spans="1:9">
      <c r="A55" s="536"/>
      <c r="B55" s="536"/>
      <c r="C55" s="536"/>
      <c r="D55" s="536"/>
      <c r="E55" s="536"/>
      <c r="F55" s="536"/>
      <c r="G55" s="536"/>
      <c r="H55" s="536"/>
      <c r="I55" s="536"/>
    </row>
    <row r="56" spans="1:9">
      <c r="A56" s="536"/>
      <c r="B56" s="536"/>
      <c r="C56" s="536"/>
      <c r="D56" s="536"/>
      <c r="E56" s="536"/>
      <c r="F56" s="536"/>
      <c r="G56" s="536"/>
      <c r="H56" s="536"/>
      <c r="I56" s="536"/>
    </row>
    <row r="57" spans="1:9">
      <c r="A57" s="536"/>
      <c r="B57" s="536"/>
      <c r="C57" s="536"/>
      <c r="D57" s="536"/>
      <c r="E57" s="536"/>
      <c r="F57" s="536"/>
      <c r="G57" s="536"/>
      <c r="H57" s="536"/>
      <c r="I57" s="536"/>
    </row>
    <row r="58" spans="1:9">
      <c r="A58" s="536"/>
      <c r="B58" s="536"/>
      <c r="C58" s="536"/>
      <c r="D58" s="536"/>
      <c r="E58" s="536"/>
      <c r="F58" s="536"/>
      <c r="G58" s="536"/>
      <c r="H58" s="536"/>
      <c r="I58" s="536"/>
    </row>
    <row r="59" spans="1:9">
      <c r="A59" s="536"/>
      <c r="B59" s="536"/>
      <c r="C59" s="536"/>
      <c r="D59" s="536"/>
      <c r="E59" s="536"/>
      <c r="F59" s="536"/>
      <c r="G59" s="536"/>
      <c r="H59" s="536"/>
      <c r="I59" s="536"/>
    </row>
    <row r="60" spans="1:9">
      <c r="A60" s="536"/>
      <c r="B60" s="536"/>
      <c r="C60" s="536"/>
      <c r="D60" s="536"/>
      <c r="E60" s="536"/>
      <c r="F60" s="536"/>
      <c r="G60" s="536"/>
      <c r="H60" s="536"/>
      <c r="I60" s="536"/>
    </row>
    <row r="61" spans="1:9">
      <c r="A61" s="536"/>
      <c r="B61" s="536"/>
      <c r="C61" s="536"/>
      <c r="D61" s="536"/>
      <c r="E61" s="536"/>
      <c r="F61" s="536"/>
      <c r="G61" s="536"/>
      <c r="H61" s="536"/>
      <c r="I61" s="536"/>
    </row>
    <row r="62" spans="1:9">
      <c r="A62" s="536"/>
      <c r="B62" s="536"/>
      <c r="C62" s="536"/>
      <c r="D62" s="536"/>
      <c r="E62" s="536"/>
      <c r="F62" s="536"/>
      <c r="G62" s="536"/>
      <c r="H62" s="536"/>
      <c r="I62" s="536"/>
    </row>
    <row r="63" spans="1:9">
      <c r="A63" s="536"/>
      <c r="B63" s="536"/>
      <c r="C63" s="536"/>
      <c r="D63" s="536"/>
      <c r="E63" s="536"/>
      <c r="F63" s="536"/>
      <c r="G63" s="536"/>
      <c r="H63" s="536"/>
      <c r="I63" s="536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&amp;C&amp;"-,Obyčejné"&amp;9&amp;P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28E2-9C2E-477E-BD2D-025E633545C0}">
  <dimension ref="A1:BB155"/>
  <sheetViews>
    <sheetView showGridLines="0" zoomScaleNormal="100" zoomScaleSheetLayoutView="100" workbookViewId="0"/>
  </sheetViews>
  <sheetFormatPr defaultColWidth="9.140625" defaultRowHeight="12"/>
  <cols>
    <col min="1" max="4" width="8.7109375" style="104" customWidth="1"/>
    <col min="5" max="5" width="7.7109375" style="104" customWidth="1"/>
    <col min="6" max="9" width="7.28515625" style="104" customWidth="1"/>
    <col min="10" max="10" width="15.28515625" style="104" customWidth="1"/>
    <col min="11" max="11" width="10.140625" style="104" customWidth="1"/>
    <col min="12" max="12" width="7.140625" style="104" customWidth="1"/>
    <col min="13" max="13" width="12.7109375" style="104" customWidth="1"/>
    <col min="14" max="14" width="15.42578125" style="104" customWidth="1"/>
    <col min="15" max="15" width="11.28515625" style="104" customWidth="1"/>
    <col min="16" max="17" width="0.140625" style="104" customWidth="1"/>
    <col min="18" max="54" width="9.140625" style="131"/>
    <col min="55" max="16384" width="9.140625" style="104"/>
  </cols>
  <sheetData>
    <row r="1" spans="1:54" ht="18">
      <c r="A1" s="248" t="str">
        <f>"9.2  Struktura pokrytí ročního maxima/minima zatížení ES ČR v roce "&amp;O1&amp;""</f>
        <v>9.2  Struktura pokrytí ročního maxima/minima zatížení ES ČR v roce 2025</v>
      </c>
      <c r="B1" s="127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9"/>
      <c r="O1" s="353" t="str">
        <f>'3.1'!N1</f>
        <v>2025</v>
      </c>
    </row>
    <row r="2" spans="1:54" ht="6" customHeight="1">
      <c r="A2" s="126"/>
      <c r="B2" s="127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9"/>
      <c r="O2" s="130"/>
    </row>
    <row r="3" spans="1:54" s="132" customFormat="1" ht="11.25" customHeight="1">
      <c r="R3" s="133"/>
      <c r="BB3" s="133"/>
    </row>
    <row r="4" spans="1:54" s="132" customFormat="1" ht="11.25">
      <c r="O4" s="134"/>
      <c r="R4" s="133"/>
      <c r="BB4" s="133"/>
    </row>
    <row r="5" spans="1:54" ht="25.5" customHeight="1">
      <c r="A5" s="573" t="str">
        <f>"Struktura pokrytí denního maxima zatížení ("&amp;INDEX('9.1'!$C$6:$N$6,,MATCH(MAX('9.1'!C5:N5),'9.1'!C5:N5,0))&amp;" "&amp;YEAR("1."&amp;$O$1)&amp;" "&amp;TEXT(INDEX('9.1'!$C$7:$N$7,,MATCH(MAX('9.1'!C5:N5),'9.1'!C5:N5,0)),"HH:MM")&amp;")"</f>
        <v>Struktura pokrytí denního maxima zatížení (19. 2. 2025 08:45)</v>
      </c>
      <c r="B5" s="573"/>
      <c r="C5" s="573"/>
      <c r="D5" s="573"/>
      <c r="E5" s="303" t="s">
        <v>5</v>
      </c>
      <c r="F5" s="303"/>
    </row>
    <row r="6" spans="1:54">
      <c r="A6" s="574" t="s">
        <v>441</v>
      </c>
      <c r="B6" s="574"/>
      <c r="C6" s="574"/>
      <c r="D6" s="574"/>
      <c r="E6" s="286">
        <f>SUM(E7:E16)</f>
        <v>11720.355</v>
      </c>
      <c r="F6" s="302">
        <f t="shared" ref="F6:F16" si="0">E6/$E$6</f>
        <v>1</v>
      </c>
    </row>
    <row r="7" spans="1:54">
      <c r="A7" s="575" t="s">
        <v>25</v>
      </c>
      <c r="B7" s="575"/>
      <c r="C7" s="575"/>
      <c r="D7" s="575"/>
      <c r="E7" s="410">
        <f t="array" ref="E7:E16">TRANSPOSE(INDEX(B54:K149,MATCH(MAX(M54:M149),M54:M149,0),0))</f>
        <v>3714.7339999999999</v>
      </c>
      <c r="F7" s="437">
        <f t="shared" si="0"/>
        <v>0.31694722557465199</v>
      </c>
    </row>
    <row r="8" spans="1:54">
      <c r="A8" s="576" t="s">
        <v>26</v>
      </c>
      <c r="B8" s="576"/>
      <c r="C8" s="576"/>
      <c r="D8" s="576"/>
      <c r="E8" s="416">
        <v>6126.0929999999998</v>
      </c>
      <c r="F8" s="439">
        <f t="shared" si="0"/>
        <v>0.52268834860377522</v>
      </c>
    </row>
    <row r="9" spans="1:54">
      <c r="A9" s="576" t="s">
        <v>113</v>
      </c>
      <c r="B9" s="576"/>
      <c r="C9" s="576"/>
      <c r="D9" s="576"/>
      <c r="E9" s="416">
        <v>82.221999999999994</v>
      </c>
      <c r="F9" s="439">
        <f t="shared" si="0"/>
        <v>7.0153165155833587E-3</v>
      </c>
    </row>
    <row r="10" spans="1:54">
      <c r="A10" s="415" t="s">
        <v>27</v>
      </c>
      <c r="B10" s="415"/>
      <c r="C10" s="415"/>
      <c r="D10" s="415"/>
      <c r="E10" s="416">
        <v>544.90499999999997</v>
      </c>
      <c r="F10" s="439">
        <f t="shared" si="0"/>
        <v>4.6492192429324876E-2</v>
      </c>
    </row>
    <row r="11" spans="1:54">
      <c r="A11" s="576" t="s">
        <v>61</v>
      </c>
      <c r="B11" s="576"/>
      <c r="C11" s="576"/>
      <c r="D11" s="576"/>
      <c r="E11" s="416">
        <v>449.20400000000001</v>
      </c>
      <c r="F11" s="439">
        <f t="shared" si="0"/>
        <v>3.8326825424656506E-2</v>
      </c>
    </row>
    <row r="12" spans="1:54">
      <c r="A12" s="576" t="s">
        <v>288</v>
      </c>
      <c r="B12" s="576"/>
      <c r="C12" s="576"/>
      <c r="D12" s="576"/>
      <c r="E12" s="416">
        <v>144.59100000000001</v>
      </c>
      <c r="F12" s="439">
        <f t="shared" si="0"/>
        <v>1.2336742359766407E-2</v>
      </c>
    </row>
    <row r="13" spans="1:54">
      <c r="A13" s="576" t="s">
        <v>442</v>
      </c>
      <c r="B13" s="576"/>
      <c r="C13" s="576"/>
      <c r="D13" s="576"/>
      <c r="E13" s="416">
        <v>1445.8710000000001</v>
      </c>
      <c r="F13" s="439">
        <f t="shared" si="0"/>
        <v>0.12336409605340454</v>
      </c>
    </row>
    <row r="14" spans="1:54">
      <c r="A14" s="576" t="s">
        <v>443</v>
      </c>
      <c r="B14" s="576"/>
      <c r="C14" s="576"/>
      <c r="D14" s="576"/>
      <c r="E14" s="416">
        <v>106.02</v>
      </c>
      <c r="F14" s="439">
        <f t="shared" si="0"/>
        <v>9.0458010870831124E-3</v>
      </c>
    </row>
    <row r="15" spans="1:54">
      <c r="A15" s="576" t="s">
        <v>353</v>
      </c>
      <c r="B15" s="576"/>
      <c r="C15" s="576"/>
      <c r="D15" s="576"/>
      <c r="E15" s="416">
        <v>-893.28499999999997</v>
      </c>
      <c r="F15" s="439">
        <f t="shared" si="0"/>
        <v>-7.6216548048245986E-2</v>
      </c>
    </row>
    <row r="16" spans="1:54">
      <c r="A16" s="577" t="s">
        <v>107</v>
      </c>
      <c r="B16" s="577"/>
      <c r="C16" s="577"/>
      <c r="D16" s="577"/>
      <c r="E16" s="413">
        <v>0</v>
      </c>
      <c r="F16" s="438">
        <f t="shared" si="0"/>
        <v>0</v>
      </c>
    </row>
    <row r="17" spans="1:19">
      <c r="A17" s="132"/>
      <c r="B17" s="132"/>
      <c r="C17" s="132"/>
      <c r="D17" s="132"/>
      <c r="E17" s="132"/>
      <c r="F17" s="134"/>
    </row>
    <row r="19" spans="1:19" ht="12" customHeight="1">
      <c r="S19" s="231"/>
    </row>
    <row r="20" spans="1:19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</row>
    <row r="21" spans="1:19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4"/>
    </row>
    <row r="22" spans="1:19" ht="25.5" customHeight="1">
      <c r="A22" s="572" t="str">
        <f>"Struktura pokrytí denního minima zatížení 
("&amp;INDEX('9.1'!$C$9:$N$9,,MATCH(MIN('9.1'!C8:N8),'9.1'!C8:N8,0))&amp;" "&amp;YEAR("1."&amp;$O$1)&amp;" "&amp;TEXT(INDEX('9.1'!$C$10:$N$10,,MATCH(MIN('9.1'!C8:N8),'9.1'!C8:N8,0)),"HH:MM"&amp;")")</f>
        <v>Struktura pokrytí denního minima zatížení 
(3. 8. 2025 05:45)</v>
      </c>
      <c r="B22" s="572"/>
      <c r="C22" s="572"/>
      <c r="D22" s="572"/>
      <c r="E22" s="303" t="s">
        <v>5</v>
      </c>
      <c r="F22" s="199"/>
    </row>
    <row r="23" spans="1:19">
      <c r="A23" s="578" t="s">
        <v>441</v>
      </c>
      <c r="B23" s="578"/>
      <c r="C23" s="578"/>
      <c r="D23" s="578"/>
      <c r="E23" s="182">
        <f>SUM(E24:E33)</f>
        <v>4479.107</v>
      </c>
      <c r="F23" s="200">
        <f t="shared" ref="F23:F33" si="1">E23/$E$23</f>
        <v>1</v>
      </c>
    </row>
    <row r="24" spans="1:19">
      <c r="A24" s="575" t="s">
        <v>25</v>
      </c>
      <c r="B24" s="575"/>
      <c r="C24" s="575"/>
      <c r="D24" s="575"/>
      <c r="E24" s="410">
        <f t="array" ref="E24:E33">TRANSPOSE(INDEX(T54:AC149,MATCH(MIN(AF54:AF149),AF54:AF149,0),0))</f>
        <v>4016.5189999999998</v>
      </c>
      <c r="F24" s="437">
        <f t="shared" si="1"/>
        <v>0.89672316379135386</v>
      </c>
    </row>
    <row r="25" spans="1:19">
      <c r="A25" s="576" t="s">
        <v>26</v>
      </c>
      <c r="B25" s="576"/>
      <c r="C25" s="576"/>
      <c r="D25" s="576"/>
      <c r="E25" s="416">
        <v>1234.4369999999999</v>
      </c>
      <c r="F25" s="439">
        <f t="shared" si="1"/>
        <v>0.27559890844313384</v>
      </c>
    </row>
    <row r="26" spans="1:19">
      <c r="A26" s="576" t="s">
        <v>113</v>
      </c>
      <c r="B26" s="576"/>
      <c r="C26" s="576"/>
      <c r="D26" s="576"/>
      <c r="E26" s="416">
        <v>0</v>
      </c>
      <c r="F26" s="439">
        <f t="shared" si="1"/>
        <v>0</v>
      </c>
    </row>
    <row r="27" spans="1:19">
      <c r="A27" s="415" t="s">
        <v>27</v>
      </c>
      <c r="B27" s="415"/>
      <c r="C27" s="415"/>
      <c r="D27" s="415"/>
      <c r="E27" s="416">
        <v>328.71</v>
      </c>
      <c r="F27" s="439">
        <f t="shared" si="1"/>
        <v>7.3387396193035789E-2</v>
      </c>
    </row>
    <row r="28" spans="1:19">
      <c r="A28" s="576" t="s">
        <v>61</v>
      </c>
      <c r="B28" s="576"/>
      <c r="C28" s="576"/>
      <c r="D28" s="576"/>
      <c r="E28" s="416">
        <v>95.93</v>
      </c>
      <c r="F28" s="439">
        <f t="shared" si="1"/>
        <v>2.1417215529791988E-2</v>
      </c>
    </row>
    <row r="29" spans="1:19">
      <c r="A29" s="576" t="s">
        <v>288</v>
      </c>
      <c r="B29" s="576"/>
      <c r="C29" s="576"/>
      <c r="D29" s="576"/>
      <c r="E29" s="416">
        <v>0</v>
      </c>
      <c r="F29" s="439">
        <f t="shared" si="1"/>
        <v>0</v>
      </c>
    </row>
    <row r="30" spans="1:19">
      <c r="A30" s="576" t="s">
        <v>442</v>
      </c>
      <c r="B30" s="576"/>
      <c r="C30" s="576"/>
      <c r="D30" s="576"/>
      <c r="E30" s="416">
        <v>71.84</v>
      </c>
      <c r="F30" s="439">
        <f t="shared" si="1"/>
        <v>1.6038911327637406E-2</v>
      </c>
    </row>
    <row r="31" spans="1:19">
      <c r="A31" s="576" t="s">
        <v>443</v>
      </c>
      <c r="B31" s="576"/>
      <c r="C31" s="576"/>
      <c r="D31" s="576"/>
      <c r="E31" s="416">
        <v>76.704999999999998</v>
      </c>
      <c r="F31" s="439">
        <f t="shared" si="1"/>
        <v>1.7125065331102828E-2</v>
      </c>
    </row>
    <row r="32" spans="1:19">
      <c r="A32" s="576" t="s">
        <v>353</v>
      </c>
      <c r="B32" s="576"/>
      <c r="C32" s="576"/>
      <c r="D32" s="576"/>
      <c r="E32" s="416">
        <v>-1345.0340000000001</v>
      </c>
      <c r="F32" s="439">
        <f t="shared" si="1"/>
        <v>-0.30029066061605586</v>
      </c>
    </row>
    <row r="33" spans="1:6">
      <c r="A33" s="577" t="s">
        <v>107</v>
      </c>
      <c r="B33" s="577"/>
      <c r="C33" s="577"/>
      <c r="D33" s="577"/>
      <c r="E33" s="413">
        <v>0</v>
      </c>
      <c r="F33" s="438">
        <f t="shared" si="1"/>
        <v>0</v>
      </c>
    </row>
    <row r="34" spans="1:6">
      <c r="A34" s="132"/>
      <c r="B34" s="132"/>
      <c r="C34" s="132"/>
      <c r="D34" s="132"/>
      <c r="E34" s="132"/>
      <c r="F34" s="134"/>
    </row>
    <row r="37" spans="1:6" s="114" customFormat="1"/>
    <row r="38" spans="1:6" s="114" customFormat="1"/>
    <row r="39" spans="1:6" s="114" customFormat="1"/>
    <row r="40" spans="1:6" s="114" customFormat="1"/>
    <row r="41" spans="1:6" s="114" customFormat="1"/>
    <row r="42" spans="1:6" s="114" customFormat="1"/>
    <row r="43" spans="1:6" s="114" customFormat="1"/>
    <row r="44" spans="1:6" s="114" customFormat="1"/>
    <row r="45" spans="1:6" s="114" customFormat="1"/>
    <row r="46" spans="1:6" s="114" customFormat="1"/>
    <row r="47" spans="1:6" s="114" customFormat="1"/>
    <row r="48" spans="1:6" s="114" customFormat="1"/>
    <row r="49" spans="1:35" s="114" customFormat="1"/>
    <row r="50" spans="1:35" s="114" customFormat="1">
      <c r="A50" s="135" t="s">
        <v>467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6"/>
      <c r="Q50" s="136"/>
      <c r="R50" s="136"/>
      <c r="S50" s="135" t="s">
        <v>613</v>
      </c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</row>
    <row r="51" spans="1:35" s="114" customForma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6"/>
      <c r="Q51" s="136"/>
      <c r="R51" s="136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</row>
    <row r="52" spans="1:35" s="114" customFormat="1" ht="37.5">
      <c r="A52" s="505" t="s">
        <v>444</v>
      </c>
      <c r="B52" s="505" t="s">
        <v>12</v>
      </c>
      <c r="C52" s="505" t="s">
        <v>28</v>
      </c>
      <c r="D52" s="505" t="s">
        <v>29</v>
      </c>
      <c r="E52" s="505" t="s">
        <v>30</v>
      </c>
      <c r="F52" s="505" t="s">
        <v>50</v>
      </c>
      <c r="G52" s="505" t="s">
        <v>51</v>
      </c>
      <c r="H52" s="505" t="s">
        <v>53</v>
      </c>
      <c r="I52" s="505" t="s">
        <v>52</v>
      </c>
      <c r="J52" s="505" t="s">
        <v>353</v>
      </c>
      <c r="K52" s="505" t="s">
        <v>107</v>
      </c>
      <c r="L52" s="505" t="s">
        <v>621</v>
      </c>
      <c r="M52" s="505" t="s">
        <v>441</v>
      </c>
      <c r="N52" s="505" t="s">
        <v>622</v>
      </c>
      <c r="O52" s="505" t="s">
        <v>118</v>
      </c>
      <c r="P52" s="506"/>
      <c r="Q52" s="507"/>
      <c r="R52" s="507"/>
      <c r="S52" s="505" t="s">
        <v>444</v>
      </c>
      <c r="T52" s="505" t="s">
        <v>12</v>
      </c>
      <c r="U52" s="505" t="s">
        <v>28</v>
      </c>
      <c r="V52" s="505" t="s">
        <v>29</v>
      </c>
      <c r="W52" s="505" t="s">
        <v>30</v>
      </c>
      <c r="X52" s="505" t="s">
        <v>50</v>
      </c>
      <c r="Y52" s="505" t="s">
        <v>51</v>
      </c>
      <c r="Z52" s="505" t="s">
        <v>53</v>
      </c>
      <c r="AA52" s="505" t="s">
        <v>52</v>
      </c>
      <c r="AB52" s="505" t="s">
        <v>353</v>
      </c>
      <c r="AC52" s="505" t="s">
        <v>107</v>
      </c>
      <c r="AD52" s="505" t="s">
        <v>621</v>
      </c>
      <c r="AE52" s="505" t="s">
        <v>441</v>
      </c>
      <c r="AF52" s="505" t="s">
        <v>622</v>
      </c>
      <c r="AG52" s="505" t="s">
        <v>118</v>
      </c>
      <c r="AH52" s="506"/>
      <c r="AI52" s="507"/>
    </row>
    <row r="53" spans="1:35" s="114" customFormat="1">
      <c r="A53" s="505" t="s">
        <v>448</v>
      </c>
      <c r="B53" s="508" t="s">
        <v>5</v>
      </c>
      <c r="C53" s="508" t="s">
        <v>5</v>
      </c>
      <c r="D53" s="508" t="s">
        <v>5</v>
      </c>
      <c r="E53" s="508" t="s">
        <v>5</v>
      </c>
      <c r="F53" s="508" t="s">
        <v>5</v>
      </c>
      <c r="G53" s="508" t="s">
        <v>5</v>
      </c>
      <c r="H53" s="508" t="s">
        <v>5</v>
      </c>
      <c r="I53" s="508" t="s">
        <v>5</v>
      </c>
      <c r="J53" s="508" t="s">
        <v>5</v>
      </c>
      <c r="K53" s="508" t="s">
        <v>5</v>
      </c>
      <c r="L53" s="508" t="s">
        <v>5</v>
      </c>
      <c r="M53" s="508" t="s">
        <v>5</v>
      </c>
      <c r="N53" s="508" t="s">
        <v>5</v>
      </c>
      <c r="O53" s="508" t="s">
        <v>6</v>
      </c>
      <c r="P53" s="506" t="s">
        <v>186</v>
      </c>
      <c r="Q53" s="507" t="s">
        <v>64</v>
      </c>
      <c r="R53" s="507"/>
      <c r="S53" s="505" t="s">
        <v>448</v>
      </c>
      <c r="T53" s="508" t="s">
        <v>5</v>
      </c>
      <c r="U53" s="508" t="s">
        <v>5</v>
      </c>
      <c r="V53" s="508" t="s">
        <v>5</v>
      </c>
      <c r="W53" s="508" t="s">
        <v>5</v>
      </c>
      <c r="X53" s="508" t="s">
        <v>5</v>
      </c>
      <c r="Y53" s="508" t="s">
        <v>5</v>
      </c>
      <c r="Z53" s="508" t="s">
        <v>5</v>
      </c>
      <c r="AA53" s="508" t="s">
        <v>5</v>
      </c>
      <c r="AB53" s="508" t="s">
        <v>5</v>
      </c>
      <c r="AC53" s="508" t="s">
        <v>5</v>
      </c>
      <c r="AD53" s="508" t="s">
        <v>5</v>
      </c>
      <c r="AE53" s="508" t="s">
        <v>5</v>
      </c>
      <c r="AF53" s="508" t="s">
        <v>5</v>
      </c>
      <c r="AG53" s="508" t="s">
        <v>6</v>
      </c>
      <c r="AH53" s="506" t="s">
        <v>186</v>
      </c>
      <c r="AI53" s="507" t="s">
        <v>64</v>
      </c>
    </row>
    <row r="54" spans="1:35" s="114" customFormat="1">
      <c r="A54" s="509">
        <v>0</v>
      </c>
      <c r="B54" s="510">
        <v>3727.3679999999999</v>
      </c>
      <c r="C54" s="510">
        <v>5525.7179999999998</v>
      </c>
      <c r="D54" s="510">
        <v>84.403000000000006</v>
      </c>
      <c r="E54" s="510">
        <v>456.351</v>
      </c>
      <c r="F54" s="510">
        <v>161.50299999999999</v>
      </c>
      <c r="G54" s="510">
        <v>0</v>
      </c>
      <c r="H54" s="510">
        <v>0</v>
      </c>
      <c r="I54" s="510">
        <v>62.085000000000001</v>
      </c>
      <c r="J54" s="510">
        <v>-618.49</v>
      </c>
      <c r="K54" s="510">
        <v>-488.702</v>
      </c>
      <c r="L54" s="510">
        <v>-708.08600000000001</v>
      </c>
      <c r="M54" s="510">
        <v>8910.2360000000008</v>
      </c>
      <c r="N54" s="510">
        <v>8202.1500000000015</v>
      </c>
      <c r="O54" s="510">
        <f>M54</f>
        <v>8910.2360000000008</v>
      </c>
      <c r="P54" s="137">
        <f t="shared" ref="P54:P117" si="2">IF(J54&lt;0,0,J54)</f>
        <v>0</v>
      </c>
      <c r="Q54" s="137">
        <f t="shared" ref="Q54:Q117" si="3">IF(J54&lt;0,J54,0)</f>
        <v>-618.49</v>
      </c>
      <c r="R54" s="137"/>
      <c r="S54" s="509">
        <v>0</v>
      </c>
      <c r="T54" s="510">
        <v>3946.6579999999999</v>
      </c>
      <c r="U54" s="510">
        <v>1570.14</v>
      </c>
      <c r="V54" s="510">
        <v>0</v>
      </c>
      <c r="W54" s="510">
        <v>320.66500000000002</v>
      </c>
      <c r="X54" s="510">
        <v>96.18</v>
      </c>
      <c r="Y54" s="510">
        <v>233.70699999999999</v>
      </c>
      <c r="Z54" s="510">
        <v>0</v>
      </c>
      <c r="AA54" s="510">
        <v>58.96</v>
      </c>
      <c r="AB54" s="510">
        <v>-1351.4349999999999</v>
      </c>
      <c r="AC54" s="510">
        <v>0</v>
      </c>
      <c r="AD54" s="510">
        <v>-413.23099999999999</v>
      </c>
      <c r="AE54" s="510">
        <v>4874.875</v>
      </c>
      <c r="AF54" s="510">
        <v>4461.6440000000002</v>
      </c>
      <c r="AG54" s="510">
        <f>AE54</f>
        <v>4874.875</v>
      </c>
      <c r="AH54" s="137">
        <f t="shared" ref="AH54:AH117" si="4">IF(AB54&lt;0,0,AB54)</f>
        <v>0</v>
      </c>
      <c r="AI54" s="137">
        <f t="shared" ref="AI54:AI117" si="5">IF(AB54&lt;0,AB54,0)</f>
        <v>-1351.4349999999999</v>
      </c>
    </row>
    <row r="55" spans="1:35" s="114" customFormat="1">
      <c r="A55" s="509">
        <v>1.0416666666666666E-2</v>
      </c>
      <c r="B55" s="510">
        <v>3729.8510000000001</v>
      </c>
      <c r="C55" s="510">
        <v>5560.3379999999997</v>
      </c>
      <c r="D55" s="510">
        <v>86.864000000000004</v>
      </c>
      <c r="E55" s="510">
        <v>486.39600000000002</v>
      </c>
      <c r="F55" s="510">
        <v>161.49299999999999</v>
      </c>
      <c r="G55" s="510">
        <v>0</v>
      </c>
      <c r="H55" s="510">
        <v>0</v>
      </c>
      <c r="I55" s="510">
        <v>60.555999999999997</v>
      </c>
      <c r="J55" s="510">
        <v>-568.67899999999997</v>
      </c>
      <c r="K55" s="510">
        <v>-633.78099999999995</v>
      </c>
      <c r="L55" s="510">
        <v>-712.74</v>
      </c>
      <c r="M55" s="510">
        <v>8883.0380000000005</v>
      </c>
      <c r="N55" s="510">
        <v>8170.2980000000007</v>
      </c>
      <c r="O55" s="510">
        <f t="shared" ref="O55:O77" si="6">M55</f>
        <v>8883.0380000000005</v>
      </c>
      <c r="P55" s="137">
        <f t="shared" si="2"/>
        <v>0</v>
      </c>
      <c r="Q55" s="137">
        <f t="shared" si="3"/>
        <v>-568.67899999999997</v>
      </c>
      <c r="R55" s="137"/>
      <c r="S55" s="509">
        <v>1.0416666666666666E-2</v>
      </c>
      <c r="T55" s="510">
        <v>3950.5160000000001</v>
      </c>
      <c r="U55" s="510">
        <v>1573.077</v>
      </c>
      <c r="V55" s="510">
        <v>0</v>
      </c>
      <c r="W55" s="510">
        <v>321.18099999999998</v>
      </c>
      <c r="X55" s="510">
        <v>92.823999999999998</v>
      </c>
      <c r="Y55" s="510">
        <v>242.36</v>
      </c>
      <c r="Z55" s="510">
        <v>0</v>
      </c>
      <c r="AA55" s="510">
        <v>54.082000000000001</v>
      </c>
      <c r="AB55" s="510">
        <v>-1444.002</v>
      </c>
      <c r="AC55" s="510">
        <v>0</v>
      </c>
      <c r="AD55" s="510">
        <v>-413.80099999999999</v>
      </c>
      <c r="AE55" s="510">
        <v>4790.0379999999986</v>
      </c>
      <c r="AF55" s="510">
        <v>4376.2369999999983</v>
      </c>
      <c r="AG55" s="510">
        <f t="shared" ref="AG55:AG77" si="7">AE55</f>
        <v>4790.0379999999986</v>
      </c>
      <c r="AH55" s="137">
        <f t="shared" si="4"/>
        <v>0</v>
      </c>
      <c r="AI55" s="137">
        <f t="shared" si="5"/>
        <v>-1444.002</v>
      </c>
    </row>
    <row r="56" spans="1:35" s="114" customFormat="1">
      <c r="A56" s="509">
        <v>2.0833333333333332E-2</v>
      </c>
      <c r="B56" s="510">
        <v>3730.5250000000001</v>
      </c>
      <c r="C56" s="510">
        <v>5552.5280000000002</v>
      </c>
      <c r="D56" s="510">
        <v>83.826999999999998</v>
      </c>
      <c r="E56" s="510">
        <v>464.03899999999999</v>
      </c>
      <c r="F56" s="510">
        <v>161.47499999999999</v>
      </c>
      <c r="G56" s="510">
        <v>0</v>
      </c>
      <c r="H56" s="510">
        <v>0</v>
      </c>
      <c r="I56" s="510">
        <v>58.968000000000004</v>
      </c>
      <c r="J56" s="510">
        <v>-539.89099999999996</v>
      </c>
      <c r="K56" s="510">
        <v>-632.87300000000005</v>
      </c>
      <c r="L56" s="510">
        <v>-710.93200000000002</v>
      </c>
      <c r="M56" s="510">
        <v>8878.5980000000018</v>
      </c>
      <c r="N56" s="510">
        <v>8167.666000000002</v>
      </c>
      <c r="O56" s="510">
        <f t="shared" si="6"/>
        <v>8878.5980000000018</v>
      </c>
      <c r="P56" s="137">
        <f t="shared" si="2"/>
        <v>0</v>
      </c>
      <c r="Q56" s="137">
        <f t="shared" si="3"/>
        <v>-539.89099999999996</v>
      </c>
      <c r="R56" s="137"/>
      <c r="S56" s="509">
        <v>2.0833333333333332E-2</v>
      </c>
      <c r="T56" s="510">
        <v>3954.3760000000002</v>
      </c>
      <c r="U56" s="510">
        <v>1597.6089999999999</v>
      </c>
      <c r="V56" s="510">
        <v>0</v>
      </c>
      <c r="W56" s="510">
        <v>320.11099999999999</v>
      </c>
      <c r="X56" s="510">
        <v>92.816999999999993</v>
      </c>
      <c r="Y56" s="510">
        <v>231.27099999999999</v>
      </c>
      <c r="Z56" s="510">
        <v>0</v>
      </c>
      <c r="AA56" s="510">
        <v>55.908999999999999</v>
      </c>
      <c r="AB56" s="510">
        <v>-1514.434</v>
      </c>
      <c r="AC56" s="510">
        <v>0</v>
      </c>
      <c r="AD56" s="510">
        <v>-416.45400000000001</v>
      </c>
      <c r="AE56" s="510">
        <v>4737.6589999999997</v>
      </c>
      <c r="AF56" s="510">
        <v>4321.2049999999999</v>
      </c>
      <c r="AG56" s="510">
        <f t="shared" si="7"/>
        <v>4737.6589999999997</v>
      </c>
      <c r="AH56" s="137">
        <f t="shared" si="4"/>
        <v>0</v>
      </c>
      <c r="AI56" s="137">
        <f t="shared" si="5"/>
        <v>-1514.434</v>
      </c>
    </row>
    <row r="57" spans="1:35" s="114" customFormat="1">
      <c r="A57" s="509">
        <v>3.125E-2</v>
      </c>
      <c r="B57" s="510">
        <v>3727.1970000000001</v>
      </c>
      <c r="C57" s="510">
        <v>5553.6369999999997</v>
      </c>
      <c r="D57" s="510">
        <v>82.234999999999999</v>
      </c>
      <c r="E57" s="510">
        <v>455.64</v>
      </c>
      <c r="F57" s="510">
        <v>161.71600000000001</v>
      </c>
      <c r="G57" s="510">
        <v>0</v>
      </c>
      <c r="H57" s="510">
        <v>0</v>
      </c>
      <c r="I57" s="510">
        <v>59.56</v>
      </c>
      <c r="J57" s="510">
        <v>-513.94500000000005</v>
      </c>
      <c r="K57" s="510">
        <v>-632.08100000000002</v>
      </c>
      <c r="L57" s="510">
        <v>-710.42700000000002</v>
      </c>
      <c r="M57" s="510">
        <v>8893.9589999999989</v>
      </c>
      <c r="N57" s="510">
        <v>8183.5319999999992</v>
      </c>
      <c r="O57" s="510">
        <f t="shared" si="6"/>
        <v>8893.9589999999989</v>
      </c>
      <c r="P57" s="137">
        <f t="shared" si="2"/>
        <v>0</v>
      </c>
      <c r="Q57" s="137">
        <f t="shared" si="3"/>
        <v>-513.94500000000005</v>
      </c>
      <c r="R57" s="137"/>
      <c r="S57" s="509">
        <v>3.125E-2</v>
      </c>
      <c r="T57" s="510">
        <v>3959.7089999999998</v>
      </c>
      <c r="U57" s="510">
        <v>1598.652</v>
      </c>
      <c r="V57" s="510">
        <v>0</v>
      </c>
      <c r="W57" s="510">
        <v>319.27300000000002</v>
      </c>
      <c r="X57" s="510">
        <v>92.781000000000006</v>
      </c>
      <c r="Y57" s="510">
        <v>234.31299999999999</v>
      </c>
      <c r="Z57" s="510">
        <v>0</v>
      </c>
      <c r="AA57" s="510">
        <v>58.884999999999998</v>
      </c>
      <c r="AB57" s="510">
        <v>-1557.1780000000001</v>
      </c>
      <c r="AC57" s="510">
        <v>0</v>
      </c>
      <c r="AD57" s="510">
        <v>-416.88099999999997</v>
      </c>
      <c r="AE57" s="510">
        <v>4706.4350000000004</v>
      </c>
      <c r="AF57" s="510">
        <v>4289.5540000000001</v>
      </c>
      <c r="AG57" s="510">
        <f t="shared" si="7"/>
        <v>4706.4350000000004</v>
      </c>
      <c r="AH57" s="137">
        <f t="shared" si="4"/>
        <v>0</v>
      </c>
      <c r="AI57" s="137">
        <f t="shared" si="5"/>
        <v>-1557.1780000000001</v>
      </c>
    </row>
    <row r="58" spans="1:35" s="114" customFormat="1">
      <c r="A58" s="509">
        <v>4.1666666666666699E-2</v>
      </c>
      <c r="B58" s="510">
        <v>3725.893</v>
      </c>
      <c r="C58" s="510">
        <v>5647.7110000000002</v>
      </c>
      <c r="D58" s="510">
        <v>82.302000000000007</v>
      </c>
      <c r="E58" s="510">
        <v>451.95499999999998</v>
      </c>
      <c r="F58" s="510">
        <v>165.77099999999999</v>
      </c>
      <c r="G58" s="510">
        <v>0</v>
      </c>
      <c r="H58" s="510">
        <v>0</v>
      </c>
      <c r="I58" s="510">
        <v>57.69</v>
      </c>
      <c r="J58" s="510">
        <v>-545.05799999999999</v>
      </c>
      <c r="K58" s="510">
        <v>-629.19200000000001</v>
      </c>
      <c r="L58" s="510">
        <v>-718.43600000000004</v>
      </c>
      <c r="M58" s="510">
        <v>8957.0720000000001</v>
      </c>
      <c r="N58" s="510">
        <v>8238.6360000000004</v>
      </c>
      <c r="O58" s="510">
        <f t="shared" si="6"/>
        <v>8957.0720000000001</v>
      </c>
      <c r="P58" s="137">
        <f t="shared" si="2"/>
        <v>0</v>
      </c>
      <c r="Q58" s="137">
        <f t="shared" si="3"/>
        <v>-545.05799999999999</v>
      </c>
      <c r="R58" s="137"/>
      <c r="S58" s="509">
        <v>4.1666666666666699E-2</v>
      </c>
      <c r="T58" s="510">
        <v>3961.3240000000001</v>
      </c>
      <c r="U58" s="510">
        <v>1529.2280000000001</v>
      </c>
      <c r="V58" s="510">
        <v>0</v>
      </c>
      <c r="W58" s="510">
        <v>317.19600000000003</v>
      </c>
      <c r="X58" s="510">
        <v>99.308999999999997</v>
      </c>
      <c r="Y58" s="510">
        <v>21.407</v>
      </c>
      <c r="Z58" s="510">
        <v>0</v>
      </c>
      <c r="AA58" s="510">
        <v>61.302999999999997</v>
      </c>
      <c r="AB58" s="510">
        <v>-1305.1400000000001</v>
      </c>
      <c r="AC58" s="510">
        <v>0</v>
      </c>
      <c r="AD58" s="510">
        <v>-406.98099999999999</v>
      </c>
      <c r="AE58" s="510">
        <v>4684.6269999999995</v>
      </c>
      <c r="AF58" s="510">
        <v>4277.6459999999997</v>
      </c>
      <c r="AG58" s="510">
        <f t="shared" si="7"/>
        <v>4684.6269999999995</v>
      </c>
      <c r="AH58" s="137">
        <f t="shared" si="4"/>
        <v>0</v>
      </c>
      <c r="AI58" s="137">
        <f t="shared" si="5"/>
        <v>-1305.1400000000001</v>
      </c>
    </row>
    <row r="59" spans="1:35" s="114" customFormat="1">
      <c r="A59" s="509">
        <v>5.2083333333333301E-2</v>
      </c>
      <c r="B59" s="510">
        <v>3724.6170000000002</v>
      </c>
      <c r="C59" s="510">
        <v>5641.1279999999997</v>
      </c>
      <c r="D59" s="510">
        <v>82.314999999999998</v>
      </c>
      <c r="E59" s="510">
        <v>450.72699999999998</v>
      </c>
      <c r="F59" s="510">
        <v>165.76400000000001</v>
      </c>
      <c r="G59" s="510">
        <v>0</v>
      </c>
      <c r="H59" s="510">
        <v>0</v>
      </c>
      <c r="I59" s="510">
        <v>58.381999999999998</v>
      </c>
      <c r="J59" s="510">
        <v>-488.42500000000001</v>
      </c>
      <c r="K59" s="510">
        <v>-628.93700000000001</v>
      </c>
      <c r="L59" s="510">
        <v>-717.74</v>
      </c>
      <c r="M59" s="510">
        <v>9005.5709999999999</v>
      </c>
      <c r="N59" s="510">
        <v>8287.8310000000001</v>
      </c>
      <c r="O59" s="510">
        <f t="shared" si="6"/>
        <v>9005.5709999999999</v>
      </c>
      <c r="P59" s="137">
        <f t="shared" si="2"/>
        <v>0</v>
      </c>
      <c r="Q59" s="137">
        <f t="shared" si="3"/>
        <v>-488.42500000000001</v>
      </c>
      <c r="R59" s="137"/>
      <c r="S59" s="509">
        <v>5.2083333333333301E-2</v>
      </c>
      <c r="T59" s="510">
        <v>3963.123</v>
      </c>
      <c r="U59" s="510">
        <v>1476.0989999999999</v>
      </c>
      <c r="V59" s="510">
        <v>0</v>
      </c>
      <c r="W59" s="510">
        <v>319.589</v>
      </c>
      <c r="X59" s="510">
        <v>99.632000000000005</v>
      </c>
      <c r="Y59" s="510">
        <v>0</v>
      </c>
      <c r="Z59" s="510">
        <v>0</v>
      </c>
      <c r="AA59" s="510">
        <v>55.423000000000002</v>
      </c>
      <c r="AB59" s="510">
        <v>-1268.223</v>
      </c>
      <c r="AC59" s="510">
        <v>0</v>
      </c>
      <c r="AD59" s="510">
        <v>-401.24299999999999</v>
      </c>
      <c r="AE59" s="510">
        <v>4645.6429999999991</v>
      </c>
      <c r="AF59" s="510">
        <v>4244.3999999999987</v>
      </c>
      <c r="AG59" s="510">
        <f t="shared" si="7"/>
        <v>4645.6429999999991</v>
      </c>
      <c r="AH59" s="137">
        <f t="shared" si="4"/>
        <v>0</v>
      </c>
      <c r="AI59" s="137">
        <f t="shared" si="5"/>
        <v>-1268.223</v>
      </c>
    </row>
    <row r="60" spans="1:35" s="114" customFormat="1">
      <c r="A60" s="509">
        <v>6.25E-2</v>
      </c>
      <c r="B60" s="510">
        <v>3723.6759999999999</v>
      </c>
      <c r="C60" s="510">
        <v>5635.3990000000003</v>
      </c>
      <c r="D60" s="510">
        <v>82.991</v>
      </c>
      <c r="E60" s="510">
        <v>458.55900000000003</v>
      </c>
      <c r="F60" s="510">
        <v>165.73500000000001</v>
      </c>
      <c r="G60" s="510">
        <v>0</v>
      </c>
      <c r="H60" s="510">
        <v>0</v>
      </c>
      <c r="I60" s="510">
        <v>58.606999999999999</v>
      </c>
      <c r="J60" s="510">
        <v>-530.40499999999997</v>
      </c>
      <c r="K60" s="510">
        <v>-627.16099999999994</v>
      </c>
      <c r="L60" s="510">
        <v>-717.58299999999997</v>
      </c>
      <c r="M60" s="510">
        <v>8967.4009999999998</v>
      </c>
      <c r="N60" s="510">
        <v>8249.8179999999993</v>
      </c>
      <c r="O60" s="510">
        <f t="shared" si="6"/>
        <v>8967.4009999999998</v>
      </c>
      <c r="P60" s="137">
        <f t="shared" si="2"/>
        <v>0</v>
      </c>
      <c r="Q60" s="137">
        <f t="shared" si="3"/>
        <v>-530.40499999999997</v>
      </c>
      <c r="R60" s="137"/>
      <c r="S60" s="509">
        <v>6.25E-2</v>
      </c>
      <c r="T60" s="510">
        <v>3964.7930000000001</v>
      </c>
      <c r="U60" s="510">
        <v>1435.1949999999999</v>
      </c>
      <c r="V60" s="510">
        <v>0</v>
      </c>
      <c r="W60" s="510">
        <v>317.887</v>
      </c>
      <c r="X60" s="510">
        <v>99.662000000000006</v>
      </c>
      <c r="Y60" s="510">
        <v>0</v>
      </c>
      <c r="Z60" s="510">
        <v>0</v>
      </c>
      <c r="AA60" s="510">
        <v>61.947000000000003</v>
      </c>
      <c r="AB60" s="510">
        <v>-1256.5340000000001</v>
      </c>
      <c r="AC60" s="510">
        <v>0</v>
      </c>
      <c r="AD60" s="510">
        <v>-396.94299999999998</v>
      </c>
      <c r="AE60" s="510">
        <v>4622.9500000000007</v>
      </c>
      <c r="AF60" s="510">
        <v>4226.0070000000005</v>
      </c>
      <c r="AG60" s="510">
        <f t="shared" si="7"/>
        <v>4622.9500000000007</v>
      </c>
      <c r="AH60" s="137">
        <f t="shared" si="4"/>
        <v>0</v>
      </c>
      <c r="AI60" s="137">
        <f t="shared" si="5"/>
        <v>-1256.5340000000001</v>
      </c>
    </row>
    <row r="61" spans="1:35" s="114" customFormat="1">
      <c r="A61" s="509">
        <v>7.2916666666666699E-2</v>
      </c>
      <c r="B61" s="510">
        <v>3723.9</v>
      </c>
      <c r="C61" s="510">
        <v>5626.4089999999997</v>
      </c>
      <c r="D61" s="510">
        <v>85.251999999999995</v>
      </c>
      <c r="E61" s="510">
        <v>463.89699999999999</v>
      </c>
      <c r="F61" s="510">
        <v>165.43</v>
      </c>
      <c r="G61" s="510">
        <v>0</v>
      </c>
      <c r="H61" s="510">
        <v>0</v>
      </c>
      <c r="I61" s="510">
        <v>61.402999999999999</v>
      </c>
      <c r="J61" s="510">
        <v>-537.48199999999997</v>
      </c>
      <c r="K61" s="510">
        <v>-626.16200000000003</v>
      </c>
      <c r="L61" s="510">
        <v>-717.13400000000001</v>
      </c>
      <c r="M61" s="510">
        <v>8962.6470000000008</v>
      </c>
      <c r="N61" s="510">
        <v>8245.5130000000008</v>
      </c>
      <c r="O61" s="510">
        <f t="shared" si="6"/>
        <v>8962.6470000000008</v>
      </c>
      <c r="P61" s="137">
        <f t="shared" si="2"/>
        <v>0</v>
      </c>
      <c r="Q61" s="137">
        <f t="shared" si="3"/>
        <v>-537.48199999999997</v>
      </c>
      <c r="R61" s="137"/>
      <c r="S61" s="509">
        <v>7.2916666666666699E-2</v>
      </c>
      <c r="T61" s="510">
        <v>3967.145</v>
      </c>
      <c r="U61" s="510">
        <v>1428.9369999999999</v>
      </c>
      <c r="V61" s="510">
        <v>0</v>
      </c>
      <c r="W61" s="510">
        <v>317.59699999999998</v>
      </c>
      <c r="X61" s="510">
        <v>99.674999999999997</v>
      </c>
      <c r="Y61" s="510">
        <v>0</v>
      </c>
      <c r="Z61" s="510">
        <v>0</v>
      </c>
      <c r="AA61" s="510">
        <v>66.537999999999997</v>
      </c>
      <c r="AB61" s="510">
        <v>-1251.3589999999999</v>
      </c>
      <c r="AC61" s="510">
        <v>0</v>
      </c>
      <c r="AD61" s="510">
        <v>-396.44799999999998</v>
      </c>
      <c r="AE61" s="510">
        <v>4628.5329999999994</v>
      </c>
      <c r="AF61" s="510">
        <v>4232.0849999999991</v>
      </c>
      <c r="AG61" s="510">
        <f t="shared" si="7"/>
        <v>4628.5329999999994</v>
      </c>
      <c r="AH61" s="137">
        <f t="shared" si="4"/>
        <v>0</v>
      </c>
      <c r="AI61" s="137">
        <f t="shared" si="5"/>
        <v>-1251.3589999999999</v>
      </c>
    </row>
    <row r="62" spans="1:35" s="114" customFormat="1">
      <c r="A62" s="509">
        <v>8.3333333333333301E-2</v>
      </c>
      <c r="B62" s="510">
        <v>3726.1619999999998</v>
      </c>
      <c r="C62" s="510">
        <v>5725.5320000000002</v>
      </c>
      <c r="D62" s="510">
        <v>85.593000000000004</v>
      </c>
      <c r="E62" s="510">
        <v>464.84199999999998</v>
      </c>
      <c r="F62" s="510">
        <v>116.123</v>
      </c>
      <c r="G62" s="510">
        <v>0</v>
      </c>
      <c r="H62" s="510">
        <v>0</v>
      </c>
      <c r="I62" s="510">
        <v>65.510000000000005</v>
      </c>
      <c r="J62" s="510">
        <v>-630.01900000000001</v>
      </c>
      <c r="K62" s="510">
        <v>-669.48900000000003</v>
      </c>
      <c r="L62" s="510">
        <v>-725.62</v>
      </c>
      <c r="M62" s="510">
        <v>8884.2540000000008</v>
      </c>
      <c r="N62" s="510">
        <v>8158.6340000000009</v>
      </c>
      <c r="O62" s="510">
        <f t="shared" si="6"/>
        <v>8884.2540000000008</v>
      </c>
      <c r="P62" s="137">
        <f t="shared" si="2"/>
        <v>0</v>
      </c>
      <c r="Q62" s="137">
        <f t="shared" si="3"/>
        <v>-630.01900000000001</v>
      </c>
      <c r="R62" s="137"/>
      <c r="S62" s="509">
        <v>8.3333333333333301E-2</v>
      </c>
      <c r="T62" s="510">
        <v>3969.3139999999999</v>
      </c>
      <c r="U62" s="510">
        <v>1426.7660000000001</v>
      </c>
      <c r="V62" s="510">
        <v>0</v>
      </c>
      <c r="W62" s="510">
        <v>315.959</v>
      </c>
      <c r="X62" s="510">
        <v>94.894000000000005</v>
      </c>
      <c r="Y62" s="510">
        <v>151.529</v>
      </c>
      <c r="Z62" s="510">
        <v>0</v>
      </c>
      <c r="AA62" s="510">
        <v>68.581999999999994</v>
      </c>
      <c r="AB62" s="510">
        <v>-1418.8389999999999</v>
      </c>
      <c r="AC62" s="510">
        <v>0</v>
      </c>
      <c r="AD62" s="510">
        <v>-398.012</v>
      </c>
      <c r="AE62" s="510">
        <v>4608.2049999999999</v>
      </c>
      <c r="AF62" s="510">
        <v>4210.1930000000002</v>
      </c>
      <c r="AG62" s="510">
        <f t="shared" si="7"/>
        <v>4608.2049999999999</v>
      </c>
      <c r="AH62" s="137">
        <f t="shared" si="4"/>
        <v>0</v>
      </c>
      <c r="AI62" s="137">
        <f t="shared" si="5"/>
        <v>-1418.8389999999999</v>
      </c>
    </row>
    <row r="63" spans="1:35" s="114" customFormat="1">
      <c r="A63" s="509">
        <v>9.375E-2</v>
      </c>
      <c r="B63" s="510">
        <v>3725.6579999999999</v>
      </c>
      <c r="C63" s="510">
        <v>5689.6809999999996</v>
      </c>
      <c r="D63" s="510">
        <v>82.322000000000003</v>
      </c>
      <c r="E63" s="510">
        <v>460.19499999999999</v>
      </c>
      <c r="F63" s="510">
        <v>109.004</v>
      </c>
      <c r="G63" s="510">
        <v>0</v>
      </c>
      <c r="H63" s="510">
        <v>0</v>
      </c>
      <c r="I63" s="510">
        <v>68.792000000000002</v>
      </c>
      <c r="J63" s="510">
        <v>-644.36300000000006</v>
      </c>
      <c r="K63" s="510">
        <v>-675.33699999999999</v>
      </c>
      <c r="L63" s="510">
        <v>-722.154</v>
      </c>
      <c r="M63" s="510">
        <v>8815.9520000000011</v>
      </c>
      <c r="N63" s="510">
        <v>8093.7980000000007</v>
      </c>
      <c r="O63" s="510">
        <f t="shared" si="6"/>
        <v>8815.9520000000011</v>
      </c>
      <c r="P63" s="137">
        <f t="shared" si="2"/>
        <v>0</v>
      </c>
      <c r="Q63" s="137">
        <f t="shared" si="3"/>
        <v>-644.36300000000006</v>
      </c>
      <c r="R63" s="137"/>
      <c r="S63" s="509">
        <v>9.375E-2</v>
      </c>
      <c r="T63" s="510">
        <v>3974.779</v>
      </c>
      <c r="U63" s="510">
        <v>1349.5219999999999</v>
      </c>
      <c r="V63" s="510">
        <v>0</v>
      </c>
      <c r="W63" s="510">
        <v>316.54199999999997</v>
      </c>
      <c r="X63" s="510">
        <v>94.561999999999998</v>
      </c>
      <c r="Y63" s="510">
        <v>157.46899999999999</v>
      </c>
      <c r="Z63" s="510">
        <v>0</v>
      </c>
      <c r="AA63" s="510">
        <v>74.578999999999994</v>
      </c>
      <c r="AB63" s="510">
        <v>-1387.63</v>
      </c>
      <c r="AC63" s="510">
        <v>0</v>
      </c>
      <c r="AD63" s="510">
        <v>-390.25900000000001</v>
      </c>
      <c r="AE63" s="510">
        <v>4579.8229999999994</v>
      </c>
      <c r="AF63" s="510">
        <v>4189.5639999999994</v>
      </c>
      <c r="AG63" s="510">
        <f t="shared" si="7"/>
        <v>4579.8229999999994</v>
      </c>
      <c r="AH63" s="137">
        <f t="shared" si="4"/>
        <v>0</v>
      </c>
      <c r="AI63" s="137">
        <f t="shared" si="5"/>
        <v>-1387.63</v>
      </c>
    </row>
    <row r="64" spans="1:35" s="114" customFormat="1">
      <c r="A64" s="509">
        <v>0.104166666666667</v>
      </c>
      <c r="B64" s="510">
        <v>3724.5160000000001</v>
      </c>
      <c r="C64" s="510">
        <v>5696.6750000000002</v>
      </c>
      <c r="D64" s="510">
        <v>82.415999999999997</v>
      </c>
      <c r="E64" s="510">
        <v>454.25599999999997</v>
      </c>
      <c r="F64" s="510">
        <v>108.898</v>
      </c>
      <c r="G64" s="510">
        <v>0</v>
      </c>
      <c r="H64" s="510">
        <v>0</v>
      </c>
      <c r="I64" s="510">
        <v>69.527000000000001</v>
      </c>
      <c r="J64" s="510">
        <v>-612.39800000000002</v>
      </c>
      <c r="K64" s="510">
        <v>-673.36599999999999</v>
      </c>
      <c r="L64" s="510">
        <v>-722.42499999999995</v>
      </c>
      <c r="M64" s="510">
        <v>8850.5239999999994</v>
      </c>
      <c r="N64" s="510">
        <v>8128.0989999999993</v>
      </c>
      <c r="O64" s="510">
        <f t="shared" si="6"/>
        <v>8850.5239999999994</v>
      </c>
      <c r="P64" s="137">
        <f t="shared" si="2"/>
        <v>0</v>
      </c>
      <c r="Q64" s="137">
        <f t="shared" si="3"/>
        <v>-612.39800000000002</v>
      </c>
      <c r="R64" s="137"/>
      <c r="S64" s="509">
        <v>0.104166666666667</v>
      </c>
      <c r="T64" s="510">
        <v>3980.0940000000001</v>
      </c>
      <c r="U64" s="510">
        <v>1257.586</v>
      </c>
      <c r="V64" s="510">
        <v>0</v>
      </c>
      <c r="W64" s="510">
        <v>312.39800000000002</v>
      </c>
      <c r="X64" s="510">
        <v>94.542000000000002</v>
      </c>
      <c r="Y64" s="510">
        <v>183.36</v>
      </c>
      <c r="Z64" s="510">
        <v>0</v>
      </c>
      <c r="AA64" s="510">
        <v>74.147999999999996</v>
      </c>
      <c r="AB64" s="510">
        <v>-1320.396</v>
      </c>
      <c r="AC64" s="510">
        <v>0</v>
      </c>
      <c r="AD64" s="510">
        <v>-380.76600000000002</v>
      </c>
      <c r="AE64" s="510">
        <v>4581.7320000000009</v>
      </c>
      <c r="AF64" s="510">
        <v>4200.9660000000013</v>
      </c>
      <c r="AG64" s="510">
        <f t="shared" si="7"/>
        <v>4581.7320000000009</v>
      </c>
      <c r="AH64" s="137">
        <f t="shared" si="4"/>
        <v>0</v>
      </c>
      <c r="AI64" s="137">
        <f t="shared" si="5"/>
        <v>-1320.396</v>
      </c>
    </row>
    <row r="65" spans="1:35" s="114" customFormat="1">
      <c r="A65" s="509">
        <v>0.114583333333333</v>
      </c>
      <c r="B65" s="510">
        <v>3723.346</v>
      </c>
      <c r="C65" s="510">
        <v>5707.5810000000001</v>
      </c>
      <c r="D65" s="510">
        <v>83.338999999999999</v>
      </c>
      <c r="E65" s="510">
        <v>454.084</v>
      </c>
      <c r="F65" s="510">
        <v>108.97499999999999</v>
      </c>
      <c r="G65" s="510">
        <v>0</v>
      </c>
      <c r="H65" s="510">
        <v>0</v>
      </c>
      <c r="I65" s="510">
        <v>71.340999999999994</v>
      </c>
      <c r="J65" s="510">
        <v>-638.71900000000005</v>
      </c>
      <c r="K65" s="510">
        <v>-672.19500000000005</v>
      </c>
      <c r="L65" s="510">
        <v>-723.34799999999996</v>
      </c>
      <c r="M65" s="510">
        <v>8837.7520000000004</v>
      </c>
      <c r="N65" s="510">
        <v>8114.4040000000005</v>
      </c>
      <c r="O65" s="510">
        <f t="shared" si="6"/>
        <v>8837.7520000000004</v>
      </c>
      <c r="P65" s="137">
        <f t="shared" si="2"/>
        <v>0</v>
      </c>
      <c r="Q65" s="137">
        <f t="shared" si="3"/>
        <v>-638.71900000000005</v>
      </c>
      <c r="R65" s="137"/>
      <c r="S65" s="509">
        <v>0.114583333333333</v>
      </c>
      <c r="T65" s="510">
        <v>3981.1950000000002</v>
      </c>
      <c r="U65" s="510">
        <v>1225.6189999999999</v>
      </c>
      <c r="V65" s="510">
        <v>0</v>
      </c>
      <c r="W65" s="510">
        <v>316.92599999999999</v>
      </c>
      <c r="X65" s="510">
        <v>94.528000000000006</v>
      </c>
      <c r="Y65" s="510">
        <v>177.22300000000001</v>
      </c>
      <c r="Z65" s="510">
        <v>0</v>
      </c>
      <c r="AA65" s="510">
        <v>70.316999999999993</v>
      </c>
      <c r="AB65" s="510">
        <v>-1297.5029999999999</v>
      </c>
      <c r="AC65" s="510">
        <v>0</v>
      </c>
      <c r="AD65" s="510">
        <v>-377.59800000000001</v>
      </c>
      <c r="AE65" s="510">
        <v>4568.3050000000012</v>
      </c>
      <c r="AF65" s="510">
        <v>4190.7070000000012</v>
      </c>
      <c r="AG65" s="510">
        <f t="shared" si="7"/>
        <v>4568.3050000000012</v>
      </c>
      <c r="AH65" s="137">
        <f t="shared" si="4"/>
        <v>0</v>
      </c>
      <c r="AI65" s="137">
        <f t="shared" si="5"/>
        <v>-1297.5029999999999</v>
      </c>
    </row>
    <row r="66" spans="1:35" s="114" customFormat="1">
      <c r="A66" s="509">
        <v>0.125</v>
      </c>
      <c r="B66" s="510">
        <v>3721.4279999999999</v>
      </c>
      <c r="C66" s="510">
        <v>5702.2979999999998</v>
      </c>
      <c r="D66" s="510">
        <v>82.349000000000004</v>
      </c>
      <c r="E66" s="510">
        <v>450.12599999999998</v>
      </c>
      <c r="F66" s="510">
        <v>170.91800000000001</v>
      </c>
      <c r="G66" s="510">
        <v>0</v>
      </c>
      <c r="H66" s="510">
        <v>0</v>
      </c>
      <c r="I66" s="510">
        <v>73.296000000000006</v>
      </c>
      <c r="J66" s="510">
        <v>-644.35500000000002</v>
      </c>
      <c r="K66" s="510">
        <v>-618.94000000000005</v>
      </c>
      <c r="L66" s="510">
        <v>-723.13300000000004</v>
      </c>
      <c r="M66" s="510">
        <v>8937.119999999999</v>
      </c>
      <c r="N66" s="510">
        <v>8213.9869999999992</v>
      </c>
      <c r="O66" s="510">
        <f t="shared" si="6"/>
        <v>8937.119999999999</v>
      </c>
      <c r="P66" s="137">
        <f t="shared" si="2"/>
        <v>0</v>
      </c>
      <c r="Q66" s="137">
        <f t="shared" si="3"/>
        <v>-644.35500000000002</v>
      </c>
      <c r="R66" s="137"/>
      <c r="S66" s="509">
        <v>0.125</v>
      </c>
      <c r="T66" s="510">
        <v>3984.0990000000002</v>
      </c>
      <c r="U66" s="510">
        <v>1221.5160000000001</v>
      </c>
      <c r="V66" s="510">
        <v>0</v>
      </c>
      <c r="W66" s="510">
        <v>324.22800000000001</v>
      </c>
      <c r="X66" s="510">
        <v>97.858999999999995</v>
      </c>
      <c r="Y66" s="510">
        <v>0</v>
      </c>
      <c r="Z66" s="510">
        <v>0</v>
      </c>
      <c r="AA66" s="510">
        <v>69.899000000000001</v>
      </c>
      <c r="AB66" s="510">
        <v>-1152.22</v>
      </c>
      <c r="AC66" s="510">
        <v>0</v>
      </c>
      <c r="AD66" s="510">
        <v>-375.733</v>
      </c>
      <c r="AE66" s="510">
        <v>4545.3810000000003</v>
      </c>
      <c r="AF66" s="510">
        <v>4169.6480000000001</v>
      </c>
      <c r="AG66" s="510">
        <f t="shared" si="7"/>
        <v>4545.3810000000003</v>
      </c>
      <c r="AH66" s="137">
        <f t="shared" si="4"/>
        <v>0</v>
      </c>
      <c r="AI66" s="137">
        <f t="shared" si="5"/>
        <v>-1152.22</v>
      </c>
    </row>
    <row r="67" spans="1:35" s="114" customFormat="1">
      <c r="A67" s="509">
        <v>0.13541666666666699</v>
      </c>
      <c r="B67" s="510">
        <v>3720.7649999999999</v>
      </c>
      <c r="C67" s="510">
        <v>5691.8649999999998</v>
      </c>
      <c r="D67" s="510">
        <v>84.703999999999994</v>
      </c>
      <c r="E67" s="510">
        <v>447.846</v>
      </c>
      <c r="F67" s="510">
        <v>171.155</v>
      </c>
      <c r="G67" s="510">
        <v>0</v>
      </c>
      <c r="H67" s="510">
        <v>0</v>
      </c>
      <c r="I67" s="510">
        <v>71.545000000000002</v>
      </c>
      <c r="J67" s="510">
        <v>-631.49</v>
      </c>
      <c r="K67" s="510">
        <v>-617.67499999999995</v>
      </c>
      <c r="L67" s="510">
        <v>-722.08699999999999</v>
      </c>
      <c r="M67" s="510">
        <v>8938.7150000000001</v>
      </c>
      <c r="N67" s="510">
        <v>8216.6280000000006</v>
      </c>
      <c r="O67" s="510">
        <f t="shared" si="6"/>
        <v>8938.7150000000001</v>
      </c>
      <c r="P67" s="137">
        <f t="shared" si="2"/>
        <v>0</v>
      </c>
      <c r="Q67" s="137">
        <f t="shared" si="3"/>
        <v>-631.49</v>
      </c>
      <c r="R67" s="137"/>
      <c r="S67" s="509">
        <v>0.13541666666666699</v>
      </c>
      <c r="T67" s="510">
        <v>3986.643</v>
      </c>
      <c r="U67" s="510">
        <v>1232.962</v>
      </c>
      <c r="V67" s="510">
        <v>0</v>
      </c>
      <c r="W67" s="510">
        <v>329.36900000000003</v>
      </c>
      <c r="X67" s="510">
        <v>98.078999999999994</v>
      </c>
      <c r="Y67" s="510">
        <v>0</v>
      </c>
      <c r="Z67" s="510">
        <v>0</v>
      </c>
      <c r="AA67" s="510">
        <v>71.614000000000004</v>
      </c>
      <c r="AB67" s="510">
        <v>-1196.864</v>
      </c>
      <c r="AC67" s="510">
        <v>0</v>
      </c>
      <c r="AD67" s="510">
        <v>-377.46800000000002</v>
      </c>
      <c r="AE67" s="510">
        <v>4521.8029999999981</v>
      </c>
      <c r="AF67" s="510">
        <v>4144.3349999999982</v>
      </c>
      <c r="AG67" s="510">
        <f t="shared" si="7"/>
        <v>4521.8029999999981</v>
      </c>
      <c r="AH67" s="137">
        <f t="shared" si="4"/>
        <v>0</v>
      </c>
      <c r="AI67" s="137">
        <f t="shared" si="5"/>
        <v>-1196.864</v>
      </c>
    </row>
    <row r="68" spans="1:35" s="114" customFormat="1">
      <c r="A68" s="509">
        <v>0.14583333333333301</v>
      </c>
      <c r="B68" s="510">
        <v>3719.6320000000001</v>
      </c>
      <c r="C68" s="510">
        <v>5691.893</v>
      </c>
      <c r="D68" s="510">
        <v>85.988</v>
      </c>
      <c r="E68" s="510">
        <v>448.27199999999999</v>
      </c>
      <c r="F68" s="510">
        <v>171.077</v>
      </c>
      <c r="G68" s="510">
        <v>0</v>
      </c>
      <c r="H68" s="510">
        <v>0</v>
      </c>
      <c r="I68" s="510">
        <v>66.706000000000003</v>
      </c>
      <c r="J68" s="510">
        <v>-622.73400000000004</v>
      </c>
      <c r="K68" s="510">
        <v>-615.90800000000002</v>
      </c>
      <c r="L68" s="510">
        <v>-722.00800000000004</v>
      </c>
      <c r="M68" s="510">
        <v>8944.9259999999995</v>
      </c>
      <c r="N68" s="510">
        <v>8222.9179999999997</v>
      </c>
      <c r="O68" s="510">
        <f t="shared" si="6"/>
        <v>8944.9259999999995</v>
      </c>
      <c r="P68" s="137">
        <f t="shared" si="2"/>
        <v>0</v>
      </c>
      <c r="Q68" s="137">
        <f t="shared" si="3"/>
        <v>-622.73400000000004</v>
      </c>
      <c r="R68" s="137"/>
      <c r="S68" s="509">
        <v>0.14583333333333301</v>
      </c>
      <c r="T68" s="510">
        <v>3990.4369999999999</v>
      </c>
      <c r="U68" s="510">
        <v>1230.2049999999999</v>
      </c>
      <c r="V68" s="510">
        <v>0</v>
      </c>
      <c r="W68" s="510">
        <v>328.57100000000003</v>
      </c>
      <c r="X68" s="510">
        <v>97.956000000000003</v>
      </c>
      <c r="Y68" s="510">
        <v>0</v>
      </c>
      <c r="Z68" s="510">
        <v>0</v>
      </c>
      <c r="AA68" s="510">
        <v>73.992000000000004</v>
      </c>
      <c r="AB68" s="510">
        <v>-1198.6220000000001</v>
      </c>
      <c r="AC68" s="510">
        <v>0</v>
      </c>
      <c r="AD68" s="510">
        <v>-377.36200000000002</v>
      </c>
      <c r="AE68" s="510">
        <v>4522.5389999999998</v>
      </c>
      <c r="AF68" s="510">
        <v>4145.1769999999997</v>
      </c>
      <c r="AG68" s="510">
        <f t="shared" si="7"/>
        <v>4522.5389999999998</v>
      </c>
      <c r="AH68" s="137">
        <f t="shared" si="4"/>
        <v>0</v>
      </c>
      <c r="AI68" s="137">
        <f t="shared" si="5"/>
        <v>-1198.6220000000001</v>
      </c>
    </row>
    <row r="69" spans="1:35" s="114" customFormat="1">
      <c r="A69" s="509">
        <v>0.15625</v>
      </c>
      <c r="B69" s="510">
        <v>3719.53</v>
      </c>
      <c r="C69" s="510">
        <v>5693.3249999999998</v>
      </c>
      <c r="D69" s="510">
        <v>82.73</v>
      </c>
      <c r="E69" s="510">
        <v>454.68799999999999</v>
      </c>
      <c r="F69" s="510">
        <v>171.07900000000001</v>
      </c>
      <c r="G69" s="510">
        <v>0</v>
      </c>
      <c r="H69" s="510">
        <v>0</v>
      </c>
      <c r="I69" s="510">
        <v>66.826999999999998</v>
      </c>
      <c r="J69" s="510">
        <v>-634.78</v>
      </c>
      <c r="K69" s="510">
        <v>-615.423</v>
      </c>
      <c r="L69" s="510">
        <v>-722.39499999999998</v>
      </c>
      <c r="M69" s="510">
        <v>8937.9759999999969</v>
      </c>
      <c r="N69" s="510">
        <v>8215.5809999999965</v>
      </c>
      <c r="O69" s="510">
        <f t="shared" si="6"/>
        <v>8937.9759999999969</v>
      </c>
      <c r="P69" s="137">
        <f t="shared" si="2"/>
        <v>0</v>
      </c>
      <c r="Q69" s="137">
        <f t="shared" si="3"/>
        <v>-634.78</v>
      </c>
      <c r="R69" s="137"/>
      <c r="S69" s="509">
        <v>0.15625</v>
      </c>
      <c r="T69" s="510">
        <v>3995.2730000000001</v>
      </c>
      <c r="U69" s="510">
        <v>1226.5150000000001</v>
      </c>
      <c r="V69" s="510">
        <v>0</v>
      </c>
      <c r="W69" s="510">
        <v>330.85199999999998</v>
      </c>
      <c r="X69" s="510">
        <v>97.981999999999999</v>
      </c>
      <c r="Y69" s="510">
        <v>0</v>
      </c>
      <c r="Z69" s="510">
        <v>0</v>
      </c>
      <c r="AA69" s="510">
        <v>80.721000000000004</v>
      </c>
      <c r="AB69" s="510">
        <v>-1189.3109999999999</v>
      </c>
      <c r="AC69" s="510">
        <v>0</v>
      </c>
      <c r="AD69" s="510">
        <v>-377.48099999999999</v>
      </c>
      <c r="AE69" s="510">
        <v>4542.0320000000011</v>
      </c>
      <c r="AF69" s="510">
        <v>4164.5510000000013</v>
      </c>
      <c r="AG69" s="510">
        <f t="shared" si="7"/>
        <v>4542.0320000000011</v>
      </c>
      <c r="AH69" s="137">
        <f t="shared" si="4"/>
        <v>0</v>
      </c>
      <c r="AI69" s="137">
        <f t="shared" si="5"/>
        <v>-1189.3109999999999</v>
      </c>
    </row>
    <row r="70" spans="1:35" s="114" customFormat="1">
      <c r="A70" s="509">
        <v>0.16666666666666699</v>
      </c>
      <c r="B70" s="510">
        <v>3719.8139999999999</v>
      </c>
      <c r="C70" s="510">
        <v>5734.6480000000001</v>
      </c>
      <c r="D70" s="510">
        <v>84.555999999999997</v>
      </c>
      <c r="E70" s="510">
        <v>456.42899999999997</v>
      </c>
      <c r="F70" s="510">
        <v>173.71899999999999</v>
      </c>
      <c r="G70" s="510">
        <v>0</v>
      </c>
      <c r="H70" s="510">
        <v>0</v>
      </c>
      <c r="I70" s="510">
        <v>73.298000000000002</v>
      </c>
      <c r="J70" s="510">
        <v>-610.26900000000001</v>
      </c>
      <c r="K70" s="510">
        <v>-612.91499999999996</v>
      </c>
      <c r="L70" s="510">
        <v>-726.24800000000005</v>
      </c>
      <c r="M70" s="510">
        <v>9019.2799999999988</v>
      </c>
      <c r="N70" s="510">
        <v>8293.0319999999992</v>
      </c>
      <c r="O70" s="510">
        <f t="shared" si="6"/>
        <v>9019.2799999999988</v>
      </c>
      <c r="P70" s="137">
        <f t="shared" si="2"/>
        <v>0</v>
      </c>
      <c r="Q70" s="137">
        <f t="shared" si="3"/>
        <v>-610.26900000000001</v>
      </c>
      <c r="R70" s="137"/>
      <c r="S70" s="509">
        <v>0.16666666666666699</v>
      </c>
      <c r="T70" s="510">
        <v>3997.5630000000001</v>
      </c>
      <c r="U70" s="510">
        <v>1228.2539999999999</v>
      </c>
      <c r="V70" s="510">
        <v>0</v>
      </c>
      <c r="W70" s="510">
        <v>331.964</v>
      </c>
      <c r="X70" s="510">
        <v>92.224000000000004</v>
      </c>
      <c r="Y70" s="510">
        <v>0</v>
      </c>
      <c r="Z70" s="510">
        <v>0</v>
      </c>
      <c r="AA70" s="510">
        <v>79.540000000000006</v>
      </c>
      <c r="AB70" s="510">
        <v>-1163.1210000000001</v>
      </c>
      <c r="AC70" s="510">
        <v>0</v>
      </c>
      <c r="AD70" s="510">
        <v>-377.80099999999999</v>
      </c>
      <c r="AE70" s="510">
        <v>4566.424</v>
      </c>
      <c r="AF70" s="510">
        <v>4188.6229999999996</v>
      </c>
      <c r="AG70" s="510">
        <f t="shared" si="7"/>
        <v>4566.424</v>
      </c>
      <c r="AH70" s="137">
        <f t="shared" si="4"/>
        <v>0</v>
      </c>
      <c r="AI70" s="137">
        <f t="shared" si="5"/>
        <v>-1163.1210000000001</v>
      </c>
    </row>
    <row r="71" spans="1:35" s="114" customFormat="1">
      <c r="A71" s="509">
        <v>0.17708333333333301</v>
      </c>
      <c r="B71" s="510">
        <v>3718.0250000000001</v>
      </c>
      <c r="C71" s="510">
        <v>5734.893</v>
      </c>
      <c r="D71" s="510">
        <v>85.68</v>
      </c>
      <c r="E71" s="510">
        <v>455.57600000000002</v>
      </c>
      <c r="F71" s="510">
        <v>173.84399999999999</v>
      </c>
      <c r="G71" s="510">
        <v>0</v>
      </c>
      <c r="H71" s="510">
        <v>0</v>
      </c>
      <c r="I71" s="510">
        <v>76.319000000000003</v>
      </c>
      <c r="J71" s="510">
        <v>-531.34199999999998</v>
      </c>
      <c r="K71" s="510">
        <v>-612.22500000000002</v>
      </c>
      <c r="L71" s="510">
        <v>-726.18799999999999</v>
      </c>
      <c r="M71" s="510">
        <v>9100.7699999999968</v>
      </c>
      <c r="N71" s="510">
        <v>8374.5819999999967</v>
      </c>
      <c r="O71" s="510">
        <f t="shared" si="6"/>
        <v>9100.7699999999968</v>
      </c>
      <c r="P71" s="137">
        <f t="shared" si="2"/>
        <v>0</v>
      </c>
      <c r="Q71" s="137">
        <f t="shared" si="3"/>
        <v>-531.34199999999998</v>
      </c>
      <c r="R71" s="137"/>
      <c r="S71" s="509">
        <v>0.17708333333333301</v>
      </c>
      <c r="T71" s="510">
        <v>3998.634</v>
      </c>
      <c r="U71" s="510">
        <v>1230.123</v>
      </c>
      <c r="V71" s="510">
        <v>0</v>
      </c>
      <c r="W71" s="510">
        <v>330.11500000000001</v>
      </c>
      <c r="X71" s="510">
        <v>91.884</v>
      </c>
      <c r="Y71" s="510">
        <v>0</v>
      </c>
      <c r="Z71" s="510">
        <v>0</v>
      </c>
      <c r="AA71" s="510">
        <v>81.320999999999998</v>
      </c>
      <c r="AB71" s="510">
        <v>-1141.5540000000001</v>
      </c>
      <c r="AC71" s="510">
        <v>0</v>
      </c>
      <c r="AD71" s="510">
        <v>-377.95600000000002</v>
      </c>
      <c r="AE71" s="510">
        <v>4590.5229999999992</v>
      </c>
      <c r="AF71" s="510">
        <v>4212.5669999999991</v>
      </c>
      <c r="AG71" s="510">
        <f t="shared" si="7"/>
        <v>4590.5229999999992</v>
      </c>
      <c r="AH71" s="137">
        <f t="shared" si="4"/>
        <v>0</v>
      </c>
      <c r="AI71" s="137">
        <f t="shared" si="5"/>
        <v>-1141.5540000000001</v>
      </c>
    </row>
    <row r="72" spans="1:35" s="114" customFormat="1">
      <c r="A72" s="509">
        <v>0.1875</v>
      </c>
      <c r="B72" s="510">
        <v>3716.8389999999999</v>
      </c>
      <c r="C72" s="510">
        <v>5784.5990000000002</v>
      </c>
      <c r="D72" s="510">
        <v>87.64</v>
      </c>
      <c r="E72" s="510">
        <v>455.98200000000003</v>
      </c>
      <c r="F72" s="510">
        <v>173.779</v>
      </c>
      <c r="G72" s="510">
        <v>0</v>
      </c>
      <c r="H72" s="510">
        <v>0</v>
      </c>
      <c r="I72" s="510">
        <v>78.866</v>
      </c>
      <c r="J72" s="510">
        <v>-490.16500000000002</v>
      </c>
      <c r="K72" s="510">
        <v>-609.98699999999997</v>
      </c>
      <c r="L72" s="510">
        <v>-730.56200000000001</v>
      </c>
      <c r="M72" s="510">
        <v>9197.5529999999999</v>
      </c>
      <c r="N72" s="510">
        <v>8466.991</v>
      </c>
      <c r="O72" s="510">
        <f t="shared" si="6"/>
        <v>9197.5529999999999</v>
      </c>
      <c r="P72" s="137">
        <f t="shared" si="2"/>
        <v>0</v>
      </c>
      <c r="Q72" s="137">
        <f t="shared" si="3"/>
        <v>-490.16500000000002</v>
      </c>
      <c r="R72" s="137"/>
      <c r="S72" s="509">
        <v>0.1875</v>
      </c>
      <c r="T72" s="510">
        <v>3999.1570000000002</v>
      </c>
      <c r="U72" s="510">
        <v>1232.329</v>
      </c>
      <c r="V72" s="510">
        <v>0</v>
      </c>
      <c r="W72" s="510">
        <v>329.56</v>
      </c>
      <c r="X72" s="510">
        <v>91.867000000000004</v>
      </c>
      <c r="Y72" s="510">
        <v>0</v>
      </c>
      <c r="Z72" s="510">
        <v>28.343</v>
      </c>
      <c r="AA72" s="510">
        <v>78.099000000000004</v>
      </c>
      <c r="AB72" s="510">
        <v>-1184.547</v>
      </c>
      <c r="AC72" s="510">
        <v>0</v>
      </c>
      <c r="AD72" s="510">
        <v>-378.31700000000001</v>
      </c>
      <c r="AE72" s="510">
        <v>4574.8080000000009</v>
      </c>
      <c r="AF72" s="510">
        <v>4196.4910000000009</v>
      </c>
      <c r="AG72" s="510">
        <f t="shared" si="7"/>
        <v>4574.8080000000009</v>
      </c>
      <c r="AH72" s="137">
        <f t="shared" si="4"/>
        <v>0</v>
      </c>
      <c r="AI72" s="137">
        <f t="shared" si="5"/>
        <v>-1184.547</v>
      </c>
    </row>
    <row r="73" spans="1:35" s="114" customFormat="1">
      <c r="A73" s="509">
        <v>0.19791666666666699</v>
      </c>
      <c r="B73" s="510">
        <v>3716.3229999999999</v>
      </c>
      <c r="C73" s="510">
        <v>5836.1120000000001</v>
      </c>
      <c r="D73" s="510">
        <v>88.081999999999994</v>
      </c>
      <c r="E73" s="510">
        <v>466.92099999999999</v>
      </c>
      <c r="F73" s="510">
        <v>173.732</v>
      </c>
      <c r="G73" s="510">
        <v>0</v>
      </c>
      <c r="H73" s="510">
        <v>0</v>
      </c>
      <c r="I73" s="510">
        <v>81.132999999999996</v>
      </c>
      <c r="J73" s="510">
        <v>-424.66699999999997</v>
      </c>
      <c r="K73" s="510">
        <v>-609.09799999999996</v>
      </c>
      <c r="L73" s="510">
        <v>-735.61900000000003</v>
      </c>
      <c r="M73" s="510">
        <v>9328.5380000000005</v>
      </c>
      <c r="N73" s="510">
        <v>8592.9189999999999</v>
      </c>
      <c r="O73" s="510">
        <f t="shared" si="6"/>
        <v>9328.5380000000005</v>
      </c>
      <c r="P73" s="137">
        <f t="shared" si="2"/>
        <v>0</v>
      </c>
      <c r="Q73" s="137">
        <f t="shared" si="3"/>
        <v>-424.66699999999997</v>
      </c>
      <c r="R73" s="137"/>
      <c r="S73" s="509">
        <v>0.19791666666666699</v>
      </c>
      <c r="T73" s="510">
        <v>3998.3580000000002</v>
      </c>
      <c r="U73" s="510">
        <v>1232.6949999999999</v>
      </c>
      <c r="V73" s="510">
        <v>0</v>
      </c>
      <c r="W73" s="510">
        <v>330.68400000000003</v>
      </c>
      <c r="X73" s="510">
        <v>91.856999999999999</v>
      </c>
      <c r="Y73" s="510">
        <v>0</v>
      </c>
      <c r="Z73" s="510">
        <v>70.974000000000004</v>
      </c>
      <c r="AA73" s="510">
        <v>79.820999999999998</v>
      </c>
      <c r="AB73" s="510">
        <v>-1216.181</v>
      </c>
      <c r="AC73" s="510">
        <v>0</v>
      </c>
      <c r="AD73" s="510">
        <v>-378.67700000000002</v>
      </c>
      <c r="AE73" s="510">
        <v>4588.2080000000005</v>
      </c>
      <c r="AF73" s="510">
        <v>4209.5310000000009</v>
      </c>
      <c r="AG73" s="510">
        <f t="shared" si="7"/>
        <v>4588.2080000000005</v>
      </c>
      <c r="AH73" s="137">
        <f t="shared" si="4"/>
        <v>0</v>
      </c>
      <c r="AI73" s="137">
        <f t="shared" si="5"/>
        <v>-1216.181</v>
      </c>
    </row>
    <row r="74" spans="1:35" s="114" customFormat="1">
      <c r="A74" s="509">
        <v>0.20833333333333301</v>
      </c>
      <c r="B74" s="510">
        <v>3715.0819999999999</v>
      </c>
      <c r="C74" s="510">
        <v>5916.3429999999998</v>
      </c>
      <c r="D74" s="510">
        <v>82.61</v>
      </c>
      <c r="E74" s="510">
        <v>468.834</v>
      </c>
      <c r="F74" s="510">
        <v>175.24700000000001</v>
      </c>
      <c r="G74" s="510">
        <v>58.314999999999998</v>
      </c>
      <c r="H74" s="510">
        <v>0</v>
      </c>
      <c r="I74" s="510">
        <v>85.826999999999998</v>
      </c>
      <c r="J74" s="510">
        <v>-387.93599999999998</v>
      </c>
      <c r="K74" s="510">
        <v>-607.79300000000001</v>
      </c>
      <c r="L74" s="510">
        <v>-743.43799999999999</v>
      </c>
      <c r="M74" s="510">
        <v>9506.5290000000005</v>
      </c>
      <c r="N74" s="510">
        <v>8763.0910000000003</v>
      </c>
      <c r="O74" s="510">
        <f t="shared" si="6"/>
        <v>9506.5290000000005</v>
      </c>
      <c r="P74" s="137">
        <f t="shared" si="2"/>
        <v>0</v>
      </c>
      <c r="Q74" s="137">
        <f t="shared" si="3"/>
        <v>-387.93599999999998</v>
      </c>
      <c r="R74" s="137"/>
      <c r="S74" s="509">
        <v>0.20833333333333301</v>
      </c>
      <c r="T74" s="510">
        <v>4001.5819999999999</v>
      </c>
      <c r="U74" s="510">
        <v>1238.751</v>
      </c>
      <c r="V74" s="510">
        <v>0</v>
      </c>
      <c r="W74" s="510">
        <v>328.26400000000001</v>
      </c>
      <c r="X74" s="510">
        <v>95.647999999999996</v>
      </c>
      <c r="Y74" s="510">
        <v>0</v>
      </c>
      <c r="Z74" s="510">
        <v>70.656999999999996</v>
      </c>
      <c r="AA74" s="510">
        <v>76.701999999999998</v>
      </c>
      <c r="AB74" s="510">
        <v>-1207.0450000000001</v>
      </c>
      <c r="AC74" s="510">
        <v>0</v>
      </c>
      <c r="AD74" s="510">
        <v>-379.33</v>
      </c>
      <c r="AE74" s="510">
        <v>4604.5590000000002</v>
      </c>
      <c r="AF74" s="510">
        <v>4225.2290000000003</v>
      </c>
      <c r="AG74" s="510">
        <f t="shared" si="7"/>
        <v>4604.5590000000002</v>
      </c>
      <c r="AH74" s="137">
        <f t="shared" si="4"/>
        <v>0</v>
      </c>
      <c r="AI74" s="137">
        <f t="shared" si="5"/>
        <v>-1207.0450000000001</v>
      </c>
    </row>
    <row r="75" spans="1:35" s="114" customFormat="1">
      <c r="A75" s="509">
        <v>0.21875</v>
      </c>
      <c r="B75" s="510">
        <v>3713.0079999999998</v>
      </c>
      <c r="C75" s="510">
        <v>5971.0789999999997</v>
      </c>
      <c r="D75" s="510">
        <v>86.168999999999997</v>
      </c>
      <c r="E75" s="510">
        <v>474.52</v>
      </c>
      <c r="F75" s="510">
        <v>175.22</v>
      </c>
      <c r="G75" s="510">
        <v>58.457999999999998</v>
      </c>
      <c r="H75" s="510">
        <v>0</v>
      </c>
      <c r="I75" s="510">
        <v>87.492000000000004</v>
      </c>
      <c r="J75" s="510">
        <v>-317.69400000000002</v>
      </c>
      <c r="K75" s="510">
        <v>-605.39099999999996</v>
      </c>
      <c r="L75" s="510">
        <v>-748.48</v>
      </c>
      <c r="M75" s="510">
        <v>9642.8610000000008</v>
      </c>
      <c r="N75" s="510">
        <v>8894.3810000000012</v>
      </c>
      <c r="O75" s="510">
        <f t="shared" si="6"/>
        <v>9642.8610000000008</v>
      </c>
      <c r="P75" s="137">
        <f t="shared" si="2"/>
        <v>0</v>
      </c>
      <c r="Q75" s="137">
        <f t="shared" si="3"/>
        <v>-317.69400000000002</v>
      </c>
      <c r="R75" s="137"/>
      <c r="S75" s="509">
        <v>0.21875</v>
      </c>
      <c r="T75" s="510">
        <v>4006.7249999999999</v>
      </c>
      <c r="U75" s="510">
        <v>1239.3979999999999</v>
      </c>
      <c r="V75" s="510">
        <v>0</v>
      </c>
      <c r="W75" s="510">
        <v>327.02999999999997</v>
      </c>
      <c r="X75" s="510">
        <v>95.950999999999993</v>
      </c>
      <c r="Y75" s="510">
        <v>0</v>
      </c>
      <c r="Z75" s="510">
        <v>70.41</v>
      </c>
      <c r="AA75" s="510">
        <v>68.064999999999998</v>
      </c>
      <c r="AB75" s="510">
        <v>-1256.633</v>
      </c>
      <c r="AC75" s="510">
        <v>0</v>
      </c>
      <c r="AD75" s="510">
        <v>-379.48700000000002</v>
      </c>
      <c r="AE75" s="510">
        <v>4550.945999999999</v>
      </c>
      <c r="AF75" s="510">
        <v>4171.4589999999989</v>
      </c>
      <c r="AG75" s="510">
        <f t="shared" si="7"/>
        <v>4550.945999999999</v>
      </c>
      <c r="AH75" s="137">
        <f t="shared" si="4"/>
        <v>0</v>
      </c>
      <c r="AI75" s="137">
        <f t="shared" si="5"/>
        <v>-1256.633</v>
      </c>
    </row>
    <row r="76" spans="1:35" s="114" customFormat="1">
      <c r="A76" s="509">
        <v>0.22916666666666699</v>
      </c>
      <c r="B76" s="510">
        <v>3712.8090000000002</v>
      </c>
      <c r="C76" s="510">
        <v>5947.4589999999998</v>
      </c>
      <c r="D76" s="510">
        <v>99.307000000000002</v>
      </c>
      <c r="E76" s="510">
        <v>474.07299999999998</v>
      </c>
      <c r="F76" s="510">
        <v>175.13399999999999</v>
      </c>
      <c r="G76" s="510">
        <v>93.488</v>
      </c>
      <c r="H76" s="510">
        <v>0</v>
      </c>
      <c r="I76" s="510">
        <v>89.033000000000001</v>
      </c>
      <c r="J76" s="510">
        <v>-171.10499999999999</v>
      </c>
      <c r="K76" s="510">
        <v>-603.25</v>
      </c>
      <c r="L76" s="510">
        <v>-747.05399999999997</v>
      </c>
      <c r="M76" s="510">
        <v>9816.9480000000003</v>
      </c>
      <c r="N76" s="510">
        <v>9069.8940000000002</v>
      </c>
      <c r="O76" s="510">
        <f t="shared" si="6"/>
        <v>9816.9480000000003</v>
      </c>
      <c r="P76" s="137">
        <f t="shared" si="2"/>
        <v>0</v>
      </c>
      <c r="Q76" s="137">
        <f t="shared" si="3"/>
        <v>-171.10499999999999</v>
      </c>
      <c r="R76" s="137"/>
      <c r="S76" s="509">
        <v>0.22916666666666699</v>
      </c>
      <c r="T76" s="510">
        <v>4012.5079999999998</v>
      </c>
      <c r="U76" s="510">
        <v>1237.249</v>
      </c>
      <c r="V76" s="510">
        <v>0</v>
      </c>
      <c r="W76" s="510">
        <v>326.21100000000001</v>
      </c>
      <c r="X76" s="510">
        <v>95.938999999999993</v>
      </c>
      <c r="Y76" s="510">
        <v>0</v>
      </c>
      <c r="Z76" s="510">
        <v>70.533000000000001</v>
      </c>
      <c r="AA76" s="510">
        <v>69.881</v>
      </c>
      <c r="AB76" s="510">
        <v>-1294.2550000000001</v>
      </c>
      <c r="AC76" s="510">
        <v>0</v>
      </c>
      <c r="AD76" s="510">
        <v>-379.54899999999998</v>
      </c>
      <c r="AE76" s="510">
        <v>4518.0660000000007</v>
      </c>
      <c r="AF76" s="510">
        <v>4138.5170000000007</v>
      </c>
      <c r="AG76" s="510">
        <f t="shared" si="7"/>
        <v>4518.0660000000007</v>
      </c>
      <c r="AH76" s="137">
        <f t="shared" si="4"/>
        <v>0</v>
      </c>
      <c r="AI76" s="137">
        <f t="shared" si="5"/>
        <v>-1294.2550000000001</v>
      </c>
    </row>
    <row r="77" spans="1:35" s="114" customFormat="1">
      <c r="A77" s="509">
        <v>0.23958333333333301</v>
      </c>
      <c r="B77" s="510">
        <v>3713.377</v>
      </c>
      <c r="C77" s="510">
        <v>5820.7070000000003</v>
      </c>
      <c r="D77" s="510">
        <v>94.27</v>
      </c>
      <c r="E77" s="510">
        <v>481.29500000000002</v>
      </c>
      <c r="F77" s="510">
        <v>183.06200000000001</v>
      </c>
      <c r="G77" s="510">
        <v>0</v>
      </c>
      <c r="H77" s="510">
        <v>0</v>
      </c>
      <c r="I77" s="510">
        <v>88.206999999999994</v>
      </c>
      <c r="J77" s="510">
        <v>-51.631</v>
      </c>
      <c r="K77" s="510">
        <v>-341.10899999999998</v>
      </c>
      <c r="L77" s="510">
        <v>-735.077</v>
      </c>
      <c r="M77" s="510">
        <v>9988.1780000000017</v>
      </c>
      <c r="N77" s="510">
        <v>9253.1010000000024</v>
      </c>
      <c r="O77" s="510">
        <f t="shared" si="6"/>
        <v>9988.1780000000017</v>
      </c>
      <c r="P77" s="137">
        <f t="shared" si="2"/>
        <v>0</v>
      </c>
      <c r="Q77" s="137">
        <f t="shared" si="3"/>
        <v>-51.631</v>
      </c>
      <c r="R77" s="137"/>
      <c r="S77" s="509">
        <v>0.23958333333333301</v>
      </c>
      <c r="T77" s="510">
        <v>4016.5189999999998</v>
      </c>
      <c r="U77" s="510">
        <v>1234.4369999999999</v>
      </c>
      <c r="V77" s="510">
        <v>0</v>
      </c>
      <c r="W77" s="510">
        <v>328.71</v>
      </c>
      <c r="X77" s="510">
        <v>95.93</v>
      </c>
      <c r="Y77" s="510">
        <v>0</v>
      </c>
      <c r="Z77" s="510">
        <v>71.84</v>
      </c>
      <c r="AA77" s="510">
        <v>76.704999999999998</v>
      </c>
      <c r="AB77" s="510">
        <v>-1345.0340000000001</v>
      </c>
      <c r="AC77" s="510">
        <v>0</v>
      </c>
      <c r="AD77" s="510">
        <v>-379.74099999999999</v>
      </c>
      <c r="AE77" s="510">
        <v>4479.107</v>
      </c>
      <c r="AF77" s="510">
        <v>4099.366</v>
      </c>
      <c r="AG77" s="510">
        <f t="shared" si="7"/>
        <v>4479.107</v>
      </c>
      <c r="AH77" s="137">
        <f t="shared" si="4"/>
        <v>0</v>
      </c>
      <c r="AI77" s="137">
        <f t="shared" si="5"/>
        <v>-1345.0340000000001</v>
      </c>
    </row>
    <row r="78" spans="1:35" s="114" customFormat="1">
      <c r="A78" s="509">
        <v>0.25</v>
      </c>
      <c r="B78" s="510">
        <v>3714.7919999999999</v>
      </c>
      <c r="C78" s="510">
        <v>5917.9279999999999</v>
      </c>
      <c r="D78" s="510">
        <v>78.114000000000004</v>
      </c>
      <c r="E78" s="510">
        <v>532.928</v>
      </c>
      <c r="F78" s="510">
        <v>278.05900000000003</v>
      </c>
      <c r="G78" s="510">
        <v>0</v>
      </c>
      <c r="H78" s="510">
        <v>0</v>
      </c>
      <c r="I78" s="510">
        <v>88.837000000000003</v>
      </c>
      <c r="J78" s="510">
        <v>-137.60900000000001</v>
      </c>
      <c r="K78" s="510">
        <v>0</v>
      </c>
      <c r="L78" s="510">
        <v>-746.78599999999994</v>
      </c>
      <c r="M78" s="510">
        <v>10473.048999999997</v>
      </c>
      <c r="N78" s="510">
        <v>9726.2629999999972</v>
      </c>
      <c r="O78" s="510">
        <f>M78</f>
        <v>10473.048999999997</v>
      </c>
      <c r="P78" s="137">
        <f t="shared" si="2"/>
        <v>0</v>
      </c>
      <c r="Q78" s="137">
        <f t="shared" si="3"/>
        <v>-137.60900000000001</v>
      </c>
      <c r="R78" s="136"/>
      <c r="S78" s="509">
        <v>0.25</v>
      </c>
      <c r="T78" s="510">
        <v>4020.4029999999998</v>
      </c>
      <c r="U78" s="510">
        <v>1222.17</v>
      </c>
      <c r="V78" s="510">
        <v>0</v>
      </c>
      <c r="W78" s="510">
        <v>366.98700000000002</v>
      </c>
      <c r="X78" s="510">
        <v>89.885000000000005</v>
      </c>
      <c r="Y78" s="510">
        <v>0</v>
      </c>
      <c r="Z78" s="510">
        <v>78.846000000000004</v>
      </c>
      <c r="AA78" s="510">
        <v>83.100999999999999</v>
      </c>
      <c r="AB78" s="510">
        <v>-1340.6780000000001</v>
      </c>
      <c r="AC78" s="510">
        <v>0</v>
      </c>
      <c r="AD78" s="510">
        <v>-381.31200000000001</v>
      </c>
      <c r="AE78" s="510">
        <v>4520.7140000000009</v>
      </c>
      <c r="AF78" s="510">
        <v>4139.402000000001</v>
      </c>
      <c r="AG78" s="510">
        <f>AE78</f>
        <v>4520.7140000000009</v>
      </c>
      <c r="AH78" s="137">
        <f t="shared" si="4"/>
        <v>0</v>
      </c>
      <c r="AI78" s="137">
        <f t="shared" si="5"/>
        <v>-1340.6780000000001</v>
      </c>
    </row>
    <row r="79" spans="1:35" s="114" customFormat="1">
      <c r="A79" s="509">
        <v>0.26041666666666702</v>
      </c>
      <c r="B79" s="510">
        <v>3714.221</v>
      </c>
      <c r="C79" s="510">
        <v>6031.018</v>
      </c>
      <c r="D79" s="510">
        <v>84.081000000000003</v>
      </c>
      <c r="E79" s="510">
        <v>539.05899999999997</v>
      </c>
      <c r="F79" s="510">
        <v>292.88099999999997</v>
      </c>
      <c r="G79" s="510">
        <v>0</v>
      </c>
      <c r="H79" s="510">
        <v>23.824000000000002</v>
      </c>
      <c r="I79" s="510">
        <v>91.623999999999995</v>
      </c>
      <c r="J79" s="510">
        <v>-42.851999999999997</v>
      </c>
      <c r="K79" s="510">
        <v>0</v>
      </c>
      <c r="L79" s="510">
        <v>-757.43299999999999</v>
      </c>
      <c r="M79" s="510">
        <v>10733.855999999998</v>
      </c>
      <c r="N79" s="510">
        <v>9976.4229999999989</v>
      </c>
      <c r="O79" s="510">
        <f t="shared" ref="O79:O142" si="8">M79</f>
        <v>10733.855999999998</v>
      </c>
      <c r="P79" s="137">
        <f t="shared" si="2"/>
        <v>0</v>
      </c>
      <c r="Q79" s="137">
        <f t="shared" si="3"/>
        <v>-42.851999999999997</v>
      </c>
      <c r="R79" s="137"/>
      <c r="S79" s="509">
        <v>0.26041666666666702</v>
      </c>
      <c r="T79" s="510">
        <v>4024.8649999999998</v>
      </c>
      <c r="U79" s="510">
        <v>1217.048</v>
      </c>
      <c r="V79" s="510">
        <v>0</v>
      </c>
      <c r="W79" s="510">
        <v>372.31200000000001</v>
      </c>
      <c r="X79" s="510">
        <v>89.552000000000007</v>
      </c>
      <c r="Y79" s="510">
        <v>0</v>
      </c>
      <c r="Z79" s="510">
        <v>96.808000000000007</v>
      </c>
      <c r="AA79" s="510">
        <v>81.781000000000006</v>
      </c>
      <c r="AB79" s="510">
        <v>-1334.171</v>
      </c>
      <c r="AC79" s="510">
        <v>0</v>
      </c>
      <c r="AD79" s="510">
        <v>-381.46499999999997</v>
      </c>
      <c r="AE79" s="510">
        <v>4548.1949999999988</v>
      </c>
      <c r="AF79" s="510">
        <v>4166.7299999999987</v>
      </c>
      <c r="AG79" s="510">
        <f t="shared" ref="AG79:AG142" si="9">AE79</f>
        <v>4548.1949999999988</v>
      </c>
      <c r="AH79" s="137">
        <f t="shared" si="4"/>
        <v>0</v>
      </c>
      <c r="AI79" s="137">
        <f t="shared" si="5"/>
        <v>-1334.171</v>
      </c>
    </row>
    <row r="80" spans="1:35" s="114" customFormat="1">
      <c r="A80" s="509">
        <v>0.27083333333333298</v>
      </c>
      <c r="B80" s="510">
        <v>3713.1289999999999</v>
      </c>
      <c r="C80" s="510">
        <v>6124.7730000000001</v>
      </c>
      <c r="D80" s="510">
        <v>92.671000000000006</v>
      </c>
      <c r="E80" s="510">
        <v>545.16200000000003</v>
      </c>
      <c r="F80" s="510">
        <v>292.87200000000001</v>
      </c>
      <c r="G80" s="510">
        <v>29.265000000000001</v>
      </c>
      <c r="H80" s="510">
        <v>27.35</v>
      </c>
      <c r="I80" s="510">
        <v>96.709000000000003</v>
      </c>
      <c r="J80" s="510">
        <v>47.531999999999996</v>
      </c>
      <c r="K80" s="510">
        <v>0</v>
      </c>
      <c r="L80" s="510">
        <v>-766.5</v>
      </c>
      <c r="M80" s="510">
        <v>10969.463</v>
      </c>
      <c r="N80" s="510">
        <v>10202.963</v>
      </c>
      <c r="O80" s="510">
        <f t="shared" si="8"/>
        <v>10969.463</v>
      </c>
      <c r="P80" s="137">
        <f t="shared" si="2"/>
        <v>47.531999999999996</v>
      </c>
      <c r="Q80" s="137">
        <f t="shared" si="3"/>
        <v>0</v>
      </c>
      <c r="R80" s="137"/>
      <c r="S80" s="509">
        <v>0.27083333333333298</v>
      </c>
      <c r="T80" s="510">
        <v>4028.8809999999999</v>
      </c>
      <c r="U80" s="510">
        <v>1217.329</v>
      </c>
      <c r="V80" s="510">
        <v>0</v>
      </c>
      <c r="W80" s="510">
        <v>372.44200000000001</v>
      </c>
      <c r="X80" s="510">
        <v>89.55</v>
      </c>
      <c r="Y80" s="510">
        <v>0</v>
      </c>
      <c r="Z80" s="510">
        <v>128.041</v>
      </c>
      <c r="AA80" s="510">
        <v>81.668000000000006</v>
      </c>
      <c r="AB80" s="510">
        <v>-1313.077</v>
      </c>
      <c r="AC80" s="510">
        <v>0</v>
      </c>
      <c r="AD80" s="510">
        <v>-381.92099999999999</v>
      </c>
      <c r="AE80" s="510">
        <v>4604.8339999999998</v>
      </c>
      <c r="AF80" s="510">
        <v>4222.9129999999996</v>
      </c>
      <c r="AG80" s="510">
        <f t="shared" si="9"/>
        <v>4604.8339999999998</v>
      </c>
      <c r="AH80" s="137">
        <f t="shared" si="4"/>
        <v>0</v>
      </c>
      <c r="AI80" s="137">
        <f t="shared" si="5"/>
        <v>-1313.077</v>
      </c>
    </row>
    <row r="81" spans="1:35" s="114" customFormat="1">
      <c r="A81" s="509">
        <v>0.28125</v>
      </c>
      <c r="B81" s="510">
        <v>3712.8119999999999</v>
      </c>
      <c r="C81" s="510">
        <v>6105.3149999999996</v>
      </c>
      <c r="D81" s="510">
        <v>104.538</v>
      </c>
      <c r="E81" s="510">
        <v>566.072</v>
      </c>
      <c r="F81" s="510">
        <v>318.286</v>
      </c>
      <c r="G81" s="510">
        <v>86.233000000000004</v>
      </c>
      <c r="H81" s="510">
        <v>27.812999999999999</v>
      </c>
      <c r="I81" s="510">
        <v>100.422</v>
      </c>
      <c r="J81" s="510">
        <v>106.232</v>
      </c>
      <c r="K81" s="510">
        <v>0</v>
      </c>
      <c r="L81" s="510">
        <v>-766.99900000000002</v>
      </c>
      <c r="M81" s="510">
        <v>11127.723000000002</v>
      </c>
      <c r="N81" s="510">
        <v>10360.724000000002</v>
      </c>
      <c r="O81" s="510">
        <f t="shared" si="8"/>
        <v>11127.723000000002</v>
      </c>
      <c r="P81" s="137">
        <f t="shared" si="2"/>
        <v>106.232</v>
      </c>
      <c r="Q81" s="137">
        <f t="shared" si="3"/>
        <v>0</v>
      </c>
      <c r="R81" s="137"/>
      <c r="S81" s="509">
        <v>0.28125</v>
      </c>
      <c r="T81" s="510">
        <v>4033.723</v>
      </c>
      <c r="U81" s="510">
        <v>1227.5039999999999</v>
      </c>
      <c r="V81" s="510">
        <v>0</v>
      </c>
      <c r="W81" s="510">
        <v>372.12799999999999</v>
      </c>
      <c r="X81" s="510">
        <v>89.506</v>
      </c>
      <c r="Y81" s="510">
        <v>0</v>
      </c>
      <c r="Z81" s="510">
        <v>168.74799999999999</v>
      </c>
      <c r="AA81" s="510">
        <v>79.352000000000004</v>
      </c>
      <c r="AB81" s="510">
        <v>-1286.82</v>
      </c>
      <c r="AC81" s="510">
        <v>0</v>
      </c>
      <c r="AD81" s="510">
        <v>-383.47800000000001</v>
      </c>
      <c r="AE81" s="510">
        <v>4684.1409999999996</v>
      </c>
      <c r="AF81" s="510">
        <v>4300.6629999999996</v>
      </c>
      <c r="AG81" s="510">
        <f t="shared" si="9"/>
        <v>4684.1409999999996</v>
      </c>
      <c r="AH81" s="137">
        <f t="shared" si="4"/>
        <v>0</v>
      </c>
      <c r="AI81" s="137">
        <f t="shared" si="5"/>
        <v>-1286.82</v>
      </c>
    </row>
    <row r="82" spans="1:35" s="114" customFormat="1">
      <c r="A82" s="509">
        <v>0.29166666666666702</v>
      </c>
      <c r="B82" s="510">
        <v>3715.3960000000002</v>
      </c>
      <c r="C82" s="510">
        <v>6187.4639999999999</v>
      </c>
      <c r="D82" s="510">
        <v>100.72499999999999</v>
      </c>
      <c r="E82" s="510">
        <v>575.56500000000005</v>
      </c>
      <c r="F82" s="510">
        <v>446.36700000000002</v>
      </c>
      <c r="G82" s="510">
        <v>568.19299999999998</v>
      </c>
      <c r="H82" s="510">
        <v>38.482999999999997</v>
      </c>
      <c r="I82" s="510">
        <v>100.393</v>
      </c>
      <c r="J82" s="510">
        <v>-459.03500000000003</v>
      </c>
      <c r="K82" s="510">
        <v>0</v>
      </c>
      <c r="L82" s="510">
        <v>-782.30399999999997</v>
      </c>
      <c r="M82" s="510">
        <v>11273.551000000001</v>
      </c>
      <c r="N82" s="510">
        <v>10491.247000000001</v>
      </c>
      <c r="O82" s="510">
        <f t="shared" si="8"/>
        <v>11273.551000000001</v>
      </c>
      <c r="P82" s="137">
        <f t="shared" si="2"/>
        <v>0</v>
      </c>
      <c r="Q82" s="137">
        <f t="shared" si="3"/>
        <v>-459.03500000000003</v>
      </c>
      <c r="R82" s="137"/>
      <c r="S82" s="509">
        <v>0.29166666666666702</v>
      </c>
      <c r="T82" s="510">
        <v>4038.8620000000001</v>
      </c>
      <c r="U82" s="510">
        <v>1284.5909999999999</v>
      </c>
      <c r="V82" s="510">
        <v>0</v>
      </c>
      <c r="W82" s="510">
        <v>377.07299999999998</v>
      </c>
      <c r="X82" s="510">
        <v>94.447000000000003</v>
      </c>
      <c r="Y82" s="510">
        <v>0</v>
      </c>
      <c r="Z82" s="510">
        <v>219.83699999999999</v>
      </c>
      <c r="AA82" s="510">
        <v>79.492000000000004</v>
      </c>
      <c r="AB82" s="510">
        <v>-1300.4079999999999</v>
      </c>
      <c r="AC82" s="510">
        <v>0</v>
      </c>
      <c r="AD82" s="510">
        <v>-390.55700000000002</v>
      </c>
      <c r="AE82" s="510">
        <v>4793.8940000000002</v>
      </c>
      <c r="AF82" s="510">
        <v>4403.3370000000004</v>
      </c>
      <c r="AG82" s="510">
        <f t="shared" si="9"/>
        <v>4793.8940000000002</v>
      </c>
      <c r="AH82" s="137">
        <f t="shared" si="4"/>
        <v>0</v>
      </c>
      <c r="AI82" s="137">
        <f t="shared" si="5"/>
        <v>-1300.4079999999999</v>
      </c>
    </row>
    <row r="83" spans="1:35" s="114" customFormat="1">
      <c r="A83" s="509">
        <v>0.30208333333333298</v>
      </c>
      <c r="B83" s="510">
        <v>3715.268</v>
      </c>
      <c r="C83" s="510">
        <v>6213.1319999999996</v>
      </c>
      <c r="D83" s="510">
        <v>87.078000000000003</v>
      </c>
      <c r="E83" s="510">
        <v>558.952</v>
      </c>
      <c r="F83" s="510">
        <v>446.57799999999997</v>
      </c>
      <c r="G83" s="510">
        <v>584.678</v>
      </c>
      <c r="H83" s="510">
        <v>92.61</v>
      </c>
      <c r="I83" s="510">
        <v>101.989</v>
      </c>
      <c r="J83" s="510">
        <v>-400.76</v>
      </c>
      <c r="K83" s="510">
        <v>0</v>
      </c>
      <c r="L83" s="510">
        <v>-784.25300000000004</v>
      </c>
      <c r="M83" s="510">
        <v>11399.524999999998</v>
      </c>
      <c r="N83" s="510">
        <v>10615.271999999997</v>
      </c>
      <c r="O83" s="510">
        <f t="shared" si="8"/>
        <v>11399.524999999998</v>
      </c>
      <c r="P83" s="137">
        <f t="shared" si="2"/>
        <v>0</v>
      </c>
      <c r="Q83" s="137">
        <f t="shared" si="3"/>
        <v>-400.76</v>
      </c>
      <c r="S83" s="509">
        <v>0.30208333333333298</v>
      </c>
      <c r="T83" s="510">
        <v>4041.1909999999998</v>
      </c>
      <c r="U83" s="510">
        <v>1318.4280000000001</v>
      </c>
      <c r="V83" s="510">
        <v>0</v>
      </c>
      <c r="W83" s="510">
        <v>379.00099999999998</v>
      </c>
      <c r="X83" s="510">
        <v>94.73</v>
      </c>
      <c r="Y83" s="510">
        <v>0</v>
      </c>
      <c r="Z83" s="510">
        <v>283.31799999999998</v>
      </c>
      <c r="AA83" s="510">
        <v>84.319000000000003</v>
      </c>
      <c r="AB83" s="510">
        <v>-1083.893</v>
      </c>
      <c r="AC83" s="510">
        <v>-235.78299999999999</v>
      </c>
      <c r="AD83" s="510">
        <v>-394.892</v>
      </c>
      <c r="AE83" s="510">
        <v>4881.3109999999997</v>
      </c>
      <c r="AF83" s="510">
        <v>4486.4189999999999</v>
      </c>
      <c r="AG83" s="510">
        <f t="shared" si="9"/>
        <v>4881.3109999999997</v>
      </c>
      <c r="AH83" s="137">
        <f t="shared" si="4"/>
        <v>0</v>
      </c>
      <c r="AI83" s="137">
        <f t="shared" si="5"/>
        <v>-1083.893</v>
      </c>
    </row>
    <row r="84" spans="1:35" s="114" customFormat="1">
      <c r="A84" s="509">
        <v>0.3125</v>
      </c>
      <c r="B84" s="510">
        <v>3716.25</v>
      </c>
      <c r="C84" s="510">
        <v>6222.1090000000004</v>
      </c>
      <c r="D84" s="510">
        <v>83.453000000000003</v>
      </c>
      <c r="E84" s="510">
        <v>549.17499999999995</v>
      </c>
      <c r="F84" s="510">
        <v>445.34199999999998</v>
      </c>
      <c r="G84" s="510">
        <v>551.46400000000006</v>
      </c>
      <c r="H84" s="510">
        <v>221.25700000000001</v>
      </c>
      <c r="I84" s="510">
        <v>106.929</v>
      </c>
      <c r="J84" s="510">
        <v>-490.97800000000001</v>
      </c>
      <c r="K84" s="510">
        <v>0</v>
      </c>
      <c r="L84" s="510">
        <v>-785.322</v>
      </c>
      <c r="M84" s="510">
        <v>11405.001</v>
      </c>
      <c r="N84" s="510">
        <v>10619.679</v>
      </c>
      <c r="O84" s="510">
        <f t="shared" si="8"/>
        <v>11405.001</v>
      </c>
      <c r="P84" s="137">
        <f t="shared" si="2"/>
        <v>0</v>
      </c>
      <c r="Q84" s="137">
        <f t="shared" si="3"/>
        <v>-490.97800000000001</v>
      </c>
      <c r="S84" s="509">
        <v>0.3125</v>
      </c>
      <c r="T84" s="510">
        <v>4041.22</v>
      </c>
      <c r="U84" s="510">
        <v>1308.7670000000001</v>
      </c>
      <c r="V84" s="510">
        <v>0</v>
      </c>
      <c r="W84" s="510">
        <v>379.03699999999998</v>
      </c>
      <c r="X84" s="510">
        <v>94.728999999999999</v>
      </c>
      <c r="Y84" s="510">
        <v>0</v>
      </c>
      <c r="Z84" s="510">
        <v>356.202</v>
      </c>
      <c r="AA84" s="510">
        <v>86.406999999999996</v>
      </c>
      <c r="AB84" s="510">
        <v>-963.23299999999995</v>
      </c>
      <c r="AC84" s="510">
        <v>-313.61500000000001</v>
      </c>
      <c r="AD84" s="510">
        <v>-394.34899999999999</v>
      </c>
      <c r="AE84" s="510">
        <v>4989.514000000001</v>
      </c>
      <c r="AF84" s="510">
        <v>4595.1650000000009</v>
      </c>
      <c r="AG84" s="510">
        <f t="shared" si="9"/>
        <v>4989.514000000001</v>
      </c>
      <c r="AH84" s="137">
        <f t="shared" si="4"/>
        <v>0</v>
      </c>
      <c r="AI84" s="137">
        <f t="shared" si="5"/>
        <v>-963.23299999999995</v>
      </c>
    </row>
    <row r="85" spans="1:35" s="114" customFormat="1">
      <c r="A85" s="509">
        <v>0.32291666666666702</v>
      </c>
      <c r="B85" s="510">
        <v>3716.3380000000002</v>
      </c>
      <c r="C85" s="510">
        <v>6204.4260000000004</v>
      </c>
      <c r="D85" s="510">
        <v>82.314999999999998</v>
      </c>
      <c r="E85" s="510">
        <v>551.37</v>
      </c>
      <c r="F85" s="510">
        <v>452.23700000000002</v>
      </c>
      <c r="G85" s="510">
        <v>546.65499999999997</v>
      </c>
      <c r="H85" s="510">
        <v>412.43</v>
      </c>
      <c r="I85" s="510">
        <v>107.533</v>
      </c>
      <c r="J85" s="510">
        <v>-623.10599999999999</v>
      </c>
      <c r="K85" s="510">
        <v>0</v>
      </c>
      <c r="L85" s="510">
        <v>-785.57899999999995</v>
      </c>
      <c r="M85" s="510">
        <v>11450.198000000002</v>
      </c>
      <c r="N85" s="510">
        <v>10664.619000000002</v>
      </c>
      <c r="O85" s="510">
        <f t="shared" si="8"/>
        <v>11450.198000000002</v>
      </c>
      <c r="P85" s="137">
        <f t="shared" si="2"/>
        <v>0</v>
      </c>
      <c r="Q85" s="137">
        <f t="shared" si="3"/>
        <v>-623.10599999999999</v>
      </c>
      <c r="S85" s="509">
        <v>0.32291666666666702</v>
      </c>
      <c r="T85" s="510">
        <v>4039.951</v>
      </c>
      <c r="U85" s="510">
        <v>1327.7339999999999</v>
      </c>
      <c r="V85" s="510">
        <v>0</v>
      </c>
      <c r="W85" s="510">
        <v>377.14</v>
      </c>
      <c r="X85" s="510">
        <v>94.751999999999995</v>
      </c>
      <c r="Y85" s="510">
        <v>0</v>
      </c>
      <c r="Z85" s="510">
        <v>474.05099999999999</v>
      </c>
      <c r="AA85" s="510">
        <v>87.343999999999994</v>
      </c>
      <c r="AB85" s="510">
        <v>-880.43100000000004</v>
      </c>
      <c r="AC85" s="510">
        <v>-361.87900000000002</v>
      </c>
      <c r="AD85" s="510">
        <v>-396.92399999999998</v>
      </c>
      <c r="AE85" s="510">
        <v>5158.6620000000012</v>
      </c>
      <c r="AF85" s="510">
        <v>4761.7380000000012</v>
      </c>
      <c r="AG85" s="510">
        <f t="shared" si="9"/>
        <v>5158.6620000000012</v>
      </c>
      <c r="AH85" s="137">
        <f t="shared" si="4"/>
        <v>0</v>
      </c>
      <c r="AI85" s="137">
        <f t="shared" si="5"/>
        <v>-880.43100000000004</v>
      </c>
    </row>
    <row r="86" spans="1:35" s="114" customFormat="1">
      <c r="A86" s="509">
        <v>0.33333333333333298</v>
      </c>
      <c r="B86" s="510">
        <v>3715.2660000000001</v>
      </c>
      <c r="C86" s="510">
        <v>6245.81</v>
      </c>
      <c r="D86" s="510">
        <v>82.234999999999999</v>
      </c>
      <c r="E86" s="510">
        <v>548.31299999999999</v>
      </c>
      <c r="F86" s="510">
        <v>459.94900000000001</v>
      </c>
      <c r="G86" s="510">
        <v>269.74</v>
      </c>
      <c r="H86" s="510">
        <v>655.005</v>
      </c>
      <c r="I86" s="510">
        <v>106.13</v>
      </c>
      <c r="J86" s="510">
        <v>-621.66899999999998</v>
      </c>
      <c r="K86" s="510">
        <v>0</v>
      </c>
      <c r="L86" s="510">
        <v>-787.56200000000001</v>
      </c>
      <c r="M86" s="510">
        <v>11460.779</v>
      </c>
      <c r="N86" s="510">
        <v>10673.217000000001</v>
      </c>
      <c r="O86" s="510">
        <f t="shared" si="8"/>
        <v>11460.779</v>
      </c>
      <c r="P86" s="137">
        <f t="shared" si="2"/>
        <v>0</v>
      </c>
      <c r="Q86" s="137">
        <f t="shared" si="3"/>
        <v>-621.66899999999998</v>
      </c>
      <c r="S86" s="509">
        <v>0.33333333333333298</v>
      </c>
      <c r="T86" s="510">
        <v>4039.4229999999998</v>
      </c>
      <c r="U86" s="510">
        <v>1324.402</v>
      </c>
      <c r="V86" s="510">
        <v>0</v>
      </c>
      <c r="W86" s="510">
        <v>360.72199999999998</v>
      </c>
      <c r="X86" s="510">
        <v>87.72</v>
      </c>
      <c r="Y86" s="510">
        <v>0</v>
      </c>
      <c r="Z86" s="510">
        <v>560.14499999999998</v>
      </c>
      <c r="AA86" s="510">
        <v>79.805999999999997</v>
      </c>
      <c r="AB86" s="510">
        <v>-799.49199999999996</v>
      </c>
      <c r="AC86" s="510">
        <v>-329.56299999999999</v>
      </c>
      <c r="AD86" s="510">
        <v>-395.80099999999999</v>
      </c>
      <c r="AE86" s="510">
        <v>5323.1629999999996</v>
      </c>
      <c r="AF86" s="510">
        <v>4927.3619999999992</v>
      </c>
      <c r="AG86" s="510">
        <f t="shared" si="9"/>
        <v>5323.1629999999996</v>
      </c>
      <c r="AH86" s="137">
        <f t="shared" si="4"/>
        <v>0</v>
      </c>
      <c r="AI86" s="137">
        <f t="shared" si="5"/>
        <v>-799.49199999999996</v>
      </c>
    </row>
    <row r="87" spans="1:35" s="114" customFormat="1">
      <c r="A87" s="509">
        <v>0.34375</v>
      </c>
      <c r="B87" s="510">
        <v>3714.8139999999999</v>
      </c>
      <c r="C87" s="510">
        <v>6186.5959999999995</v>
      </c>
      <c r="D87" s="510">
        <v>82.289000000000001</v>
      </c>
      <c r="E87" s="510">
        <v>548.39</v>
      </c>
      <c r="F87" s="510">
        <v>466.35199999999998</v>
      </c>
      <c r="G87" s="510">
        <v>249.50399999999999</v>
      </c>
      <c r="H87" s="510">
        <v>923.91899999999998</v>
      </c>
      <c r="I87" s="510">
        <v>103.361</v>
      </c>
      <c r="J87" s="510">
        <v>-672.43600000000004</v>
      </c>
      <c r="K87" s="510">
        <v>0</v>
      </c>
      <c r="L87" s="510">
        <v>-784.50900000000001</v>
      </c>
      <c r="M87" s="510">
        <v>11602.789000000002</v>
      </c>
      <c r="N87" s="510">
        <v>10818.280000000002</v>
      </c>
      <c r="O87" s="510">
        <f t="shared" si="8"/>
        <v>11602.789000000002</v>
      </c>
      <c r="P87" s="137">
        <f t="shared" si="2"/>
        <v>0</v>
      </c>
      <c r="Q87" s="137">
        <f t="shared" si="3"/>
        <v>-672.43600000000004</v>
      </c>
      <c r="S87" s="509">
        <v>0.34375</v>
      </c>
      <c r="T87" s="510">
        <v>4040.2620000000002</v>
      </c>
      <c r="U87" s="510">
        <v>1333.64</v>
      </c>
      <c r="V87" s="510">
        <v>0</v>
      </c>
      <c r="W87" s="510">
        <v>363.11500000000001</v>
      </c>
      <c r="X87" s="510">
        <v>87.37</v>
      </c>
      <c r="Y87" s="510">
        <v>0</v>
      </c>
      <c r="Z87" s="510">
        <v>664.00099999999998</v>
      </c>
      <c r="AA87" s="510">
        <v>73.432000000000002</v>
      </c>
      <c r="AB87" s="510">
        <v>-745.89599999999996</v>
      </c>
      <c r="AC87" s="510">
        <v>-312.64299999999997</v>
      </c>
      <c r="AD87" s="510">
        <v>-397.55599999999998</v>
      </c>
      <c r="AE87" s="510">
        <v>5503.2809999999999</v>
      </c>
      <c r="AF87" s="510">
        <v>5105.7250000000004</v>
      </c>
      <c r="AG87" s="510">
        <f t="shared" si="9"/>
        <v>5503.2809999999999</v>
      </c>
      <c r="AH87" s="137">
        <f t="shared" si="4"/>
        <v>0</v>
      </c>
      <c r="AI87" s="137">
        <f t="shared" si="5"/>
        <v>-745.89599999999996</v>
      </c>
    </row>
    <row r="88" spans="1:35" s="114" customFormat="1">
      <c r="A88" s="509">
        <v>0.35416666666666702</v>
      </c>
      <c r="B88" s="510">
        <v>3714.5459999999998</v>
      </c>
      <c r="C88" s="510">
        <v>6181.7950000000001</v>
      </c>
      <c r="D88" s="510">
        <v>82.382000000000005</v>
      </c>
      <c r="E88" s="510">
        <v>549.61500000000001</v>
      </c>
      <c r="F88" s="510">
        <v>466.221</v>
      </c>
      <c r="G88" s="510">
        <v>156.58099999999999</v>
      </c>
      <c r="H88" s="510">
        <v>1195.9670000000001</v>
      </c>
      <c r="I88" s="510">
        <v>103.94799999999999</v>
      </c>
      <c r="J88" s="510">
        <v>-751.68799999999999</v>
      </c>
      <c r="K88" s="510">
        <v>0</v>
      </c>
      <c r="L88" s="510">
        <v>-785.34699999999998</v>
      </c>
      <c r="M88" s="510">
        <v>11699.367</v>
      </c>
      <c r="N88" s="510">
        <v>10914.02</v>
      </c>
      <c r="O88" s="510">
        <f t="shared" si="8"/>
        <v>11699.367</v>
      </c>
      <c r="P88" s="137">
        <f t="shared" si="2"/>
        <v>0</v>
      </c>
      <c r="Q88" s="137">
        <f t="shared" si="3"/>
        <v>-751.68799999999999</v>
      </c>
      <c r="S88" s="509">
        <v>0.35416666666666702</v>
      </c>
      <c r="T88" s="510">
        <v>4043.1619999999998</v>
      </c>
      <c r="U88" s="510">
        <v>1325.576</v>
      </c>
      <c r="V88" s="510">
        <v>0</v>
      </c>
      <c r="W88" s="510">
        <v>362.11599999999999</v>
      </c>
      <c r="X88" s="510">
        <v>87.356999999999999</v>
      </c>
      <c r="Y88" s="510">
        <v>0</v>
      </c>
      <c r="Z88" s="510">
        <v>734.07500000000005</v>
      </c>
      <c r="AA88" s="510">
        <v>72.215999999999994</v>
      </c>
      <c r="AB88" s="510">
        <v>-685.346</v>
      </c>
      <c r="AC88" s="510">
        <v>-312.17899999999997</v>
      </c>
      <c r="AD88" s="510">
        <v>-397.21100000000001</v>
      </c>
      <c r="AE88" s="510">
        <v>5626.976999999999</v>
      </c>
      <c r="AF88" s="510">
        <v>5229.7659999999987</v>
      </c>
      <c r="AG88" s="510">
        <f t="shared" si="9"/>
        <v>5626.976999999999</v>
      </c>
      <c r="AH88" s="137">
        <f t="shared" si="4"/>
        <v>0</v>
      </c>
      <c r="AI88" s="137">
        <f t="shared" si="5"/>
        <v>-685.346</v>
      </c>
    </row>
    <row r="89" spans="1:35" s="114" customFormat="1">
      <c r="A89" s="509">
        <v>0.36458333333333298</v>
      </c>
      <c r="B89" s="510">
        <v>3714.7339999999999</v>
      </c>
      <c r="C89" s="510">
        <v>6126.0929999999998</v>
      </c>
      <c r="D89" s="510">
        <v>82.221999999999994</v>
      </c>
      <c r="E89" s="510">
        <v>544.90499999999997</v>
      </c>
      <c r="F89" s="510">
        <v>449.20400000000001</v>
      </c>
      <c r="G89" s="510">
        <v>144.59100000000001</v>
      </c>
      <c r="H89" s="510">
        <v>1445.8710000000001</v>
      </c>
      <c r="I89" s="510">
        <v>106.02</v>
      </c>
      <c r="J89" s="510">
        <v>-893.28499999999997</v>
      </c>
      <c r="K89" s="510">
        <v>0</v>
      </c>
      <c r="L89" s="510">
        <v>-782.19600000000003</v>
      </c>
      <c r="M89" s="510">
        <v>11720.355</v>
      </c>
      <c r="N89" s="510">
        <v>10938.159</v>
      </c>
      <c r="O89" s="510">
        <f t="shared" si="8"/>
        <v>11720.355</v>
      </c>
      <c r="P89" s="137">
        <f t="shared" si="2"/>
        <v>0</v>
      </c>
      <c r="Q89" s="137">
        <f t="shared" si="3"/>
        <v>-893.28499999999997</v>
      </c>
      <c r="S89" s="509">
        <v>0.36458333333333298</v>
      </c>
      <c r="T89" s="510">
        <v>4047.248</v>
      </c>
      <c r="U89" s="510">
        <v>1325.4860000000001</v>
      </c>
      <c r="V89" s="510">
        <v>0</v>
      </c>
      <c r="W89" s="510">
        <v>360.20499999999998</v>
      </c>
      <c r="X89" s="510">
        <v>87.36</v>
      </c>
      <c r="Y89" s="510">
        <v>0</v>
      </c>
      <c r="Z89" s="510">
        <v>835.97</v>
      </c>
      <c r="AA89" s="510">
        <v>72.697999999999993</v>
      </c>
      <c r="AB89" s="510">
        <v>-613.58000000000004</v>
      </c>
      <c r="AC89" s="510">
        <v>-311.96699999999998</v>
      </c>
      <c r="AD89" s="510">
        <v>-397.94299999999998</v>
      </c>
      <c r="AE89" s="510">
        <v>5803.420000000001</v>
      </c>
      <c r="AF89" s="510">
        <v>5405.4770000000008</v>
      </c>
      <c r="AG89" s="510">
        <f t="shared" si="9"/>
        <v>5803.420000000001</v>
      </c>
      <c r="AH89" s="137">
        <f t="shared" si="4"/>
        <v>0</v>
      </c>
      <c r="AI89" s="137">
        <f t="shared" si="5"/>
        <v>-613.58000000000004</v>
      </c>
    </row>
    <row r="90" spans="1:35" s="114" customFormat="1">
      <c r="A90" s="509">
        <v>0.375</v>
      </c>
      <c r="B90" s="510">
        <v>3714.3029999999999</v>
      </c>
      <c r="C90" s="510">
        <v>6096.2839999999997</v>
      </c>
      <c r="D90" s="510">
        <v>85.218999999999994</v>
      </c>
      <c r="E90" s="510">
        <v>533.07399999999996</v>
      </c>
      <c r="F90" s="510">
        <v>222.22800000000001</v>
      </c>
      <c r="G90" s="510">
        <v>146.16800000000001</v>
      </c>
      <c r="H90" s="510">
        <v>1661.0229999999999</v>
      </c>
      <c r="I90" s="510">
        <v>100.242</v>
      </c>
      <c r="J90" s="510">
        <v>-883.54899999999998</v>
      </c>
      <c r="K90" s="510">
        <v>-3.1219999999999999</v>
      </c>
      <c r="L90" s="510">
        <v>-778.94100000000003</v>
      </c>
      <c r="M90" s="510">
        <v>11671.869999999999</v>
      </c>
      <c r="N90" s="510">
        <v>10892.928999999998</v>
      </c>
      <c r="O90" s="510">
        <f t="shared" si="8"/>
        <v>11671.869999999999</v>
      </c>
      <c r="P90" s="137">
        <f t="shared" si="2"/>
        <v>0</v>
      </c>
      <c r="Q90" s="137">
        <f t="shared" si="3"/>
        <v>-883.54899999999998</v>
      </c>
      <c r="S90" s="509">
        <v>0.375</v>
      </c>
      <c r="T90" s="510">
        <v>4050.2159999999999</v>
      </c>
      <c r="U90" s="510">
        <v>1084.1969999999999</v>
      </c>
      <c r="V90" s="510">
        <v>0</v>
      </c>
      <c r="W90" s="510">
        <v>350.61099999999999</v>
      </c>
      <c r="X90" s="510">
        <v>84.063999999999993</v>
      </c>
      <c r="Y90" s="510">
        <v>0</v>
      </c>
      <c r="Z90" s="510">
        <v>918.14200000000005</v>
      </c>
      <c r="AA90" s="510">
        <v>77.528000000000006</v>
      </c>
      <c r="AB90" s="510">
        <v>-291.017</v>
      </c>
      <c r="AC90" s="510">
        <v>-310.35700000000003</v>
      </c>
      <c r="AD90" s="510">
        <v>-372.25700000000001</v>
      </c>
      <c r="AE90" s="510">
        <v>5963.384</v>
      </c>
      <c r="AF90" s="510">
        <v>5591.1270000000004</v>
      </c>
      <c r="AG90" s="510">
        <f t="shared" si="9"/>
        <v>5963.384</v>
      </c>
      <c r="AH90" s="137">
        <f t="shared" si="4"/>
        <v>0</v>
      </c>
      <c r="AI90" s="137">
        <f t="shared" si="5"/>
        <v>-291.017</v>
      </c>
    </row>
    <row r="91" spans="1:35" s="114" customFormat="1">
      <c r="A91" s="509">
        <v>0.38541666666666702</v>
      </c>
      <c r="B91" s="510">
        <v>3715.444</v>
      </c>
      <c r="C91" s="510">
        <v>6003.866</v>
      </c>
      <c r="D91" s="510">
        <v>81.478999999999999</v>
      </c>
      <c r="E91" s="510">
        <v>534.91300000000001</v>
      </c>
      <c r="F91" s="510">
        <v>201.387</v>
      </c>
      <c r="G91" s="510">
        <v>162.57900000000001</v>
      </c>
      <c r="H91" s="510">
        <v>1853.4069999999999</v>
      </c>
      <c r="I91" s="510">
        <v>97.525000000000006</v>
      </c>
      <c r="J91" s="510">
        <v>-973.02599999999995</v>
      </c>
      <c r="K91" s="510">
        <v>0</v>
      </c>
      <c r="L91" s="510">
        <v>-772.65800000000002</v>
      </c>
      <c r="M91" s="510">
        <v>11677.573999999999</v>
      </c>
      <c r="N91" s="510">
        <v>10904.915999999999</v>
      </c>
      <c r="O91" s="510">
        <f t="shared" si="8"/>
        <v>11677.573999999999</v>
      </c>
      <c r="P91" s="137">
        <f t="shared" si="2"/>
        <v>0</v>
      </c>
      <c r="Q91" s="137">
        <f t="shared" si="3"/>
        <v>-973.02599999999995</v>
      </c>
      <c r="S91" s="509">
        <v>0.38541666666666702</v>
      </c>
      <c r="T91" s="510">
        <v>4048.9119999999998</v>
      </c>
      <c r="U91" s="510">
        <v>1080.4680000000001</v>
      </c>
      <c r="V91" s="510">
        <v>0</v>
      </c>
      <c r="W91" s="510">
        <v>348.41399999999999</v>
      </c>
      <c r="X91" s="510">
        <v>84.066999999999993</v>
      </c>
      <c r="Y91" s="510">
        <v>0</v>
      </c>
      <c r="Z91" s="510">
        <v>938.82100000000003</v>
      </c>
      <c r="AA91" s="510">
        <v>75.108000000000004</v>
      </c>
      <c r="AB91" s="510">
        <v>-254.852</v>
      </c>
      <c r="AC91" s="510">
        <v>-310.88400000000001</v>
      </c>
      <c r="AD91" s="510">
        <v>-371.73500000000001</v>
      </c>
      <c r="AE91" s="510">
        <v>6010.0540000000001</v>
      </c>
      <c r="AF91" s="510">
        <v>5638.3190000000004</v>
      </c>
      <c r="AG91" s="510">
        <f t="shared" si="9"/>
        <v>6010.0540000000001</v>
      </c>
      <c r="AH91" s="137">
        <f t="shared" si="4"/>
        <v>0</v>
      </c>
      <c r="AI91" s="137">
        <f t="shared" si="5"/>
        <v>-254.852</v>
      </c>
    </row>
    <row r="92" spans="1:35" s="114" customFormat="1">
      <c r="A92" s="509">
        <v>0.39583333333333298</v>
      </c>
      <c r="B92" s="510">
        <v>3714.8890000000001</v>
      </c>
      <c r="C92" s="510">
        <v>5936.6490000000003</v>
      </c>
      <c r="D92" s="510">
        <v>78.683000000000007</v>
      </c>
      <c r="E92" s="510">
        <v>533.26</v>
      </c>
      <c r="F92" s="510">
        <v>201.37899999999999</v>
      </c>
      <c r="G92" s="510">
        <v>146.16800000000001</v>
      </c>
      <c r="H92" s="510">
        <v>2028.9159999999999</v>
      </c>
      <c r="I92" s="510">
        <v>92.447000000000003</v>
      </c>
      <c r="J92" s="510">
        <v>-1097.1890000000001</v>
      </c>
      <c r="K92" s="510">
        <v>0</v>
      </c>
      <c r="L92" s="510">
        <v>-767.90300000000002</v>
      </c>
      <c r="M92" s="510">
        <v>11635.202000000001</v>
      </c>
      <c r="N92" s="510">
        <v>10867.299000000001</v>
      </c>
      <c r="O92" s="510">
        <f t="shared" si="8"/>
        <v>11635.202000000001</v>
      </c>
      <c r="P92" s="137">
        <f t="shared" si="2"/>
        <v>0</v>
      </c>
      <c r="Q92" s="137">
        <f t="shared" si="3"/>
        <v>-1097.1890000000001</v>
      </c>
      <c r="S92" s="509">
        <v>0.39583333333333298</v>
      </c>
      <c r="T92" s="510">
        <v>4050.9270000000001</v>
      </c>
      <c r="U92" s="510">
        <v>1087.943</v>
      </c>
      <c r="V92" s="510">
        <v>0</v>
      </c>
      <c r="W92" s="510">
        <v>347.43799999999999</v>
      </c>
      <c r="X92" s="510">
        <v>84.037000000000006</v>
      </c>
      <c r="Y92" s="510">
        <v>0</v>
      </c>
      <c r="Z92" s="510">
        <v>972.02200000000005</v>
      </c>
      <c r="AA92" s="510">
        <v>69.608999999999995</v>
      </c>
      <c r="AB92" s="510">
        <v>-193.035</v>
      </c>
      <c r="AC92" s="510">
        <v>-310.60000000000002</v>
      </c>
      <c r="AD92" s="510">
        <v>-372.71300000000002</v>
      </c>
      <c r="AE92" s="510">
        <v>6108.3410000000003</v>
      </c>
      <c r="AF92" s="510">
        <v>5735.6280000000006</v>
      </c>
      <c r="AG92" s="510">
        <f t="shared" si="9"/>
        <v>6108.3410000000003</v>
      </c>
      <c r="AH92" s="137">
        <f t="shared" si="4"/>
        <v>0</v>
      </c>
      <c r="AI92" s="137">
        <f t="shared" si="5"/>
        <v>-193.035</v>
      </c>
    </row>
    <row r="93" spans="1:35" s="114" customFormat="1">
      <c r="A93" s="509">
        <v>0.40625</v>
      </c>
      <c r="B93" s="510">
        <v>3713.049</v>
      </c>
      <c r="C93" s="510">
        <v>5857.5469999999996</v>
      </c>
      <c r="D93" s="510">
        <v>80.930999999999997</v>
      </c>
      <c r="E93" s="510">
        <v>535.23199999999997</v>
      </c>
      <c r="F93" s="510">
        <v>201.28</v>
      </c>
      <c r="G93" s="510">
        <v>147.69399999999999</v>
      </c>
      <c r="H93" s="510">
        <v>2183.0770000000002</v>
      </c>
      <c r="I93" s="510">
        <v>92.677999999999997</v>
      </c>
      <c r="J93" s="510">
        <v>-1150.982</v>
      </c>
      <c r="K93" s="510">
        <v>0</v>
      </c>
      <c r="L93" s="510">
        <v>-762.40200000000004</v>
      </c>
      <c r="M93" s="510">
        <v>11660.506000000001</v>
      </c>
      <c r="N93" s="510">
        <v>10898.104000000001</v>
      </c>
      <c r="O93" s="510">
        <f t="shared" si="8"/>
        <v>11660.506000000001</v>
      </c>
      <c r="P93" s="137">
        <f t="shared" si="2"/>
        <v>0</v>
      </c>
      <c r="Q93" s="137">
        <f t="shared" si="3"/>
        <v>-1150.982</v>
      </c>
      <c r="S93" s="509">
        <v>0.40625</v>
      </c>
      <c r="T93" s="510">
        <v>4051.9940000000001</v>
      </c>
      <c r="U93" s="510">
        <v>1085.3219999999999</v>
      </c>
      <c r="V93" s="510">
        <v>0</v>
      </c>
      <c r="W93" s="510">
        <v>345.375</v>
      </c>
      <c r="X93" s="510">
        <v>84.15</v>
      </c>
      <c r="Y93" s="510">
        <v>0</v>
      </c>
      <c r="Z93" s="510">
        <v>1034.249</v>
      </c>
      <c r="AA93" s="510">
        <v>56.622999999999998</v>
      </c>
      <c r="AB93" s="510">
        <v>-137.52000000000001</v>
      </c>
      <c r="AC93" s="510">
        <v>-309.995</v>
      </c>
      <c r="AD93" s="510">
        <v>-372.57</v>
      </c>
      <c r="AE93" s="510">
        <v>6210.1979999999985</v>
      </c>
      <c r="AF93" s="510">
        <v>5837.6279999999988</v>
      </c>
      <c r="AG93" s="510">
        <f t="shared" si="9"/>
        <v>6210.1979999999985</v>
      </c>
      <c r="AH93" s="137">
        <f t="shared" si="4"/>
        <v>0</v>
      </c>
      <c r="AI93" s="137">
        <f t="shared" si="5"/>
        <v>-137.52000000000001</v>
      </c>
    </row>
    <row r="94" spans="1:35" s="114" customFormat="1">
      <c r="A94" s="509">
        <v>0.41666666666666702</v>
      </c>
      <c r="B94" s="510">
        <v>3712.48</v>
      </c>
      <c r="C94" s="510">
        <v>5846.36</v>
      </c>
      <c r="D94" s="510">
        <v>82.289000000000001</v>
      </c>
      <c r="E94" s="510">
        <v>535.03499999999997</v>
      </c>
      <c r="F94" s="510">
        <v>188.429</v>
      </c>
      <c r="G94" s="510">
        <v>0</v>
      </c>
      <c r="H94" s="510">
        <v>2318.652</v>
      </c>
      <c r="I94" s="510">
        <v>90.367000000000004</v>
      </c>
      <c r="J94" s="510">
        <v>-919.35</v>
      </c>
      <c r="K94" s="510">
        <v>-138.65100000000001</v>
      </c>
      <c r="L94" s="510">
        <v>-760.52499999999998</v>
      </c>
      <c r="M94" s="510">
        <v>11715.611000000001</v>
      </c>
      <c r="N94" s="510">
        <v>10955.086000000001</v>
      </c>
      <c r="O94" s="510">
        <f t="shared" si="8"/>
        <v>11715.611000000001</v>
      </c>
      <c r="P94" s="137">
        <f t="shared" si="2"/>
        <v>0</v>
      </c>
      <c r="Q94" s="137">
        <f t="shared" si="3"/>
        <v>-919.35</v>
      </c>
      <c r="S94" s="509">
        <v>0.41666666666666702</v>
      </c>
      <c r="T94" s="510">
        <v>4053.4</v>
      </c>
      <c r="U94" s="510">
        <v>1102.5039999999999</v>
      </c>
      <c r="V94" s="510">
        <v>0</v>
      </c>
      <c r="W94" s="510">
        <v>321.15499999999997</v>
      </c>
      <c r="X94" s="510">
        <v>82.594999999999999</v>
      </c>
      <c r="Y94" s="510">
        <v>0</v>
      </c>
      <c r="Z94" s="510">
        <v>1117.9870000000001</v>
      </c>
      <c r="AA94" s="510">
        <v>47.597000000000001</v>
      </c>
      <c r="AB94" s="510">
        <v>-2.7360000000000002</v>
      </c>
      <c r="AC94" s="510">
        <v>-309.46800000000002</v>
      </c>
      <c r="AD94" s="510">
        <v>-373.23099999999999</v>
      </c>
      <c r="AE94" s="510">
        <v>6413.0340000000006</v>
      </c>
      <c r="AF94" s="510">
        <v>6039.8030000000008</v>
      </c>
      <c r="AG94" s="510">
        <f t="shared" si="9"/>
        <v>6413.0340000000006</v>
      </c>
      <c r="AH94" s="137">
        <f t="shared" si="4"/>
        <v>0</v>
      </c>
      <c r="AI94" s="137">
        <f t="shared" si="5"/>
        <v>-2.7360000000000002</v>
      </c>
    </row>
    <row r="95" spans="1:35" s="114" customFormat="1">
      <c r="A95" s="509">
        <v>0.42708333333333298</v>
      </c>
      <c r="B95" s="510">
        <v>3713.9340000000002</v>
      </c>
      <c r="C95" s="510">
        <v>5856.6559999999999</v>
      </c>
      <c r="D95" s="510">
        <v>82.355999999999995</v>
      </c>
      <c r="E95" s="510">
        <v>537.45799999999997</v>
      </c>
      <c r="F95" s="510">
        <v>188.054</v>
      </c>
      <c r="G95" s="510">
        <v>0</v>
      </c>
      <c r="H95" s="510">
        <v>2433.942</v>
      </c>
      <c r="I95" s="510">
        <v>85.504000000000005</v>
      </c>
      <c r="J95" s="510">
        <v>-1036.73</v>
      </c>
      <c r="K95" s="510">
        <v>-219.59899999999999</v>
      </c>
      <c r="L95" s="510">
        <v>-762.59100000000001</v>
      </c>
      <c r="M95" s="510">
        <v>11641.575000000003</v>
      </c>
      <c r="N95" s="510">
        <v>10878.984000000002</v>
      </c>
      <c r="O95" s="510">
        <f t="shared" si="8"/>
        <v>11641.575000000003</v>
      </c>
      <c r="P95" s="137">
        <f t="shared" si="2"/>
        <v>0</v>
      </c>
      <c r="Q95" s="137">
        <f t="shared" si="3"/>
        <v>-1036.73</v>
      </c>
      <c r="S95" s="509">
        <v>0.42708333333333298</v>
      </c>
      <c r="T95" s="510">
        <v>4054.759</v>
      </c>
      <c r="U95" s="510">
        <v>1104.7719999999999</v>
      </c>
      <c r="V95" s="510">
        <v>0</v>
      </c>
      <c r="W95" s="510">
        <v>322.28899999999999</v>
      </c>
      <c r="X95" s="510">
        <v>82.578000000000003</v>
      </c>
      <c r="Y95" s="510">
        <v>0</v>
      </c>
      <c r="Z95" s="510">
        <v>1201.057</v>
      </c>
      <c r="AA95" s="510">
        <v>45.027000000000001</v>
      </c>
      <c r="AB95" s="510">
        <v>-28.946000000000002</v>
      </c>
      <c r="AC95" s="510">
        <v>-309.12</v>
      </c>
      <c r="AD95" s="510">
        <v>-374.11099999999999</v>
      </c>
      <c r="AE95" s="510">
        <v>6472.4160000000002</v>
      </c>
      <c r="AF95" s="510">
        <v>6098.3050000000003</v>
      </c>
      <c r="AG95" s="510">
        <f t="shared" si="9"/>
        <v>6472.4160000000002</v>
      </c>
      <c r="AH95" s="137">
        <f t="shared" si="4"/>
        <v>0</v>
      </c>
      <c r="AI95" s="137">
        <f t="shared" si="5"/>
        <v>-28.946000000000002</v>
      </c>
    </row>
    <row r="96" spans="1:35" s="114" customFormat="1">
      <c r="A96" s="509">
        <v>0.4375</v>
      </c>
      <c r="B96" s="510">
        <v>3714.7429999999999</v>
      </c>
      <c r="C96" s="510">
        <v>5818.6289999999999</v>
      </c>
      <c r="D96" s="510">
        <v>82.295000000000002</v>
      </c>
      <c r="E96" s="510">
        <v>536.84500000000003</v>
      </c>
      <c r="F96" s="510">
        <v>187.95099999999999</v>
      </c>
      <c r="G96" s="510">
        <v>0</v>
      </c>
      <c r="H96" s="510">
        <v>2533.569</v>
      </c>
      <c r="I96" s="510">
        <v>84.129000000000005</v>
      </c>
      <c r="J96" s="510">
        <v>-1193.5730000000001</v>
      </c>
      <c r="K96" s="510">
        <v>-219.572</v>
      </c>
      <c r="L96" s="510">
        <v>-760.14300000000003</v>
      </c>
      <c r="M96" s="510">
        <v>11545.015999999998</v>
      </c>
      <c r="N96" s="510">
        <v>10784.872999999998</v>
      </c>
      <c r="O96" s="510">
        <f t="shared" si="8"/>
        <v>11545.015999999998</v>
      </c>
      <c r="P96" s="137">
        <f t="shared" si="2"/>
        <v>0</v>
      </c>
      <c r="Q96" s="137">
        <f t="shared" si="3"/>
        <v>-1193.5730000000001</v>
      </c>
      <c r="S96" s="509">
        <v>0.4375</v>
      </c>
      <c r="T96" s="510">
        <v>4055.7910000000002</v>
      </c>
      <c r="U96" s="510">
        <v>1106.114</v>
      </c>
      <c r="V96" s="510">
        <v>0</v>
      </c>
      <c r="W96" s="510">
        <v>321.47800000000001</v>
      </c>
      <c r="X96" s="510">
        <v>82.578000000000003</v>
      </c>
      <c r="Y96" s="510">
        <v>0</v>
      </c>
      <c r="Z96" s="510">
        <v>1298.462</v>
      </c>
      <c r="AA96" s="510">
        <v>46.478000000000002</v>
      </c>
      <c r="AB96" s="510">
        <v>-45.356999999999999</v>
      </c>
      <c r="AC96" s="510">
        <v>-308.97300000000001</v>
      </c>
      <c r="AD96" s="510">
        <v>-374.88499999999999</v>
      </c>
      <c r="AE96" s="510">
        <v>6556.5710000000008</v>
      </c>
      <c r="AF96" s="510">
        <v>6181.6860000000006</v>
      </c>
      <c r="AG96" s="510">
        <f t="shared" si="9"/>
        <v>6556.5710000000008</v>
      </c>
      <c r="AH96" s="137">
        <f t="shared" si="4"/>
        <v>0</v>
      </c>
      <c r="AI96" s="137">
        <f t="shared" si="5"/>
        <v>-45.356999999999999</v>
      </c>
    </row>
    <row r="97" spans="1:35" s="114" customFormat="1">
      <c r="A97" s="509">
        <v>0.44791666666666702</v>
      </c>
      <c r="B97" s="510">
        <v>3715.4090000000001</v>
      </c>
      <c r="C97" s="510">
        <v>5654.7579999999998</v>
      </c>
      <c r="D97" s="510">
        <v>81.974000000000004</v>
      </c>
      <c r="E97" s="510">
        <v>537.65800000000002</v>
      </c>
      <c r="F97" s="510">
        <v>186.81</v>
      </c>
      <c r="G97" s="510">
        <v>0</v>
      </c>
      <c r="H97" s="510">
        <v>2623.4549999999999</v>
      </c>
      <c r="I97" s="510">
        <v>90.632000000000005</v>
      </c>
      <c r="J97" s="510">
        <v>-1193.5640000000001</v>
      </c>
      <c r="K97" s="510">
        <v>-219.33</v>
      </c>
      <c r="L97" s="510">
        <v>-746.72500000000002</v>
      </c>
      <c r="M97" s="510">
        <v>11477.801999999998</v>
      </c>
      <c r="N97" s="510">
        <v>10731.076999999997</v>
      </c>
      <c r="O97" s="510">
        <f t="shared" si="8"/>
        <v>11477.801999999998</v>
      </c>
      <c r="P97" s="137">
        <f t="shared" si="2"/>
        <v>0</v>
      </c>
      <c r="Q97" s="137">
        <f t="shared" si="3"/>
        <v>-1193.5640000000001</v>
      </c>
      <c r="S97" s="509">
        <v>0.44791666666666702</v>
      </c>
      <c r="T97" s="510">
        <v>4054.64</v>
      </c>
      <c r="U97" s="510">
        <v>1104.9649999999999</v>
      </c>
      <c r="V97" s="510">
        <v>0</v>
      </c>
      <c r="W97" s="510">
        <v>322.483</v>
      </c>
      <c r="X97" s="510">
        <v>82.557000000000002</v>
      </c>
      <c r="Y97" s="510">
        <v>0</v>
      </c>
      <c r="Z97" s="510">
        <v>1345.9369999999999</v>
      </c>
      <c r="AA97" s="510">
        <v>39.631</v>
      </c>
      <c r="AB97" s="510">
        <v>-18.329999999999998</v>
      </c>
      <c r="AC97" s="510">
        <v>-308.89</v>
      </c>
      <c r="AD97" s="510">
        <v>-374.971</v>
      </c>
      <c r="AE97" s="510">
        <v>6622.9929999999995</v>
      </c>
      <c r="AF97" s="510">
        <v>6248.021999999999</v>
      </c>
      <c r="AG97" s="510">
        <f t="shared" si="9"/>
        <v>6622.9929999999995</v>
      </c>
      <c r="AH97" s="137">
        <f t="shared" si="4"/>
        <v>0</v>
      </c>
      <c r="AI97" s="137">
        <f t="shared" si="5"/>
        <v>-18.329999999999998</v>
      </c>
    </row>
    <row r="98" spans="1:35" s="114" customFormat="1">
      <c r="A98" s="509">
        <v>0.45833333333333298</v>
      </c>
      <c r="B98" s="510">
        <v>3714.652</v>
      </c>
      <c r="C98" s="510">
        <v>5618.4480000000003</v>
      </c>
      <c r="D98" s="510">
        <v>75.412000000000006</v>
      </c>
      <c r="E98" s="510">
        <v>534.21699999999998</v>
      </c>
      <c r="F98" s="510">
        <v>159.88800000000001</v>
      </c>
      <c r="G98" s="510">
        <v>0</v>
      </c>
      <c r="H98" s="510">
        <v>2695.1280000000002</v>
      </c>
      <c r="I98" s="510">
        <v>90.192999999999998</v>
      </c>
      <c r="J98" s="510">
        <v>-984.553</v>
      </c>
      <c r="K98" s="510">
        <v>-404.02800000000002</v>
      </c>
      <c r="L98" s="510">
        <v>-743.63800000000003</v>
      </c>
      <c r="M98" s="510">
        <v>11499.357000000002</v>
      </c>
      <c r="N98" s="510">
        <v>10755.719000000001</v>
      </c>
      <c r="O98" s="510">
        <f t="shared" si="8"/>
        <v>11499.357000000002</v>
      </c>
      <c r="P98" s="137">
        <f t="shared" si="2"/>
        <v>0</v>
      </c>
      <c r="Q98" s="137">
        <f t="shared" si="3"/>
        <v>-984.553</v>
      </c>
      <c r="S98" s="509">
        <v>0.45833333333333298</v>
      </c>
      <c r="T98" s="510">
        <v>4055.8629999999998</v>
      </c>
      <c r="U98" s="510">
        <v>1094.021</v>
      </c>
      <c r="V98" s="510">
        <v>0</v>
      </c>
      <c r="W98" s="510">
        <v>322.16399999999999</v>
      </c>
      <c r="X98" s="510">
        <v>89.472999999999999</v>
      </c>
      <c r="Y98" s="510">
        <v>0</v>
      </c>
      <c r="Z98" s="510">
        <v>1415.6610000000001</v>
      </c>
      <c r="AA98" s="510">
        <v>41.387</v>
      </c>
      <c r="AB98" s="510">
        <v>44.819000000000003</v>
      </c>
      <c r="AC98" s="510">
        <v>-308.69400000000002</v>
      </c>
      <c r="AD98" s="510">
        <v>-374.37299999999999</v>
      </c>
      <c r="AE98" s="510">
        <v>6754.6939999999995</v>
      </c>
      <c r="AF98" s="510">
        <v>6380.3209999999999</v>
      </c>
      <c r="AG98" s="510">
        <f t="shared" si="9"/>
        <v>6754.6939999999995</v>
      </c>
      <c r="AH98" s="137">
        <f t="shared" si="4"/>
        <v>44.819000000000003</v>
      </c>
      <c r="AI98" s="137">
        <f t="shared" si="5"/>
        <v>0</v>
      </c>
    </row>
    <row r="99" spans="1:35" s="114" customFormat="1">
      <c r="A99" s="509">
        <v>0.46875</v>
      </c>
      <c r="B99" s="510">
        <v>3714.799</v>
      </c>
      <c r="C99" s="510">
        <v>5585.8130000000001</v>
      </c>
      <c r="D99" s="510">
        <v>82.335999999999999</v>
      </c>
      <c r="E99" s="510">
        <v>535.84699999999998</v>
      </c>
      <c r="F99" s="510">
        <v>158.90700000000001</v>
      </c>
      <c r="G99" s="510">
        <v>0</v>
      </c>
      <c r="H99" s="510">
        <v>2744.6979999999999</v>
      </c>
      <c r="I99" s="510">
        <v>90.457999999999998</v>
      </c>
      <c r="J99" s="510">
        <v>-1098.771</v>
      </c>
      <c r="K99" s="510">
        <v>-408.29</v>
      </c>
      <c r="L99" s="510">
        <v>-741.40700000000004</v>
      </c>
      <c r="M99" s="510">
        <v>11405.796999999999</v>
      </c>
      <c r="N99" s="510">
        <v>10664.39</v>
      </c>
      <c r="O99" s="510">
        <f t="shared" si="8"/>
        <v>11405.796999999999</v>
      </c>
      <c r="P99" s="137">
        <f t="shared" si="2"/>
        <v>0</v>
      </c>
      <c r="Q99" s="137">
        <f t="shared" si="3"/>
        <v>-1098.771</v>
      </c>
      <c r="S99" s="509">
        <v>0.46875</v>
      </c>
      <c r="T99" s="510">
        <v>4059.2429999999999</v>
      </c>
      <c r="U99" s="510">
        <v>1093.049</v>
      </c>
      <c r="V99" s="510">
        <v>0</v>
      </c>
      <c r="W99" s="510">
        <v>323.48099999999999</v>
      </c>
      <c r="X99" s="510">
        <v>89.855999999999995</v>
      </c>
      <c r="Y99" s="510">
        <v>0</v>
      </c>
      <c r="Z99" s="510">
        <v>1465.5329999999999</v>
      </c>
      <c r="AA99" s="510">
        <v>43.802</v>
      </c>
      <c r="AB99" s="510">
        <v>90.716999999999999</v>
      </c>
      <c r="AC99" s="510">
        <v>-308.42599999999999</v>
      </c>
      <c r="AD99" s="510">
        <v>-374.89400000000001</v>
      </c>
      <c r="AE99" s="510">
        <v>6857.2549999999974</v>
      </c>
      <c r="AF99" s="510">
        <v>6482.3609999999971</v>
      </c>
      <c r="AG99" s="510">
        <f t="shared" si="9"/>
        <v>6857.2549999999974</v>
      </c>
      <c r="AH99" s="137">
        <f t="shared" si="4"/>
        <v>90.716999999999999</v>
      </c>
      <c r="AI99" s="137">
        <f t="shared" si="5"/>
        <v>0</v>
      </c>
    </row>
    <row r="100" spans="1:35" s="114" customFormat="1">
      <c r="A100" s="509">
        <v>0.47916666666666702</v>
      </c>
      <c r="B100" s="510">
        <v>3713.44</v>
      </c>
      <c r="C100" s="510">
        <v>5538.3419999999996</v>
      </c>
      <c r="D100" s="510">
        <v>82.302000000000007</v>
      </c>
      <c r="E100" s="510">
        <v>536.29700000000003</v>
      </c>
      <c r="F100" s="510">
        <v>158.893</v>
      </c>
      <c r="G100" s="510">
        <v>0</v>
      </c>
      <c r="H100" s="510">
        <v>2783.84</v>
      </c>
      <c r="I100" s="510">
        <v>93.611999999999995</v>
      </c>
      <c r="J100" s="510">
        <v>-1131.3119999999999</v>
      </c>
      <c r="K100" s="510">
        <v>-407.81400000000002</v>
      </c>
      <c r="L100" s="510">
        <v>-737.58399999999995</v>
      </c>
      <c r="M100" s="510">
        <v>11367.599999999999</v>
      </c>
      <c r="N100" s="510">
        <v>10630.015999999998</v>
      </c>
      <c r="O100" s="510">
        <f t="shared" si="8"/>
        <v>11367.599999999999</v>
      </c>
      <c r="P100" s="137">
        <f t="shared" si="2"/>
        <v>0</v>
      </c>
      <c r="Q100" s="137">
        <f t="shared" si="3"/>
        <v>-1131.3119999999999</v>
      </c>
      <c r="S100" s="509">
        <v>0.47916666666666702</v>
      </c>
      <c r="T100" s="510">
        <v>4062.1019999999999</v>
      </c>
      <c r="U100" s="510">
        <v>1089.7570000000001</v>
      </c>
      <c r="V100" s="510">
        <v>0</v>
      </c>
      <c r="W100" s="510">
        <v>323.202</v>
      </c>
      <c r="X100" s="510">
        <v>89.775999999999996</v>
      </c>
      <c r="Y100" s="510">
        <v>0</v>
      </c>
      <c r="Z100" s="510">
        <v>1531.1379999999999</v>
      </c>
      <c r="AA100" s="510">
        <v>37.935000000000002</v>
      </c>
      <c r="AB100" s="510">
        <v>96.361000000000004</v>
      </c>
      <c r="AC100" s="510">
        <v>-307.89600000000002</v>
      </c>
      <c r="AD100" s="510">
        <v>-375.01400000000001</v>
      </c>
      <c r="AE100" s="510">
        <v>6922.3750000000009</v>
      </c>
      <c r="AF100" s="510">
        <v>6547.3610000000008</v>
      </c>
      <c r="AG100" s="510">
        <f t="shared" si="9"/>
        <v>6922.3750000000009</v>
      </c>
      <c r="AH100" s="137">
        <f t="shared" si="4"/>
        <v>96.361000000000004</v>
      </c>
      <c r="AI100" s="137">
        <f t="shared" si="5"/>
        <v>0</v>
      </c>
    </row>
    <row r="101" spans="1:35" s="114" customFormat="1">
      <c r="A101" s="509">
        <v>0.48958333333333298</v>
      </c>
      <c r="B101" s="510">
        <v>3712.0250000000001</v>
      </c>
      <c r="C101" s="510">
        <v>5512.0720000000001</v>
      </c>
      <c r="D101" s="510">
        <v>82.120999999999995</v>
      </c>
      <c r="E101" s="510">
        <v>536.93399999999997</v>
      </c>
      <c r="F101" s="510">
        <v>158.54599999999999</v>
      </c>
      <c r="G101" s="510">
        <v>0</v>
      </c>
      <c r="H101" s="510">
        <v>2809.0369999999998</v>
      </c>
      <c r="I101" s="510">
        <v>95.153000000000006</v>
      </c>
      <c r="J101" s="510">
        <v>-1108.9939999999999</v>
      </c>
      <c r="K101" s="510">
        <v>-457.36599999999999</v>
      </c>
      <c r="L101" s="510">
        <v>-735.476</v>
      </c>
      <c r="M101" s="510">
        <v>11339.527999999998</v>
      </c>
      <c r="N101" s="510">
        <v>10604.051999999998</v>
      </c>
      <c r="O101" s="510">
        <f t="shared" si="8"/>
        <v>11339.527999999998</v>
      </c>
      <c r="P101" s="137">
        <f t="shared" si="2"/>
        <v>0</v>
      </c>
      <c r="Q101" s="137">
        <f t="shared" si="3"/>
        <v>-1108.9939999999999</v>
      </c>
      <c r="S101" s="509">
        <v>0.48958333333333298</v>
      </c>
      <c r="T101" s="510">
        <v>4064.4740000000002</v>
      </c>
      <c r="U101" s="510">
        <v>1077.7090000000001</v>
      </c>
      <c r="V101" s="510">
        <v>0</v>
      </c>
      <c r="W101" s="510">
        <v>324.02</v>
      </c>
      <c r="X101" s="510">
        <v>89.754999999999995</v>
      </c>
      <c r="Y101" s="510">
        <v>0</v>
      </c>
      <c r="Z101" s="510">
        <v>1532.741</v>
      </c>
      <c r="AA101" s="510">
        <v>36.924999999999997</v>
      </c>
      <c r="AB101" s="510">
        <v>50.994999999999997</v>
      </c>
      <c r="AC101" s="510">
        <v>-307.27199999999999</v>
      </c>
      <c r="AD101" s="510">
        <v>-373.911</v>
      </c>
      <c r="AE101" s="510">
        <v>6869.3469999999998</v>
      </c>
      <c r="AF101" s="510">
        <v>6495.4359999999997</v>
      </c>
      <c r="AG101" s="510">
        <f t="shared" si="9"/>
        <v>6869.3469999999998</v>
      </c>
      <c r="AH101" s="137">
        <f t="shared" si="4"/>
        <v>50.994999999999997</v>
      </c>
      <c r="AI101" s="137">
        <f t="shared" si="5"/>
        <v>0</v>
      </c>
    </row>
    <row r="102" spans="1:35" s="114" customFormat="1">
      <c r="A102" s="509">
        <v>0.5</v>
      </c>
      <c r="B102" s="510">
        <v>3714.4189999999999</v>
      </c>
      <c r="C102" s="510">
        <v>5351.7280000000001</v>
      </c>
      <c r="D102" s="510">
        <v>78.91</v>
      </c>
      <c r="E102" s="510">
        <v>526.91999999999996</v>
      </c>
      <c r="F102" s="510">
        <v>107.726</v>
      </c>
      <c r="G102" s="510">
        <v>0</v>
      </c>
      <c r="H102" s="510">
        <v>2816.0720000000001</v>
      </c>
      <c r="I102" s="510">
        <v>93.135999999999996</v>
      </c>
      <c r="J102" s="510">
        <v>-791.04200000000003</v>
      </c>
      <c r="K102" s="510">
        <v>-668.50099999999998</v>
      </c>
      <c r="L102" s="510">
        <v>-720.61099999999999</v>
      </c>
      <c r="M102" s="510">
        <v>11229.368000000002</v>
      </c>
      <c r="N102" s="510">
        <v>10508.757000000001</v>
      </c>
      <c r="O102" s="510">
        <f t="shared" si="8"/>
        <v>11229.368000000002</v>
      </c>
      <c r="P102" s="137">
        <f t="shared" si="2"/>
        <v>0</v>
      </c>
      <c r="Q102" s="137">
        <f t="shared" si="3"/>
        <v>-791.04200000000003</v>
      </c>
      <c r="S102" s="509">
        <v>0.5</v>
      </c>
      <c r="T102" s="510">
        <v>4067.5070000000001</v>
      </c>
      <c r="U102" s="510">
        <v>1061.278</v>
      </c>
      <c r="V102" s="510">
        <v>0</v>
      </c>
      <c r="W102" s="510">
        <v>322.303</v>
      </c>
      <c r="X102" s="510">
        <v>81.388000000000005</v>
      </c>
      <c r="Y102" s="510">
        <v>0</v>
      </c>
      <c r="Z102" s="510">
        <v>1600.7539999999999</v>
      </c>
      <c r="AA102" s="510">
        <v>42.537999999999997</v>
      </c>
      <c r="AB102" s="510">
        <v>16.097999999999999</v>
      </c>
      <c r="AC102" s="510">
        <v>-307.173</v>
      </c>
      <c r="AD102" s="510">
        <v>-372.63400000000001</v>
      </c>
      <c r="AE102" s="510">
        <v>6884.6929999999993</v>
      </c>
      <c r="AF102" s="510">
        <v>6512.0589999999993</v>
      </c>
      <c r="AG102" s="510">
        <f t="shared" si="9"/>
        <v>6884.6929999999993</v>
      </c>
      <c r="AH102" s="137">
        <f t="shared" si="4"/>
        <v>16.097999999999999</v>
      </c>
      <c r="AI102" s="137">
        <f t="shared" si="5"/>
        <v>0</v>
      </c>
    </row>
    <row r="103" spans="1:35" s="114" customFormat="1">
      <c r="A103" s="509">
        <v>0.51041666666666696</v>
      </c>
      <c r="B103" s="510">
        <v>3713.8539999999998</v>
      </c>
      <c r="C103" s="510">
        <v>5358.6080000000002</v>
      </c>
      <c r="D103" s="510">
        <v>82.289000000000001</v>
      </c>
      <c r="E103" s="510">
        <v>523.82500000000005</v>
      </c>
      <c r="F103" s="510">
        <v>100.59699999999999</v>
      </c>
      <c r="G103" s="510">
        <v>0</v>
      </c>
      <c r="H103" s="510">
        <v>2813.0940000000001</v>
      </c>
      <c r="I103" s="510">
        <v>93.531999999999996</v>
      </c>
      <c r="J103" s="510">
        <v>-764.43399999999997</v>
      </c>
      <c r="K103" s="510">
        <v>-674.69200000000001</v>
      </c>
      <c r="L103" s="510">
        <v>-721</v>
      </c>
      <c r="M103" s="510">
        <v>11246.672999999999</v>
      </c>
      <c r="N103" s="510">
        <v>10525.672999999999</v>
      </c>
      <c r="O103" s="510">
        <f t="shared" si="8"/>
        <v>11246.672999999999</v>
      </c>
      <c r="P103" s="137">
        <f t="shared" si="2"/>
        <v>0</v>
      </c>
      <c r="Q103" s="137">
        <f t="shared" si="3"/>
        <v>-764.43399999999997</v>
      </c>
      <c r="S103" s="509">
        <v>0.51041666666666696</v>
      </c>
      <c r="T103" s="510">
        <v>4068.6860000000001</v>
      </c>
      <c r="U103" s="510">
        <v>1060.799</v>
      </c>
      <c r="V103" s="510">
        <v>0</v>
      </c>
      <c r="W103" s="510">
        <v>322.23899999999998</v>
      </c>
      <c r="X103" s="510">
        <v>80.718000000000004</v>
      </c>
      <c r="Y103" s="510">
        <v>0</v>
      </c>
      <c r="Z103" s="510">
        <v>1696.616</v>
      </c>
      <c r="AA103" s="510">
        <v>40.578000000000003</v>
      </c>
      <c r="AB103" s="510">
        <v>-107.68899999999999</v>
      </c>
      <c r="AC103" s="510">
        <v>-306.52699999999999</v>
      </c>
      <c r="AD103" s="510">
        <v>-373.21100000000001</v>
      </c>
      <c r="AE103" s="510">
        <v>6855.42</v>
      </c>
      <c r="AF103" s="510">
        <v>6482.2089999999998</v>
      </c>
      <c r="AG103" s="510">
        <f t="shared" si="9"/>
        <v>6855.42</v>
      </c>
      <c r="AH103" s="137">
        <f t="shared" si="4"/>
        <v>0</v>
      </c>
      <c r="AI103" s="137">
        <f t="shared" si="5"/>
        <v>-107.68899999999999</v>
      </c>
    </row>
    <row r="104" spans="1:35" s="114" customFormat="1">
      <c r="A104" s="509">
        <v>0.52083333333333304</v>
      </c>
      <c r="B104" s="510">
        <v>3711.2179999999998</v>
      </c>
      <c r="C104" s="510">
        <v>5344.2070000000003</v>
      </c>
      <c r="D104" s="510">
        <v>80.543000000000006</v>
      </c>
      <c r="E104" s="510">
        <v>523.27</v>
      </c>
      <c r="F104" s="510">
        <v>100.471</v>
      </c>
      <c r="G104" s="510">
        <v>0</v>
      </c>
      <c r="H104" s="510">
        <v>2799.5390000000002</v>
      </c>
      <c r="I104" s="510">
        <v>90.411000000000001</v>
      </c>
      <c r="J104" s="510">
        <v>-765.93600000000004</v>
      </c>
      <c r="K104" s="510">
        <v>-673.98500000000001</v>
      </c>
      <c r="L104" s="510">
        <v>-719.38300000000004</v>
      </c>
      <c r="M104" s="510">
        <v>11209.737999999999</v>
      </c>
      <c r="N104" s="510">
        <v>10490.355</v>
      </c>
      <c r="O104" s="510">
        <f t="shared" si="8"/>
        <v>11209.737999999999</v>
      </c>
      <c r="P104" s="137">
        <f t="shared" si="2"/>
        <v>0</v>
      </c>
      <c r="Q104" s="137">
        <f t="shared" si="3"/>
        <v>-765.93600000000004</v>
      </c>
      <c r="S104" s="509">
        <v>0.52083333333333304</v>
      </c>
      <c r="T104" s="510">
        <v>4068.3539999999998</v>
      </c>
      <c r="U104" s="510">
        <v>1056.8689999999999</v>
      </c>
      <c r="V104" s="510">
        <v>0</v>
      </c>
      <c r="W104" s="510">
        <v>321.64800000000002</v>
      </c>
      <c r="X104" s="510">
        <v>80.724999999999994</v>
      </c>
      <c r="Y104" s="510">
        <v>0</v>
      </c>
      <c r="Z104" s="510">
        <v>1852.16</v>
      </c>
      <c r="AA104" s="510">
        <v>43.408000000000001</v>
      </c>
      <c r="AB104" s="510">
        <v>-256.59899999999999</v>
      </c>
      <c r="AC104" s="510">
        <v>-306.08199999999999</v>
      </c>
      <c r="AD104" s="510">
        <v>-373.74400000000003</v>
      </c>
      <c r="AE104" s="510">
        <v>6860.4830000000002</v>
      </c>
      <c r="AF104" s="510">
        <v>6486.7390000000005</v>
      </c>
      <c r="AG104" s="510">
        <f t="shared" si="9"/>
        <v>6860.4830000000002</v>
      </c>
      <c r="AH104" s="137">
        <f t="shared" si="4"/>
        <v>0</v>
      </c>
      <c r="AI104" s="137">
        <f t="shared" si="5"/>
        <v>-256.59899999999999</v>
      </c>
    </row>
    <row r="105" spans="1:35" s="114" customFormat="1">
      <c r="A105" s="509">
        <v>0.53125</v>
      </c>
      <c r="B105" s="510">
        <v>3708.5419999999999</v>
      </c>
      <c r="C105" s="510">
        <v>5345.277</v>
      </c>
      <c r="D105" s="510">
        <v>79.760000000000005</v>
      </c>
      <c r="E105" s="510">
        <v>525.51300000000003</v>
      </c>
      <c r="F105" s="510">
        <v>100.268</v>
      </c>
      <c r="G105" s="510">
        <v>0</v>
      </c>
      <c r="H105" s="510">
        <v>2768.8240000000001</v>
      </c>
      <c r="I105" s="510">
        <v>89.85</v>
      </c>
      <c r="J105" s="510">
        <v>-720.71100000000001</v>
      </c>
      <c r="K105" s="510">
        <v>-673.50099999999998</v>
      </c>
      <c r="L105" s="510">
        <v>-719.15</v>
      </c>
      <c r="M105" s="510">
        <v>11223.822000000002</v>
      </c>
      <c r="N105" s="510">
        <v>10504.672000000002</v>
      </c>
      <c r="O105" s="510">
        <f t="shared" si="8"/>
        <v>11223.822000000002</v>
      </c>
      <c r="P105" s="137">
        <f t="shared" si="2"/>
        <v>0</v>
      </c>
      <c r="Q105" s="137">
        <f t="shared" si="3"/>
        <v>-720.71100000000001</v>
      </c>
      <c r="S105" s="509">
        <v>0.53125</v>
      </c>
      <c r="T105" s="510">
        <v>4066.808</v>
      </c>
      <c r="U105" s="510">
        <v>1051.681</v>
      </c>
      <c r="V105" s="510">
        <v>0</v>
      </c>
      <c r="W105" s="510">
        <v>322.20100000000002</v>
      </c>
      <c r="X105" s="510">
        <v>80.701999999999998</v>
      </c>
      <c r="Y105" s="510">
        <v>0</v>
      </c>
      <c r="Z105" s="510">
        <v>1774.643</v>
      </c>
      <c r="AA105" s="510">
        <v>37.718000000000004</v>
      </c>
      <c r="AB105" s="510">
        <v>-233.708</v>
      </c>
      <c r="AC105" s="510">
        <v>-358.89499999999998</v>
      </c>
      <c r="AD105" s="510">
        <v>-372.58100000000002</v>
      </c>
      <c r="AE105" s="510">
        <v>6741.15</v>
      </c>
      <c r="AF105" s="510">
        <v>6368.5689999999995</v>
      </c>
      <c r="AG105" s="510">
        <f t="shared" si="9"/>
        <v>6741.15</v>
      </c>
      <c r="AH105" s="137">
        <f t="shared" si="4"/>
        <v>0</v>
      </c>
      <c r="AI105" s="137">
        <f t="shared" si="5"/>
        <v>-233.708</v>
      </c>
    </row>
    <row r="106" spans="1:35" s="114" customFormat="1">
      <c r="A106" s="509">
        <v>0.54166666666666696</v>
      </c>
      <c r="B106" s="510">
        <v>3705.498</v>
      </c>
      <c r="C106" s="510">
        <v>5527.0780000000004</v>
      </c>
      <c r="D106" s="510">
        <v>77.772999999999996</v>
      </c>
      <c r="E106" s="510">
        <v>530.25</v>
      </c>
      <c r="F106" s="510">
        <v>101.82</v>
      </c>
      <c r="G106" s="510">
        <v>0</v>
      </c>
      <c r="H106" s="510">
        <v>2723.0329999999999</v>
      </c>
      <c r="I106" s="510">
        <v>87.665999999999997</v>
      </c>
      <c r="J106" s="510">
        <v>-753.55</v>
      </c>
      <c r="K106" s="510">
        <v>-671.65</v>
      </c>
      <c r="L106" s="510">
        <v>-734.702</v>
      </c>
      <c r="M106" s="510">
        <v>11327.918</v>
      </c>
      <c r="N106" s="510">
        <v>10593.216</v>
      </c>
      <c r="O106" s="510">
        <f t="shared" si="8"/>
        <v>11327.918</v>
      </c>
      <c r="P106" s="137">
        <f t="shared" si="2"/>
        <v>0</v>
      </c>
      <c r="Q106" s="137">
        <f t="shared" si="3"/>
        <v>-753.55</v>
      </c>
      <c r="S106" s="509">
        <v>0.54166666666666696</v>
      </c>
      <c r="T106" s="510">
        <v>4066.9340000000002</v>
      </c>
      <c r="U106" s="510">
        <v>1048.277</v>
      </c>
      <c r="V106" s="510">
        <v>0</v>
      </c>
      <c r="W106" s="510">
        <v>321.83800000000002</v>
      </c>
      <c r="X106" s="510">
        <v>80.951999999999998</v>
      </c>
      <c r="Y106" s="510">
        <v>0</v>
      </c>
      <c r="Z106" s="510">
        <v>1738.193</v>
      </c>
      <c r="AA106" s="510">
        <v>41.100999999999999</v>
      </c>
      <c r="AB106" s="510">
        <v>150.727</v>
      </c>
      <c r="AC106" s="510">
        <v>-711.00099999999998</v>
      </c>
      <c r="AD106" s="510">
        <v>-372.01900000000001</v>
      </c>
      <c r="AE106" s="510">
        <v>6737.0209999999997</v>
      </c>
      <c r="AF106" s="510">
        <v>6365.0019999999995</v>
      </c>
      <c r="AG106" s="510">
        <f t="shared" si="9"/>
        <v>6737.0209999999997</v>
      </c>
      <c r="AH106" s="137">
        <f t="shared" si="4"/>
        <v>150.727</v>
      </c>
      <c r="AI106" s="137">
        <f t="shared" si="5"/>
        <v>0</v>
      </c>
    </row>
    <row r="107" spans="1:35" s="114" customFormat="1">
      <c r="A107" s="509">
        <v>0.55208333333333304</v>
      </c>
      <c r="B107" s="510">
        <v>3704.9459999999999</v>
      </c>
      <c r="C107" s="510">
        <v>5534.3190000000004</v>
      </c>
      <c r="D107" s="510">
        <v>66.16</v>
      </c>
      <c r="E107" s="510">
        <v>534.99800000000005</v>
      </c>
      <c r="F107" s="510">
        <v>101.913</v>
      </c>
      <c r="G107" s="510">
        <v>0</v>
      </c>
      <c r="H107" s="510">
        <v>2658.6860000000001</v>
      </c>
      <c r="I107" s="510">
        <v>81.680999999999997</v>
      </c>
      <c r="J107" s="510">
        <v>-766.90499999999997</v>
      </c>
      <c r="K107" s="510">
        <v>-671.54600000000005</v>
      </c>
      <c r="L107" s="510">
        <v>-734.71799999999996</v>
      </c>
      <c r="M107" s="510">
        <v>11244.251999999999</v>
      </c>
      <c r="N107" s="510">
        <v>10509.533999999998</v>
      </c>
      <c r="O107" s="510">
        <f t="shared" si="8"/>
        <v>11244.251999999999</v>
      </c>
      <c r="P107" s="137">
        <f t="shared" si="2"/>
        <v>0</v>
      </c>
      <c r="Q107" s="137">
        <f t="shared" si="3"/>
        <v>-766.90499999999997</v>
      </c>
      <c r="S107" s="509">
        <v>0.55208333333333304</v>
      </c>
      <c r="T107" s="510">
        <v>4067.7979999999998</v>
      </c>
      <c r="U107" s="510">
        <v>1053.97</v>
      </c>
      <c r="V107" s="510">
        <v>0</v>
      </c>
      <c r="W107" s="510">
        <v>322.21199999999999</v>
      </c>
      <c r="X107" s="510">
        <v>80.957999999999998</v>
      </c>
      <c r="Y107" s="510">
        <v>0</v>
      </c>
      <c r="Z107" s="510">
        <v>1718.6679999999999</v>
      </c>
      <c r="AA107" s="510">
        <v>43.545999999999999</v>
      </c>
      <c r="AB107" s="510">
        <v>220.898</v>
      </c>
      <c r="AC107" s="510">
        <v>-794.71900000000005</v>
      </c>
      <c r="AD107" s="510">
        <v>-372.61099999999999</v>
      </c>
      <c r="AE107" s="510">
        <v>6713.3309999999992</v>
      </c>
      <c r="AF107" s="510">
        <v>6340.7199999999993</v>
      </c>
      <c r="AG107" s="510">
        <f t="shared" si="9"/>
        <v>6713.3309999999992</v>
      </c>
      <c r="AH107" s="137">
        <f t="shared" si="4"/>
        <v>220.898</v>
      </c>
      <c r="AI107" s="137">
        <f t="shared" si="5"/>
        <v>0</v>
      </c>
    </row>
    <row r="108" spans="1:35" s="114" customFormat="1">
      <c r="A108" s="509">
        <v>0.5625</v>
      </c>
      <c r="B108" s="510">
        <v>3706.3319999999999</v>
      </c>
      <c r="C108" s="510">
        <v>5504.29</v>
      </c>
      <c r="D108" s="510">
        <v>64.540999999999997</v>
      </c>
      <c r="E108" s="510">
        <v>539.57299999999998</v>
      </c>
      <c r="F108" s="510">
        <v>101.773</v>
      </c>
      <c r="G108" s="510">
        <v>0</v>
      </c>
      <c r="H108" s="510">
        <v>2581.8240000000001</v>
      </c>
      <c r="I108" s="510">
        <v>78.978999999999999</v>
      </c>
      <c r="J108" s="510">
        <v>-818.16099999999994</v>
      </c>
      <c r="K108" s="510">
        <v>-669.61400000000003</v>
      </c>
      <c r="L108" s="510">
        <v>-731.63699999999994</v>
      </c>
      <c r="M108" s="510">
        <v>11089.536999999998</v>
      </c>
      <c r="N108" s="510">
        <v>10357.899999999998</v>
      </c>
      <c r="O108" s="510">
        <f t="shared" si="8"/>
        <v>11089.536999999998</v>
      </c>
      <c r="P108" s="137">
        <f t="shared" si="2"/>
        <v>0</v>
      </c>
      <c r="Q108" s="137">
        <f t="shared" si="3"/>
        <v>-818.16099999999994</v>
      </c>
      <c r="S108" s="509">
        <v>0.5625</v>
      </c>
      <c r="T108" s="510">
        <v>4070.3960000000002</v>
      </c>
      <c r="U108" s="510">
        <v>1056.4110000000001</v>
      </c>
      <c r="V108" s="510">
        <v>0</v>
      </c>
      <c r="W108" s="510">
        <v>320.721</v>
      </c>
      <c r="X108" s="510">
        <v>80.974999999999994</v>
      </c>
      <c r="Y108" s="510">
        <v>0</v>
      </c>
      <c r="Z108" s="510">
        <v>1582.4849999999999</v>
      </c>
      <c r="AA108" s="510">
        <v>41.313000000000002</v>
      </c>
      <c r="AB108" s="510">
        <v>183.917</v>
      </c>
      <c r="AC108" s="510">
        <v>-794.173</v>
      </c>
      <c r="AD108" s="510">
        <v>-372.03399999999999</v>
      </c>
      <c r="AE108" s="510">
        <v>6542.045000000001</v>
      </c>
      <c r="AF108" s="510">
        <v>6170.0110000000013</v>
      </c>
      <c r="AG108" s="510">
        <f t="shared" si="9"/>
        <v>6542.045000000001</v>
      </c>
      <c r="AH108" s="137">
        <f t="shared" si="4"/>
        <v>183.917</v>
      </c>
      <c r="AI108" s="137">
        <f t="shared" si="5"/>
        <v>0</v>
      </c>
    </row>
    <row r="109" spans="1:35" s="114" customFormat="1">
      <c r="A109" s="509">
        <v>0.57291666666666696</v>
      </c>
      <c r="B109" s="510">
        <v>3707.223</v>
      </c>
      <c r="C109" s="510">
        <v>5362.3850000000002</v>
      </c>
      <c r="D109" s="510">
        <v>67.424000000000007</v>
      </c>
      <c r="E109" s="510">
        <v>539.57600000000002</v>
      </c>
      <c r="F109" s="510">
        <v>101.855</v>
      </c>
      <c r="G109" s="510">
        <v>0</v>
      </c>
      <c r="H109" s="510">
        <v>2482.7649999999999</v>
      </c>
      <c r="I109" s="510">
        <v>78.566000000000003</v>
      </c>
      <c r="J109" s="510">
        <v>-895.99099999999999</v>
      </c>
      <c r="K109" s="510">
        <v>-549.16300000000001</v>
      </c>
      <c r="L109" s="510">
        <v>-718.4</v>
      </c>
      <c r="M109" s="510">
        <v>10894.64</v>
      </c>
      <c r="N109" s="510">
        <v>10176.24</v>
      </c>
      <c r="O109" s="510">
        <f t="shared" si="8"/>
        <v>10894.64</v>
      </c>
      <c r="P109" s="137">
        <f t="shared" si="2"/>
        <v>0</v>
      </c>
      <c r="Q109" s="137">
        <f t="shared" si="3"/>
        <v>-895.99099999999999</v>
      </c>
      <c r="S109" s="509">
        <v>0.57291666666666696</v>
      </c>
      <c r="T109" s="510">
        <v>4074.1210000000001</v>
      </c>
      <c r="U109" s="510">
        <v>1052.413</v>
      </c>
      <c r="V109" s="510">
        <v>0</v>
      </c>
      <c r="W109" s="510">
        <v>321.93400000000003</v>
      </c>
      <c r="X109" s="510">
        <v>80.942999999999998</v>
      </c>
      <c r="Y109" s="510">
        <v>0</v>
      </c>
      <c r="Z109" s="510">
        <v>1542.8679999999999</v>
      </c>
      <c r="AA109" s="510">
        <v>51.231999999999999</v>
      </c>
      <c r="AB109" s="510">
        <v>184.346</v>
      </c>
      <c r="AC109" s="510">
        <v>-794.43499999999995</v>
      </c>
      <c r="AD109" s="510">
        <v>-371.78100000000001</v>
      </c>
      <c r="AE109" s="510">
        <v>6513.4220000000005</v>
      </c>
      <c r="AF109" s="510">
        <v>6141.6410000000005</v>
      </c>
      <c r="AG109" s="510">
        <f t="shared" si="9"/>
        <v>6513.4220000000005</v>
      </c>
      <c r="AH109" s="137">
        <f t="shared" si="4"/>
        <v>184.346</v>
      </c>
      <c r="AI109" s="137">
        <f t="shared" si="5"/>
        <v>0</v>
      </c>
    </row>
    <row r="110" spans="1:35" s="114" customFormat="1">
      <c r="A110" s="509">
        <v>0.58333333333333304</v>
      </c>
      <c r="B110" s="510">
        <v>3707.1309999999999</v>
      </c>
      <c r="C110" s="510">
        <v>5399.5479999999998</v>
      </c>
      <c r="D110" s="510">
        <v>74.683000000000007</v>
      </c>
      <c r="E110" s="510">
        <v>543.08100000000002</v>
      </c>
      <c r="F110" s="510">
        <v>103.41</v>
      </c>
      <c r="G110" s="510">
        <v>0</v>
      </c>
      <c r="H110" s="510">
        <v>2366.9050000000002</v>
      </c>
      <c r="I110" s="510">
        <v>76.093999999999994</v>
      </c>
      <c r="J110" s="510">
        <v>-1085.674</v>
      </c>
      <c r="K110" s="510">
        <v>-369.46</v>
      </c>
      <c r="L110" s="510">
        <v>-720.88</v>
      </c>
      <c r="M110" s="510">
        <v>10815.718000000001</v>
      </c>
      <c r="N110" s="510">
        <v>10094.838000000002</v>
      </c>
      <c r="O110" s="510">
        <f t="shared" si="8"/>
        <v>10815.718000000001</v>
      </c>
      <c r="P110" s="137">
        <f t="shared" si="2"/>
        <v>0</v>
      </c>
      <c r="Q110" s="137">
        <f t="shared" si="3"/>
        <v>-1085.674</v>
      </c>
      <c r="S110" s="509">
        <v>0.58333333333333304</v>
      </c>
      <c r="T110" s="510">
        <v>4075.2579999999998</v>
      </c>
      <c r="U110" s="510">
        <v>1047.376</v>
      </c>
      <c r="V110" s="510">
        <v>0</v>
      </c>
      <c r="W110" s="510">
        <v>323.47500000000002</v>
      </c>
      <c r="X110" s="510">
        <v>79.28</v>
      </c>
      <c r="Y110" s="510">
        <v>0</v>
      </c>
      <c r="Z110" s="510">
        <v>1502.857</v>
      </c>
      <c r="AA110" s="510">
        <v>49.941000000000003</v>
      </c>
      <c r="AB110" s="510">
        <v>201.56</v>
      </c>
      <c r="AC110" s="510">
        <v>-792.56799999999998</v>
      </c>
      <c r="AD110" s="510">
        <v>-371.12799999999999</v>
      </c>
      <c r="AE110" s="510">
        <v>6487.1790000000001</v>
      </c>
      <c r="AF110" s="510">
        <v>6116.0510000000004</v>
      </c>
      <c r="AG110" s="510">
        <f t="shared" si="9"/>
        <v>6487.1790000000001</v>
      </c>
      <c r="AH110" s="137">
        <f t="shared" si="4"/>
        <v>201.56</v>
      </c>
      <c r="AI110" s="137">
        <f t="shared" si="5"/>
        <v>0</v>
      </c>
    </row>
    <row r="111" spans="1:35" s="114" customFormat="1">
      <c r="A111" s="509">
        <v>0.59375</v>
      </c>
      <c r="B111" s="510">
        <v>3704.9229999999998</v>
      </c>
      <c r="C111" s="510">
        <v>5457.7380000000003</v>
      </c>
      <c r="D111" s="510">
        <v>82.194999999999993</v>
      </c>
      <c r="E111" s="510">
        <v>545.43700000000001</v>
      </c>
      <c r="F111" s="510">
        <v>103.288</v>
      </c>
      <c r="G111" s="510">
        <v>0</v>
      </c>
      <c r="H111" s="510">
        <v>2242.828</v>
      </c>
      <c r="I111" s="510">
        <v>76.191000000000003</v>
      </c>
      <c r="J111" s="510">
        <v>-1141.9449999999999</v>
      </c>
      <c r="K111" s="510">
        <v>-369.16899999999998</v>
      </c>
      <c r="L111" s="510">
        <v>-724.98099999999999</v>
      </c>
      <c r="M111" s="510">
        <v>10701.486000000001</v>
      </c>
      <c r="N111" s="510">
        <v>9976.505000000001</v>
      </c>
      <c r="O111" s="510">
        <f t="shared" si="8"/>
        <v>10701.486000000001</v>
      </c>
      <c r="P111" s="137">
        <f t="shared" si="2"/>
        <v>0</v>
      </c>
      <c r="Q111" s="137">
        <f t="shared" si="3"/>
        <v>-1141.9449999999999</v>
      </c>
      <c r="S111" s="509">
        <v>0.59375</v>
      </c>
      <c r="T111" s="510">
        <v>4077.076</v>
      </c>
      <c r="U111" s="510">
        <v>1043.357</v>
      </c>
      <c r="V111" s="510">
        <v>0</v>
      </c>
      <c r="W111" s="510">
        <v>324.392</v>
      </c>
      <c r="X111" s="510">
        <v>79.307000000000002</v>
      </c>
      <c r="Y111" s="510">
        <v>0</v>
      </c>
      <c r="Z111" s="510">
        <v>1450.0450000000001</v>
      </c>
      <c r="AA111" s="510">
        <v>54.03</v>
      </c>
      <c r="AB111" s="510">
        <v>182.43199999999999</v>
      </c>
      <c r="AC111" s="510">
        <v>-791.601</v>
      </c>
      <c r="AD111" s="510">
        <v>-370.58699999999999</v>
      </c>
      <c r="AE111" s="510">
        <v>6419.0379999999996</v>
      </c>
      <c r="AF111" s="510">
        <v>6048.4509999999991</v>
      </c>
      <c r="AG111" s="510">
        <f t="shared" si="9"/>
        <v>6419.0379999999996</v>
      </c>
      <c r="AH111" s="137">
        <f t="shared" si="4"/>
        <v>182.43199999999999</v>
      </c>
      <c r="AI111" s="137">
        <f t="shared" si="5"/>
        <v>0</v>
      </c>
    </row>
    <row r="112" spans="1:35" s="114" customFormat="1">
      <c r="A112" s="509">
        <v>0.60416666666666696</v>
      </c>
      <c r="B112" s="510">
        <v>3699.7559999999999</v>
      </c>
      <c r="C112" s="510">
        <v>5558.3969999999999</v>
      </c>
      <c r="D112" s="510">
        <v>82.302000000000007</v>
      </c>
      <c r="E112" s="510">
        <v>541.73599999999999</v>
      </c>
      <c r="F112" s="510">
        <v>141.261</v>
      </c>
      <c r="G112" s="510">
        <v>0</v>
      </c>
      <c r="H112" s="510">
        <v>2095.4749999999999</v>
      </c>
      <c r="I112" s="510">
        <v>78.033000000000001</v>
      </c>
      <c r="J112" s="510">
        <v>-1184.47</v>
      </c>
      <c r="K112" s="510">
        <v>-333.99700000000001</v>
      </c>
      <c r="L112" s="510">
        <v>-732.38300000000004</v>
      </c>
      <c r="M112" s="510">
        <v>10678.493000000002</v>
      </c>
      <c r="N112" s="510">
        <v>9946.1100000000024</v>
      </c>
      <c r="O112" s="510">
        <f t="shared" si="8"/>
        <v>10678.493000000002</v>
      </c>
      <c r="P112" s="137">
        <f t="shared" si="2"/>
        <v>0</v>
      </c>
      <c r="Q112" s="137">
        <f t="shared" si="3"/>
        <v>-1184.47</v>
      </c>
      <c r="S112" s="509">
        <v>0.60416666666666696</v>
      </c>
      <c r="T112" s="510">
        <v>4077.2809999999999</v>
      </c>
      <c r="U112" s="510">
        <v>1051.3530000000001</v>
      </c>
      <c r="V112" s="510">
        <v>0</v>
      </c>
      <c r="W112" s="510">
        <v>324.15300000000002</v>
      </c>
      <c r="X112" s="510">
        <v>79.311999999999998</v>
      </c>
      <c r="Y112" s="510">
        <v>0</v>
      </c>
      <c r="Z112" s="510">
        <v>1411.8140000000001</v>
      </c>
      <c r="AA112" s="510">
        <v>50.947000000000003</v>
      </c>
      <c r="AB112" s="510">
        <v>157.96199999999999</v>
      </c>
      <c r="AC112" s="510">
        <v>-791.26400000000001</v>
      </c>
      <c r="AD112" s="510">
        <v>-371.15600000000001</v>
      </c>
      <c r="AE112" s="510">
        <v>6361.558</v>
      </c>
      <c r="AF112" s="510">
        <v>5990.402</v>
      </c>
      <c r="AG112" s="510">
        <f t="shared" si="9"/>
        <v>6361.558</v>
      </c>
      <c r="AH112" s="137">
        <f t="shared" si="4"/>
        <v>157.96199999999999</v>
      </c>
      <c r="AI112" s="137">
        <f t="shared" si="5"/>
        <v>0</v>
      </c>
    </row>
    <row r="113" spans="1:35" s="114" customFormat="1">
      <c r="A113" s="509">
        <v>0.61458333333333304</v>
      </c>
      <c r="B113" s="510">
        <v>3697.85</v>
      </c>
      <c r="C113" s="510">
        <v>5548.2650000000003</v>
      </c>
      <c r="D113" s="510">
        <v>78.703000000000003</v>
      </c>
      <c r="E113" s="510">
        <v>542.35799999999995</v>
      </c>
      <c r="F113" s="510">
        <v>160.267</v>
      </c>
      <c r="G113" s="510">
        <v>0</v>
      </c>
      <c r="H113" s="510">
        <v>1945.32</v>
      </c>
      <c r="I113" s="510">
        <v>78.103999999999999</v>
      </c>
      <c r="J113" s="510">
        <v>-1108.1890000000001</v>
      </c>
      <c r="K113" s="510">
        <v>-316.32499999999999</v>
      </c>
      <c r="L113" s="510">
        <v>-730.19299999999998</v>
      </c>
      <c r="M113" s="510">
        <v>10626.352999999997</v>
      </c>
      <c r="N113" s="510">
        <v>9896.159999999998</v>
      </c>
      <c r="O113" s="510">
        <f t="shared" si="8"/>
        <v>10626.352999999997</v>
      </c>
      <c r="P113" s="137">
        <f t="shared" si="2"/>
        <v>0</v>
      </c>
      <c r="Q113" s="137">
        <f t="shared" si="3"/>
        <v>-1108.1890000000001</v>
      </c>
      <c r="S113" s="509">
        <v>0.61458333333333304</v>
      </c>
      <c r="T113" s="510">
        <v>4078.123</v>
      </c>
      <c r="U113" s="510">
        <v>1046.635</v>
      </c>
      <c r="V113" s="510">
        <v>0</v>
      </c>
      <c r="W113" s="510">
        <v>324.48700000000002</v>
      </c>
      <c r="X113" s="510">
        <v>79.299000000000007</v>
      </c>
      <c r="Y113" s="510">
        <v>0</v>
      </c>
      <c r="Z113" s="510">
        <v>1433.76</v>
      </c>
      <c r="AA113" s="510">
        <v>62.444000000000003</v>
      </c>
      <c r="AB113" s="510">
        <v>87.212000000000003</v>
      </c>
      <c r="AC113" s="510">
        <v>-790.08100000000002</v>
      </c>
      <c r="AD113" s="510">
        <v>-371.012</v>
      </c>
      <c r="AE113" s="510">
        <v>6321.8790000000008</v>
      </c>
      <c r="AF113" s="510">
        <v>5950.8670000000011</v>
      </c>
      <c r="AG113" s="510">
        <f t="shared" si="9"/>
        <v>6321.8790000000008</v>
      </c>
      <c r="AH113" s="137">
        <f t="shared" si="4"/>
        <v>87.212000000000003</v>
      </c>
      <c r="AI113" s="137">
        <f t="shared" si="5"/>
        <v>0</v>
      </c>
    </row>
    <row r="114" spans="1:35" s="114" customFormat="1">
      <c r="A114" s="509">
        <v>0.625</v>
      </c>
      <c r="B114" s="510">
        <v>3700.335</v>
      </c>
      <c r="C114" s="510">
        <v>5683.3450000000003</v>
      </c>
      <c r="D114" s="510">
        <v>71.197000000000003</v>
      </c>
      <c r="E114" s="510">
        <v>532.71199999999999</v>
      </c>
      <c r="F114" s="510">
        <v>160.529</v>
      </c>
      <c r="G114" s="510">
        <v>0</v>
      </c>
      <c r="H114" s="510">
        <v>1754.0409999999999</v>
      </c>
      <c r="I114" s="510">
        <v>80.257000000000005</v>
      </c>
      <c r="J114" s="510">
        <v>-1147.143</v>
      </c>
      <c r="K114" s="510">
        <v>-213.70500000000001</v>
      </c>
      <c r="L114" s="510">
        <v>-739.9</v>
      </c>
      <c r="M114" s="510">
        <v>10621.567999999999</v>
      </c>
      <c r="N114" s="510">
        <v>9881.6679999999997</v>
      </c>
      <c r="O114" s="510">
        <f t="shared" si="8"/>
        <v>10621.567999999999</v>
      </c>
      <c r="P114" s="137">
        <f t="shared" si="2"/>
        <v>0</v>
      </c>
      <c r="Q114" s="137">
        <f t="shared" si="3"/>
        <v>-1147.143</v>
      </c>
      <c r="S114" s="509">
        <v>0.625</v>
      </c>
      <c r="T114" s="510">
        <v>4080.7060000000001</v>
      </c>
      <c r="U114" s="510">
        <v>1056.0029999999999</v>
      </c>
      <c r="V114" s="510">
        <v>0</v>
      </c>
      <c r="W114" s="510">
        <v>323.52999999999997</v>
      </c>
      <c r="X114" s="510">
        <v>78.745000000000005</v>
      </c>
      <c r="Y114" s="510">
        <v>0</v>
      </c>
      <c r="Z114" s="510">
        <v>1359.5260000000001</v>
      </c>
      <c r="AA114" s="510">
        <v>58.781999999999996</v>
      </c>
      <c r="AB114" s="510">
        <v>55.033999999999999</v>
      </c>
      <c r="AC114" s="510">
        <v>-788.80399999999997</v>
      </c>
      <c r="AD114" s="510">
        <v>-371.57299999999998</v>
      </c>
      <c r="AE114" s="510">
        <v>6223.521999999999</v>
      </c>
      <c r="AF114" s="510">
        <v>5851.9489999999987</v>
      </c>
      <c r="AG114" s="510">
        <f t="shared" si="9"/>
        <v>6223.521999999999</v>
      </c>
      <c r="AH114" s="137">
        <f t="shared" si="4"/>
        <v>55.033999999999999</v>
      </c>
      <c r="AI114" s="137">
        <f t="shared" si="5"/>
        <v>0</v>
      </c>
    </row>
    <row r="115" spans="1:35" s="114" customFormat="1">
      <c r="A115" s="509">
        <v>0.63541666666666696</v>
      </c>
      <c r="B115" s="510">
        <v>3700.8679999999999</v>
      </c>
      <c r="C115" s="510">
        <v>5796.3990000000003</v>
      </c>
      <c r="D115" s="510">
        <v>70.381</v>
      </c>
      <c r="E115" s="510">
        <v>535.91800000000001</v>
      </c>
      <c r="F115" s="510">
        <v>160.53100000000001</v>
      </c>
      <c r="G115" s="510">
        <v>0</v>
      </c>
      <c r="H115" s="510">
        <v>1549.0419999999999</v>
      </c>
      <c r="I115" s="510">
        <v>80.906000000000006</v>
      </c>
      <c r="J115" s="510">
        <v>-1250.44</v>
      </c>
      <c r="K115" s="510">
        <v>-104.098</v>
      </c>
      <c r="L115" s="510">
        <v>-748.15800000000002</v>
      </c>
      <c r="M115" s="510">
        <v>10539.507</v>
      </c>
      <c r="N115" s="510">
        <v>9791.3490000000002</v>
      </c>
      <c r="O115" s="510">
        <f t="shared" si="8"/>
        <v>10539.507</v>
      </c>
      <c r="P115" s="137">
        <f t="shared" si="2"/>
        <v>0</v>
      </c>
      <c r="Q115" s="137">
        <f t="shared" si="3"/>
        <v>-1250.44</v>
      </c>
      <c r="S115" s="509">
        <v>0.63541666666666696</v>
      </c>
      <c r="T115" s="510">
        <v>4084.1770000000001</v>
      </c>
      <c r="U115" s="510">
        <v>1056.742</v>
      </c>
      <c r="V115" s="510">
        <v>0</v>
      </c>
      <c r="W115" s="510">
        <v>324.28800000000001</v>
      </c>
      <c r="X115" s="510">
        <v>78.718000000000004</v>
      </c>
      <c r="Y115" s="510">
        <v>0</v>
      </c>
      <c r="Z115" s="510">
        <v>1287.2629999999999</v>
      </c>
      <c r="AA115" s="510">
        <v>60.262999999999998</v>
      </c>
      <c r="AB115" s="510">
        <v>51.521000000000001</v>
      </c>
      <c r="AC115" s="510">
        <v>-788.05200000000002</v>
      </c>
      <c r="AD115" s="510">
        <v>-371.464</v>
      </c>
      <c r="AE115" s="510">
        <v>6154.92</v>
      </c>
      <c r="AF115" s="510">
        <v>5783.4560000000001</v>
      </c>
      <c r="AG115" s="510">
        <f t="shared" si="9"/>
        <v>6154.92</v>
      </c>
      <c r="AH115" s="137">
        <f t="shared" si="4"/>
        <v>51.521000000000001</v>
      </c>
      <c r="AI115" s="137">
        <f t="shared" si="5"/>
        <v>0</v>
      </c>
    </row>
    <row r="116" spans="1:35" s="114" customFormat="1">
      <c r="A116" s="509">
        <v>0.64583333333333304</v>
      </c>
      <c r="B116" s="510">
        <v>3703.1840000000002</v>
      </c>
      <c r="C116" s="510">
        <v>5831.9179999999997</v>
      </c>
      <c r="D116" s="510">
        <v>75.512</v>
      </c>
      <c r="E116" s="510">
        <v>538.06399999999996</v>
      </c>
      <c r="F116" s="510">
        <v>160.53399999999999</v>
      </c>
      <c r="G116" s="510">
        <v>0</v>
      </c>
      <c r="H116" s="510">
        <v>1329.671</v>
      </c>
      <c r="I116" s="510">
        <v>83.846000000000004</v>
      </c>
      <c r="J116" s="510">
        <v>-1169.752</v>
      </c>
      <c r="K116" s="510">
        <v>-104.004</v>
      </c>
      <c r="L116" s="510">
        <v>-749.65200000000004</v>
      </c>
      <c r="M116" s="510">
        <v>10448.972999999998</v>
      </c>
      <c r="N116" s="510">
        <v>9699.3209999999981</v>
      </c>
      <c r="O116" s="510">
        <f t="shared" si="8"/>
        <v>10448.972999999998</v>
      </c>
      <c r="P116" s="137">
        <f t="shared" si="2"/>
        <v>0</v>
      </c>
      <c r="Q116" s="137">
        <f t="shared" si="3"/>
        <v>-1169.752</v>
      </c>
      <c r="S116" s="509">
        <v>0.64583333333333304</v>
      </c>
      <c r="T116" s="510">
        <v>4084.3139999999999</v>
      </c>
      <c r="U116" s="510">
        <v>1055.953</v>
      </c>
      <c r="V116" s="510">
        <v>0</v>
      </c>
      <c r="W116" s="510">
        <v>323.14100000000002</v>
      </c>
      <c r="X116" s="510">
        <v>78.683000000000007</v>
      </c>
      <c r="Y116" s="510">
        <v>0</v>
      </c>
      <c r="Z116" s="510">
        <v>1293.347</v>
      </c>
      <c r="AA116" s="510">
        <v>49.182000000000002</v>
      </c>
      <c r="AB116" s="510">
        <v>21.489000000000001</v>
      </c>
      <c r="AC116" s="510">
        <v>-786.32399999999996</v>
      </c>
      <c r="AD116" s="510">
        <v>-371.19900000000001</v>
      </c>
      <c r="AE116" s="510">
        <v>6119.7849999999989</v>
      </c>
      <c r="AF116" s="510">
        <v>5748.5859999999993</v>
      </c>
      <c r="AG116" s="510">
        <f t="shared" si="9"/>
        <v>6119.7849999999989</v>
      </c>
      <c r="AH116" s="137">
        <f t="shared" si="4"/>
        <v>21.489000000000001</v>
      </c>
      <c r="AI116" s="137">
        <f t="shared" si="5"/>
        <v>0</v>
      </c>
    </row>
    <row r="117" spans="1:35" s="114" customFormat="1">
      <c r="A117" s="509">
        <v>0.65625</v>
      </c>
      <c r="B117" s="510">
        <v>3704.636</v>
      </c>
      <c r="C117" s="510">
        <v>5902.2820000000002</v>
      </c>
      <c r="D117" s="510">
        <v>82.376000000000005</v>
      </c>
      <c r="E117" s="510">
        <v>538.03099999999995</v>
      </c>
      <c r="F117" s="510">
        <v>164.94499999999999</v>
      </c>
      <c r="G117" s="510">
        <v>0</v>
      </c>
      <c r="H117" s="510">
        <v>1085.29</v>
      </c>
      <c r="I117" s="510">
        <v>87.221999999999994</v>
      </c>
      <c r="J117" s="510">
        <v>-1108.011</v>
      </c>
      <c r="K117" s="510">
        <v>-69.45</v>
      </c>
      <c r="L117" s="510">
        <v>-753.89300000000003</v>
      </c>
      <c r="M117" s="510">
        <v>10387.321</v>
      </c>
      <c r="N117" s="510">
        <v>9633.4279999999999</v>
      </c>
      <c r="O117" s="510">
        <f t="shared" si="8"/>
        <v>10387.321</v>
      </c>
      <c r="P117" s="137">
        <f t="shared" si="2"/>
        <v>0</v>
      </c>
      <c r="Q117" s="137">
        <f t="shared" si="3"/>
        <v>-1108.011</v>
      </c>
      <c r="S117" s="509">
        <v>0.65625</v>
      </c>
      <c r="T117" s="510">
        <v>4086.3290000000002</v>
      </c>
      <c r="U117" s="510">
        <v>1057.4929999999999</v>
      </c>
      <c r="V117" s="510">
        <v>0</v>
      </c>
      <c r="W117" s="510">
        <v>324.137</v>
      </c>
      <c r="X117" s="510">
        <v>78.703000000000003</v>
      </c>
      <c r="Y117" s="510">
        <v>0</v>
      </c>
      <c r="Z117" s="510">
        <v>1310.944</v>
      </c>
      <c r="AA117" s="510">
        <v>70.433999999999997</v>
      </c>
      <c r="AB117" s="510">
        <v>-43.337000000000003</v>
      </c>
      <c r="AC117" s="510">
        <v>-785.71600000000001</v>
      </c>
      <c r="AD117" s="510">
        <v>-371.93700000000001</v>
      </c>
      <c r="AE117" s="510">
        <v>6098.9869999999992</v>
      </c>
      <c r="AF117" s="510">
        <v>5727.0499999999993</v>
      </c>
      <c r="AG117" s="510">
        <f t="shared" si="9"/>
        <v>6098.9869999999992</v>
      </c>
      <c r="AH117" s="137">
        <f t="shared" si="4"/>
        <v>0</v>
      </c>
      <c r="AI117" s="137">
        <f t="shared" si="5"/>
        <v>-43.337000000000003</v>
      </c>
    </row>
    <row r="118" spans="1:35" s="114" customFormat="1">
      <c r="A118" s="509">
        <v>0.66666666666666696</v>
      </c>
      <c r="B118" s="510">
        <v>3701.9270000000001</v>
      </c>
      <c r="C118" s="510">
        <v>5930.9480000000003</v>
      </c>
      <c r="D118" s="510">
        <v>80.843999999999994</v>
      </c>
      <c r="E118" s="510">
        <v>540.49099999999999</v>
      </c>
      <c r="F118" s="510">
        <v>224.542</v>
      </c>
      <c r="G118" s="510">
        <v>0</v>
      </c>
      <c r="H118" s="510">
        <v>829.82899999999995</v>
      </c>
      <c r="I118" s="510">
        <v>91.989000000000004</v>
      </c>
      <c r="J118" s="510">
        <v>-1195.1089999999999</v>
      </c>
      <c r="K118" s="510">
        <v>0</v>
      </c>
      <c r="L118" s="510">
        <v>-754.649</v>
      </c>
      <c r="M118" s="510">
        <v>10205.460999999998</v>
      </c>
      <c r="N118" s="510">
        <v>9450.8119999999981</v>
      </c>
      <c r="O118" s="510">
        <f t="shared" si="8"/>
        <v>10205.460999999998</v>
      </c>
      <c r="P118" s="137">
        <f t="shared" ref="P118:P149" si="10">IF(J118&lt;0,0,J118)</f>
        <v>0</v>
      </c>
      <c r="Q118" s="137">
        <f t="shared" ref="Q118:Q149" si="11">IF(J118&lt;0,J118,0)</f>
        <v>-1195.1089999999999</v>
      </c>
      <c r="S118" s="509">
        <v>0.66666666666666696</v>
      </c>
      <c r="T118" s="510">
        <v>4091.3539999999998</v>
      </c>
      <c r="U118" s="510">
        <v>1062.963</v>
      </c>
      <c r="V118" s="510">
        <v>0</v>
      </c>
      <c r="W118" s="510">
        <v>326.483</v>
      </c>
      <c r="X118" s="510">
        <v>79.501000000000005</v>
      </c>
      <c r="Y118" s="510">
        <v>0</v>
      </c>
      <c r="Z118" s="510">
        <v>1240.0319999999999</v>
      </c>
      <c r="AA118" s="510">
        <v>66.962000000000003</v>
      </c>
      <c r="AB118" s="510">
        <v>-39.015000000000001</v>
      </c>
      <c r="AC118" s="510">
        <v>-786.93899999999996</v>
      </c>
      <c r="AD118" s="510">
        <v>-372.47699999999998</v>
      </c>
      <c r="AE118" s="510">
        <v>6041.3410000000003</v>
      </c>
      <c r="AF118" s="510">
        <v>5668.8640000000005</v>
      </c>
      <c r="AG118" s="510">
        <f t="shared" si="9"/>
        <v>6041.3410000000003</v>
      </c>
      <c r="AH118" s="137">
        <f t="shared" ref="AH118:AH149" si="12">IF(AB118&lt;0,0,AB118)</f>
        <v>0</v>
      </c>
      <c r="AI118" s="137">
        <f t="shared" ref="AI118:AI149" si="13">IF(AB118&lt;0,AB118,0)</f>
        <v>-39.015000000000001</v>
      </c>
    </row>
    <row r="119" spans="1:35" s="114" customFormat="1">
      <c r="A119" s="509">
        <v>0.67708333333333304</v>
      </c>
      <c r="B119" s="510">
        <v>3699.4540000000002</v>
      </c>
      <c r="C119" s="510">
        <v>5929.06</v>
      </c>
      <c r="D119" s="510">
        <v>86.55</v>
      </c>
      <c r="E119" s="510">
        <v>543.61599999999999</v>
      </c>
      <c r="F119" s="510">
        <v>247.63</v>
      </c>
      <c r="G119" s="510">
        <v>96.781999999999996</v>
      </c>
      <c r="H119" s="510">
        <v>578.495</v>
      </c>
      <c r="I119" s="510">
        <v>87.778000000000006</v>
      </c>
      <c r="J119" s="510">
        <v>-1113.992</v>
      </c>
      <c r="K119" s="510">
        <v>0</v>
      </c>
      <c r="L119" s="510">
        <v>-753.76800000000003</v>
      </c>
      <c r="M119" s="510">
        <v>10155.373</v>
      </c>
      <c r="N119" s="510">
        <v>9401.6049999999996</v>
      </c>
      <c r="O119" s="510">
        <f t="shared" si="8"/>
        <v>10155.373</v>
      </c>
      <c r="P119" s="137">
        <f t="shared" si="10"/>
        <v>0</v>
      </c>
      <c r="Q119" s="137">
        <f t="shared" si="11"/>
        <v>-1113.992</v>
      </c>
      <c r="S119" s="509">
        <v>0.67708333333333304</v>
      </c>
      <c r="T119" s="510">
        <v>4092.8490000000002</v>
      </c>
      <c r="U119" s="510">
        <v>1063.702</v>
      </c>
      <c r="V119" s="510">
        <v>0</v>
      </c>
      <c r="W119" s="510">
        <v>326.06900000000002</v>
      </c>
      <c r="X119" s="510">
        <v>79.486999999999995</v>
      </c>
      <c r="Y119" s="510">
        <v>0</v>
      </c>
      <c r="Z119" s="510">
        <v>1198.9680000000001</v>
      </c>
      <c r="AA119" s="510">
        <v>56.381</v>
      </c>
      <c r="AB119" s="510">
        <v>35.704999999999998</v>
      </c>
      <c r="AC119" s="510">
        <v>-782.69899999999996</v>
      </c>
      <c r="AD119" s="510">
        <v>-372.21199999999999</v>
      </c>
      <c r="AE119" s="510">
        <v>6070.4620000000014</v>
      </c>
      <c r="AF119" s="510">
        <v>5698.2500000000018</v>
      </c>
      <c r="AG119" s="510">
        <f t="shared" si="9"/>
        <v>6070.4620000000014</v>
      </c>
      <c r="AH119" s="137">
        <f t="shared" si="12"/>
        <v>35.704999999999998</v>
      </c>
      <c r="AI119" s="137">
        <f t="shared" si="13"/>
        <v>0</v>
      </c>
    </row>
    <row r="120" spans="1:35" s="114" customFormat="1">
      <c r="A120" s="509">
        <v>0.6875</v>
      </c>
      <c r="B120" s="510">
        <v>3699.9259999999999</v>
      </c>
      <c r="C120" s="510">
        <v>5974.8459999999995</v>
      </c>
      <c r="D120" s="510">
        <v>88.316000000000003</v>
      </c>
      <c r="E120" s="510">
        <v>556.40800000000002</v>
      </c>
      <c r="F120" s="510">
        <v>248.43</v>
      </c>
      <c r="G120" s="510">
        <v>267.79300000000001</v>
      </c>
      <c r="H120" s="510">
        <v>352.08</v>
      </c>
      <c r="I120" s="510">
        <v>84.543999999999997</v>
      </c>
      <c r="J120" s="510">
        <v>-1143.6880000000001</v>
      </c>
      <c r="K120" s="510">
        <v>0</v>
      </c>
      <c r="L120" s="510">
        <v>-758.65800000000002</v>
      </c>
      <c r="M120" s="510">
        <v>10128.654999999999</v>
      </c>
      <c r="N120" s="510">
        <v>9369.9969999999994</v>
      </c>
      <c r="O120" s="510">
        <f t="shared" si="8"/>
        <v>10128.654999999999</v>
      </c>
      <c r="P120" s="137">
        <f t="shared" si="10"/>
        <v>0</v>
      </c>
      <c r="Q120" s="137">
        <f t="shared" si="11"/>
        <v>-1143.6880000000001</v>
      </c>
      <c r="S120" s="509">
        <v>0.6875</v>
      </c>
      <c r="T120" s="510">
        <v>4095.433</v>
      </c>
      <c r="U120" s="510">
        <v>1065.134</v>
      </c>
      <c r="V120" s="510">
        <v>0</v>
      </c>
      <c r="W120" s="510">
        <v>327.12700000000001</v>
      </c>
      <c r="X120" s="510">
        <v>79.510000000000005</v>
      </c>
      <c r="Y120" s="510">
        <v>0</v>
      </c>
      <c r="Z120" s="510">
        <v>1108.0550000000001</v>
      </c>
      <c r="AA120" s="510">
        <v>52.4</v>
      </c>
      <c r="AB120" s="510">
        <v>52.673999999999999</v>
      </c>
      <c r="AC120" s="510">
        <v>-781.49099999999999</v>
      </c>
      <c r="AD120" s="510">
        <v>-371.959</v>
      </c>
      <c r="AE120" s="510">
        <v>5998.8420000000006</v>
      </c>
      <c r="AF120" s="510">
        <v>5626.8830000000007</v>
      </c>
      <c r="AG120" s="510">
        <f t="shared" si="9"/>
        <v>5998.8420000000006</v>
      </c>
      <c r="AH120" s="137">
        <f t="shared" si="12"/>
        <v>52.673999999999999</v>
      </c>
      <c r="AI120" s="137">
        <f t="shared" si="13"/>
        <v>0</v>
      </c>
    </row>
    <row r="121" spans="1:35" s="114" customFormat="1">
      <c r="A121" s="509">
        <v>0.69791666666666696</v>
      </c>
      <c r="B121" s="510">
        <v>3700.1260000000002</v>
      </c>
      <c r="C121" s="510">
        <v>5971.6530000000002</v>
      </c>
      <c r="D121" s="510">
        <v>85.132000000000005</v>
      </c>
      <c r="E121" s="510">
        <v>576.279</v>
      </c>
      <c r="F121" s="510">
        <v>307.87</v>
      </c>
      <c r="G121" s="510">
        <v>509.36900000000003</v>
      </c>
      <c r="H121" s="510">
        <v>179.209</v>
      </c>
      <c r="I121" s="510">
        <v>89.953999999999994</v>
      </c>
      <c r="J121" s="510">
        <v>-1233.479</v>
      </c>
      <c r="K121" s="510">
        <v>0</v>
      </c>
      <c r="L121" s="510">
        <v>-761.53700000000003</v>
      </c>
      <c r="M121" s="510">
        <v>10186.113000000003</v>
      </c>
      <c r="N121" s="510">
        <v>9424.5760000000028</v>
      </c>
      <c r="O121" s="510">
        <f t="shared" si="8"/>
        <v>10186.113000000003</v>
      </c>
      <c r="P121" s="137">
        <f t="shared" si="10"/>
        <v>0</v>
      </c>
      <c r="Q121" s="137">
        <f t="shared" si="11"/>
        <v>-1233.479</v>
      </c>
      <c r="S121" s="509">
        <v>0.69791666666666696</v>
      </c>
      <c r="T121" s="510">
        <v>4098.38</v>
      </c>
      <c r="U121" s="510">
        <v>1067.854</v>
      </c>
      <c r="V121" s="510">
        <v>0</v>
      </c>
      <c r="W121" s="510">
        <v>326.56700000000001</v>
      </c>
      <c r="X121" s="510">
        <v>79.524000000000001</v>
      </c>
      <c r="Y121" s="510">
        <v>0</v>
      </c>
      <c r="Z121" s="510">
        <v>1010.043</v>
      </c>
      <c r="AA121" s="510">
        <v>61.771000000000001</v>
      </c>
      <c r="AB121" s="510">
        <v>77.772999999999996</v>
      </c>
      <c r="AC121" s="510">
        <v>-780.34</v>
      </c>
      <c r="AD121" s="510">
        <v>-371.88799999999998</v>
      </c>
      <c r="AE121" s="510">
        <v>5941.5720000000001</v>
      </c>
      <c r="AF121" s="510">
        <v>5569.6840000000002</v>
      </c>
      <c r="AG121" s="510">
        <f t="shared" si="9"/>
        <v>5941.5720000000001</v>
      </c>
      <c r="AH121" s="137">
        <f t="shared" si="12"/>
        <v>77.772999999999996</v>
      </c>
      <c r="AI121" s="137">
        <f t="shared" si="13"/>
        <v>0</v>
      </c>
    </row>
    <row r="122" spans="1:35" s="114" customFormat="1">
      <c r="A122" s="509">
        <v>0.70833333333333304</v>
      </c>
      <c r="B122" s="510">
        <v>3699.578</v>
      </c>
      <c r="C122" s="510">
        <v>5987.5770000000002</v>
      </c>
      <c r="D122" s="510">
        <v>82.262</v>
      </c>
      <c r="E122" s="510">
        <v>553.79200000000003</v>
      </c>
      <c r="F122" s="510">
        <v>431.75900000000001</v>
      </c>
      <c r="G122" s="510">
        <v>449.774</v>
      </c>
      <c r="H122" s="510">
        <v>75.608000000000004</v>
      </c>
      <c r="I122" s="510">
        <v>95.816000000000003</v>
      </c>
      <c r="J122" s="510">
        <v>-1079.354</v>
      </c>
      <c r="K122" s="510">
        <v>0</v>
      </c>
      <c r="L122" s="510">
        <v>-761.18899999999996</v>
      </c>
      <c r="M122" s="510">
        <v>10296.812000000002</v>
      </c>
      <c r="N122" s="510">
        <v>9535.6230000000014</v>
      </c>
      <c r="O122" s="510">
        <f t="shared" si="8"/>
        <v>10296.812000000002</v>
      </c>
      <c r="P122" s="137">
        <f t="shared" si="10"/>
        <v>0</v>
      </c>
      <c r="Q122" s="137">
        <f t="shared" si="11"/>
        <v>-1079.354</v>
      </c>
      <c r="S122" s="509">
        <v>0.70833333333333304</v>
      </c>
      <c r="T122" s="510">
        <v>4104.4049999999997</v>
      </c>
      <c r="U122" s="510">
        <v>1110.518</v>
      </c>
      <c r="V122" s="510">
        <v>0</v>
      </c>
      <c r="W122" s="510">
        <v>333.149</v>
      </c>
      <c r="X122" s="510">
        <v>82.265000000000001</v>
      </c>
      <c r="Y122" s="510">
        <v>0</v>
      </c>
      <c r="Z122" s="510">
        <v>937.08</v>
      </c>
      <c r="AA122" s="510">
        <v>60.296999999999997</v>
      </c>
      <c r="AB122" s="510">
        <v>89.727000000000004</v>
      </c>
      <c r="AC122" s="510">
        <v>-782.36300000000006</v>
      </c>
      <c r="AD122" s="510">
        <v>-376.77100000000002</v>
      </c>
      <c r="AE122" s="510">
        <v>5935.0779999999995</v>
      </c>
      <c r="AF122" s="510">
        <v>5558.3069999999998</v>
      </c>
      <c r="AG122" s="510">
        <f t="shared" si="9"/>
        <v>5935.0779999999995</v>
      </c>
      <c r="AH122" s="137">
        <f t="shared" si="12"/>
        <v>89.727000000000004</v>
      </c>
      <c r="AI122" s="137">
        <f t="shared" si="13"/>
        <v>0</v>
      </c>
    </row>
    <row r="123" spans="1:35" s="114" customFormat="1">
      <c r="A123" s="509">
        <v>0.71875</v>
      </c>
      <c r="B123" s="510">
        <v>3699.9250000000002</v>
      </c>
      <c r="C123" s="510">
        <v>6007.9610000000002</v>
      </c>
      <c r="D123" s="510">
        <v>77.204999999999998</v>
      </c>
      <c r="E123" s="510">
        <v>553.14200000000005</v>
      </c>
      <c r="F123" s="510">
        <v>446.42399999999998</v>
      </c>
      <c r="G123" s="510">
        <v>521.54</v>
      </c>
      <c r="H123" s="510">
        <v>33.883000000000003</v>
      </c>
      <c r="I123" s="510">
        <v>101.82599999999999</v>
      </c>
      <c r="J123" s="510">
        <v>-1074.568</v>
      </c>
      <c r="K123" s="510">
        <v>0</v>
      </c>
      <c r="L123" s="510">
        <v>-763.66200000000003</v>
      </c>
      <c r="M123" s="510">
        <v>10367.338</v>
      </c>
      <c r="N123" s="510">
        <v>9603.6759999999995</v>
      </c>
      <c r="O123" s="510">
        <f t="shared" si="8"/>
        <v>10367.338</v>
      </c>
      <c r="P123" s="137">
        <f t="shared" si="10"/>
        <v>0</v>
      </c>
      <c r="Q123" s="137">
        <f t="shared" si="11"/>
        <v>-1074.568</v>
      </c>
      <c r="S123" s="509">
        <v>0.71875</v>
      </c>
      <c r="T123" s="510">
        <v>4107.6030000000001</v>
      </c>
      <c r="U123" s="510">
        <v>1173.8330000000001</v>
      </c>
      <c r="V123" s="510">
        <v>0</v>
      </c>
      <c r="W123" s="510">
        <v>334.05200000000002</v>
      </c>
      <c r="X123" s="510">
        <v>82.266000000000005</v>
      </c>
      <c r="Y123" s="510">
        <v>0</v>
      </c>
      <c r="Z123" s="510">
        <v>842.62800000000004</v>
      </c>
      <c r="AA123" s="510">
        <v>60.311999999999998</v>
      </c>
      <c r="AB123" s="510">
        <v>86.873000000000005</v>
      </c>
      <c r="AC123" s="510">
        <v>-776.59900000000005</v>
      </c>
      <c r="AD123" s="510">
        <v>-383.17599999999999</v>
      </c>
      <c r="AE123" s="510">
        <v>5910.967999999998</v>
      </c>
      <c r="AF123" s="510">
        <v>5527.7919999999976</v>
      </c>
      <c r="AG123" s="510">
        <f t="shared" si="9"/>
        <v>5910.967999999998</v>
      </c>
      <c r="AH123" s="137">
        <f t="shared" si="12"/>
        <v>86.873000000000005</v>
      </c>
      <c r="AI123" s="137">
        <f t="shared" si="13"/>
        <v>0</v>
      </c>
    </row>
    <row r="124" spans="1:35" s="114" customFormat="1">
      <c r="A124" s="509">
        <v>0.72916666666666696</v>
      </c>
      <c r="B124" s="510">
        <v>3699.895</v>
      </c>
      <c r="C124" s="510">
        <v>6050.62</v>
      </c>
      <c r="D124" s="510">
        <v>82.328999999999994</v>
      </c>
      <c r="E124" s="510">
        <v>552.55600000000004</v>
      </c>
      <c r="F124" s="510">
        <v>444.089</v>
      </c>
      <c r="G124" s="510">
        <v>499.65699999999998</v>
      </c>
      <c r="H124" s="510">
        <v>27.914999999999999</v>
      </c>
      <c r="I124" s="510">
        <v>109.402</v>
      </c>
      <c r="J124" s="510">
        <v>-1019.356</v>
      </c>
      <c r="K124" s="510">
        <v>0</v>
      </c>
      <c r="L124" s="510">
        <v>-767.17899999999997</v>
      </c>
      <c r="M124" s="510">
        <v>10447.107</v>
      </c>
      <c r="N124" s="510">
        <v>9679.9279999999999</v>
      </c>
      <c r="O124" s="510">
        <f t="shared" si="8"/>
        <v>10447.107</v>
      </c>
      <c r="P124" s="137">
        <f t="shared" si="10"/>
        <v>0</v>
      </c>
      <c r="Q124" s="137">
        <f t="shared" si="11"/>
        <v>-1019.356</v>
      </c>
      <c r="S124" s="509">
        <v>0.72916666666666696</v>
      </c>
      <c r="T124" s="510">
        <v>4111.6419999999998</v>
      </c>
      <c r="U124" s="510">
        <v>1227.057</v>
      </c>
      <c r="V124" s="510">
        <v>0</v>
      </c>
      <c r="W124" s="510">
        <v>333.70600000000002</v>
      </c>
      <c r="X124" s="510">
        <v>82.244</v>
      </c>
      <c r="Y124" s="510">
        <v>0</v>
      </c>
      <c r="Z124" s="510">
        <v>768.05899999999997</v>
      </c>
      <c r="AA124" s="510">
        <v>61.167999999999999</v>
      </c>
      <c r="AB124" s="510">
        <v>72.962000000000003</v>
      </c>
      <c r="AC124" s="510">
        <v>-775.09400000000005</v>
      </c>
      <c r="AD124" s="510">
        <v>-388.60199999999998</v>
      </c>
      <c r="AE124" s="510">
        <v>5881.7439999999997</v>
      </c>
      <c r="AF124" s="510">
        <v>5493.1419999999998</v>
      </c>
      <c r="AG124" s="510">
        <f t="shared" si="9"/>
        <v>5881.7439999999997</v>
      </c>
      <c r="AH124" s="137">
        <f t="shared" si="12"/>
        <v>72.962000000000003</v>
      </c>
      <c r="AI124" s="137">
        <f t="shared" si="13"/>
        <v>0</v>
      </c>
    </row>
    <row r="125" spans="1:35" s="114" customFormat="1">
      <c r="A125" s="509">
        <v>0.73958333333333304</v>
      </c>
      <c r="B125" s="510">
        <v>3700.7249999999999</v>
      </c>
      <c r="C125" s="510">
        <v>6070.8729999999996</v>
      </c>
      <c r="D125" s="510">
        <v>84.870999999999995</v>
      </c>
      <c r="E125" s="510">
        <v>562.06899999999996</v>
      </c>
      <c r="F125" s="510">
        <v>453.27199999999999</v>
      </c>
      <c r="G125" s="510">
        <v>535.96</v>
      </c>
      <c r="H125" s="510">
        <v>27.951000000000001</v>
      </c>
      <c r="I125" s="510">
        <v>112.083</v>
      </c>
      <c r="J125" s="510">
        <v>-989.19600000000003</v>
      </c>
      <c r="K125" s="510">
        <v>0</v>
      </c>
      <c r="L125" s="510">
        <v>-770.09400000000005</v>
      </c>
      <c r="M125" s="510">
        <v>10558.608</v>
      </c>
      <c r="N125" s="510">
        <v>9788.5139999999992</v>
      </c>
      <c r="O125" s="510">
        <f t="shared" si="8"/>
        <v>10558.608</v>
      </c>
      <c r="P125" s="137">
        <f t="shared" si="10"/>
        <v>0</v>
      </c>
      <c r="Q125" s="137">
        <f t="shared" si="11"/>
        <v>-989.19600000000003</v>
      </c>
      <c r="S125" s="509">
        <v>0.73958333333333304</v>
      </c>
      <c r="T125" s="510">
        <v>4115.8029999999999</v>
      </c>
      <c r="U125" s="510">
        <v>1278.1859999999999</v>
      </c>
      <c r="V125" s="510">
        <v>0</v>
      </c>
      <c r="W125" s="510">
        <v>335.97699999999998</v>
      </c>
      <c r="X125" s="510">
        <v>82.234999999999999</v>
      </c>
      <c r="Y125" s="510">
        <v>0</v>
      </c>
      <c r="Z125" s="510">
        <v>713.81100000000004</v>
      </c>
      <c r="AA125" s="510">
        <v>53.255000000000003</v>
      </c>
      <c r="AB125" s="510">
        <v>-243.74100000000001</v>
      </c>
      <c r="AC125" s="510">
        <v>-455.214</v>
      </c>
      <c r="AD125" s="510">
        <v>-393.99900000000002</v>
      </c>
      <c r="AE125" s="510">
        <v>5880.311999999999</v>
      </c>
      <c r="AF125" s="510">
        <v>5486.3129999999992</v>
      </c>
      <c r="AG125" s="510">
        <f t="shared" si="9"/>
        <v>5880.311999999999</v>
      </c>
      <c r="AH125" s="137">
        <f t="shared" si="12"/>
        <v>0</v>
      </c>
      <c r="AI125" s="137">
        <f t="shared" si="13"/>
        <v>-243.74100000000001</v>
      </c>
    </row>
    <row r="126" spans="1:35" s="114" customFormat="1">
      <c r="A126" s="509">
        <v>0.75</v>
      </c>
      <c r="B126" s="510">
        <v>3701.7280000000001</v>
      </c>
      <c r="C126" s="510">
        <v>6059.3680000000004</v>
      </c>
      <c r="D126" s="510">
        <v>82.289000000000001</v>
      </c>
      <c r="E126" s="510">
        <v>557.45799999999997</v>
      </c>
      <c r="F126" s="510">
        <v>563.87599999999998</v>
      </c>
      <c r="G126" s="510">
        <v>474.30200000000002</v>
      </c>
      <c r="H126" s="510">
        <v>13.057</v>
      </c>
      <c r="I126" s="510">
        <v>116.658</v>
      </c>
      <c r="J126" s="510">
        <v>-935.50800000000004</v>
      </c>
      <c r="K126" s="510">
        <v>0</v>
      </c>
      <c r="L126" s="510">
        <v>-768.93799999999999</v>
      </c>
      <c r="M126" s="510">
        <v>10633.228000000003</v>
      </c>
      <c r="N126" s="510">
        <v>9864.2900000000027</v>
      </c>
      <c r="O126" s="510">
        <f t="shared" si="8"/>
        <v>10633.228000000003</v>
      </c>
      <c r="P126" s="137">
        <f t="shared" si="10"/>
        <v>0</v>
      </c>
      <c r="Q126" s="137">
        <f t="shared" si="11"/>
        <v>-935.50800000000004</v>
      </c>
      <c r="S126" s="509">
        <v>0.75</v>
      </c>
      <c r="T126" s="510">
        <v>4115.88</v>
      </c>
      <c r="U126" s="510">
        <v>1315.5060000000001</v>
      </c>
      <c r="V126" s="510">
        <v>0</v>
      </c>
      <c r="W126" s="510">
        <v>360.26799999999997</v>
      </c>
      <c r="X126" s="510">
        <v>82.230999999999995</v>
      </c>
      <c r="Y126" s="510">
        <v>0</v>
      </c>
      <c r="Z126" s="510">
        <v>596.447</v>
      </c>
      <c r="AA126" s="510">
        <v>60.115000000000002</v>
      </c>
      <c r="AB126" s="510">
        <v>-537.20299999999997</v>
      </c>
      <c r="AC126" s="510">
        <v>-88.528000000000006</v>
      </c>
      <c r="AD126" s="510">
        <v>-398.98700000000002</v>
      </c>
      <c r="AE126" s="510">
        <v>5904.7160000000003</v>
      </c>
      <c r="AF126" s="510">
        <v>5505.7290000000003</v>
      </c>
      <c r="AG126" s="510">
        <f t="shared" si="9"/>
        <v>5904.7160000000003</v>
      </c>
      <c r="AH126" s="137">
        <f t="shared" si="12"/>
        <v>0</v>
      </c>
      <c r="AI126" s="137">
        <f t="shared" si="13"/>
        <v>-537.20299999999997</v>
      </c>
    </row>
    <row r="127" spans="1:35" s="114" customFormat="1">
      <c r="A127" s="509">
        <v>0.76041666666666696</v>
      </c>
      <c r="B127" s="510">
        <v>3702.107</v>
      </c>
      <c r="C127" s="510">
        <v>6097.7669999999998</v>
      </c>
      <c r="D127" s="510">
        <v>82.322000000000003</v>
      </c>
      <c r="E127" s="510">
        <v>555.59699999999998</v>
      </c>
      <c r="F127" s="510">
        <v>578.96500000000003</v>
      </c>
      <c r="G127" s="510">
        <v>422.733</v>
      </c>
      <c r="H127" s="510">
        <v>0</v>
      </c>
      <c r="I127" s="510">
        <v>120.925</v>
      </c>
      <c r="J127" s="510">
        <v>-960.25</v>
      </c>
      <c r="K127" s="510">
        <v>0</v>
      </c>
      <c r="L127" s="510">
        <v>-771.62</v>
      </c>
      <c r="M127" s="510">
        <v>10600.165999999999</v>
      </c>
      <c r="N127" s="510">
        <v>9828.5459999999985</v>
      </c>
      <c r="O127" s="510">
        <f t="shared" si="8"/>
        <v>10600.165999999999</v>
      </c>
      <c r="P127" s="137">
        <f t="shared" si="10"/>
        <v>0</v>
      </c>
      <c r="Q127" s="137">
        <f t="shared" si="11"/>
        <v>-960.25</v>
      </c>
      <c r="S127" s="509">
        <v>0.76041666666666696</v>
      </c>
      <c r="T127" s="510">
        <v>4114.768</v>
      </c>
      <c r="U127" s="510">
        <v>1371.424</v>
      </c>
      <c r="V127" s="510">
        <v>0</v>
      </c>
      <c r="W127" s="510">
        <v>367.61700000000002</v>
      </c>
      <c r="X127" s="510">
        <v>82.224999999999994</v>
      </c>
      <c r="Y127" s="510">
        <v>0</v>
      </c>
      <c r="Z127" s="510">
        <v>483.11900000000003</v>
      </c>
      <c r="AA127" s="510">
        <v>63.648000000000003</v>
      </c>
      <c r="AB127" s="510">
        <v>-555.99300000000005</v>
      </c>
      <c r="AC127" s="510">
        <v>0</v>
      </c>
      <c r="AD127" s="510">
        <v>-404.72899999999998</v>
      </c>
      <c r="AE127" s="510">
        <v>5926.808</v>
      </c>
      <c r="AF127" s="510">
        <v>5522.0789999999997</v>
      </c>
      <c r="AG127" s="510">
        <f t="shared" si="9"/>
        <v>5926.808</v>
      </c>
      <c r="AH127" s="137">
        <f t="shared" si="12"/>
        <v>0</v>
      </c>
      <c r="AI127" s="137">
        <f t="shared" si="13"/>
        <v>-555.99300000000005</v>
      </c>
    </row>
    <row r="128" spans="1:35" s="114" customFormat="1">
      <c r="A128" s="509">
        <v>0.77083333333333304</v>
      </c>
      <c r="B128" s="510">
        <v>3703.5740000000001</v>
      </c>
      <c r="C128" s="510">
        <v>6082.5789999999997</v>
      </c>
      <c r="D128" s="510">
        <v>82.341999999999999</v>
      </c>
      <c r="E128" s="510">
        <v>556.52700000000004</v>
      </c>
      <c r="F128" s="510">
        <v>580.14300000000003</v>
      </c>
      <c r="G128" s="510">
        <v>465.38400000000001</v>
      </c>
      <c r="H128" s="510">
        <v>0</v>
      </c>
      <c r="I128" s="510">
        <v>124.795</v>
      </c>
      <c r="J128" s="510">
        <v>-963.67100000000005</v>
      </c>
      <c r="K128" s="510">
        <v>0</v>
      </c>
      <c r="L128" s="510">
        <v>-771.03300000000002</v>
      </c>
      <c r="M128" s="510">
        <v>10631.673000000001</v>
      </c>
      <c r="N128" s="510">
        <v>9860.6400000000012</v>
      </c>
      <c r="O128" s="510">
        <f t="shared" si="8"/>
        <v>10631.673000000001</v>
      </c>
      <c r="P128" s="137">
        <f t="shared" si="10"/>
        <v>0</v>
      </c>
      <c r="Q128" s="137">
        <f t="shared" si="11"/>
        <v>-963.67100000000005</v>
      </c>
      <c r="S128" s="509">
        <v>0.77083333333333304</v>
      </c>
      <c r="T128" s="510">
        <v>4116.683</v>
      </c>
      <c r="U128" s="510">
        <v>1441.6869999999999</v>
      </c>
      <c r="V128" s="510">
        <v>0</v>
      </c>
      <c r="W128" s="510">
        <v>369.76900000000001</v>
      </c>
      <c r="X128" s="510">
        <v>82.218000000000004</v>
      </c>
      <c r="Y128" s="510">
        <v>285.34199999999998</v>
      </c>
      <c r="Z128" s="510">
        <v>404.31700000000001</v>
      </c>
      <c r="AA128" s="510">
        <v>59.743000000000002</v>
      </c>
      <c r="AB128" s="510">
        <v>-819.68399999999997</v>
      </c>
      <c r="AC128" s="510">
        <v>0</v>
      </c>
      <c r="AD128" s="510">
        <v>-415.32799999999997</v>
      </c>
      <c r="AE128" s="510">
        <v>5940.0749999999998</v>
      </c>
      <c r="AF128" s="510">
        <v>5524.7469999999994</v>
      </c>
      <c r="AG128" s="510">
        <f t="shared" si="9"/>
        <v>5940.0749999999998</v>
      </c>
      <c r="AH128" s="137">
        <f t="shared" si="12"/>
        <v>0</v>
      </c>
      <c r="AI128" s="137">
        <f t="shared" si="13"/>
        <v>-819.68399999999997</v>
      </c>
    </row>
    <row r="129" spans="1:35" s="114" customFormat="1">
      <c r="A129" s="509">
        <v>0.78125</v>
      </c>
      <c r="B129" s="510">
        <v>3703.92</v>
      </c>
      <c r="C129" s="510">
        <v>6073.4679999999998</v>
      </c>
      <c r="D129" s="510">
        <v>82.59</v>
      </c>
      <c r="E129" s="510">
        <v>553.28099999999995</v>
      </c>
      <c r="F129" s="510">
        <v>556.89800000000002</v>
      </c>
      <c r="G129" s="510">
        <v>462.30799999999999</v>
      </c>
      <c r="H129" s="510">
        <v>0</v>
      </c>
      <c r="I129" s="510">
        <v>126.01300000000001</v>
      </c>
      <c r="J129" s="510">
        <v>-940.95600000000002</v>
      </c>
      <c r="K129" s="510">
        <v>0</v>
      </c>
      <c r="L129" s="510">
        <v>-769.87199999999996</v>
      </c>
      <c r="M129" s="510">
        <v>10617.521999999997</v>
      </c>
      <c r="N129" s="510">
        <v>9847.6499999999978</v>
      </c>
      <c r="O129" s="510">
        <f t="shared" si="8"/>
        <v>10617.521999999997</v>
      </c>
      <c r="P129" s="137">
        <f t="shared" si="10"/>
        <v>0</v>
      </c>
      <c r="Q129" s="137">
        <f t="shared" si="11"/>
        <v>-940.95600000000002</v>
      </c>
      <c r="S129" s="509">
        <v>0.78125</v>
      </c>
      <c r="T129" s="510">
        <v>4121.0259999999998</v>
      </c>
      <c r="U129" s="510">
        <v>1488.579</v>
      </c>
      <c r="V129" s="510">
        <v>0</v>
      </c>
      <c r="W129" s="510">
        <v>380.02300000000002</v>
      </c>
      <c r="X129" s="510">
        <v>90.049000000000007</v>
      </c>
      <c r="Y129" s="510">
        <v>374.63</v>
      </c>
      <c r="Z129" s="510">
        <v>330.64400000000001</v>
      </c>
      <c r="AA129" s="510">
        <v>59.375999999999998</v>
      </c>
      <c r="AB129" s="510">
        <v>-925.63</v>
      </c>
      <c r="AC129" s="510">
        <v>0</v>
      </c>
      <c r="AD129" s="510">
        <v>-421.935</v>
      </c>
      <c r="AE129" s="510">
        <v>5918.6970000000001</v>
      </c>
      <c r="AF129" s="510">
        <v>5496.7619999999997</v>
      </c>
      <c r="AG129" s="510">
        <f t="shared" si="9"/>
        <v>5918.6970000000001</v>
      </c>
      <c r="AH129" s="137">
        <f t="shared" si="12"/>
        <v>0</v>
      </c>
      <c r="AI129" s="137">
        <f t="shared" si="13"/>
        <v>-925.63</v>
      </c>
    </row>
    <row r="130" spans="1:35" s="114" customFormat="1">
      <c r="A130" s="509">
        <v>0.79166666666666696</v>
      </c>
      <c r="B130" s="510">
        <v>3704.2539999999999</v>
      </c>
      <c r="C130" s="510">
        <v>6118.1270000000004</v>
      </c>
      <c r="D130" s="510">
        <v>85.091999999999999</v>
      </c>
      <c r="E130" s="510">
        <v>557.01800000000003</v>
      </c>
      <c r="F130" s="510">
        <v>253.51300000000001</v>
      </c>
      <c r="G130" s="510">
        <v>524.77099999999996</v>
      </c>
      <c r="H130" s="510">
        <v>0</v>
      </c>
      <c r="I130" s="510">
        <v>128.32</v>
      </c>
      <c r="J130" s="510">
        <v>-794.09199999999998</v>
      </c>
      <c r="K130" s="510">
        <v>0</v>
      </c>
      <c r="L130" s="510">
        <v>-772.26099999999997</v>
      </c>
      <c r="M130" s="510">
        <v>10577.003000000002</v>
      </c>
      <c r="N130" s="510">
        <v>9804.742000000002</v>
      </c>
      <c r="O130" s="510">
        <f t="shared" si="8"/>
        <v>10577.003000000002</v>
      </c>
      <c r="P130" s="137">
        <f t="shared" si="10"/>
        <v>0</v>
      </c>
      <c r="Q130" s="137">
        <f t="shared" si="11"/>
        <v>-794.09199999999998</v>
      </c>
      <c r="S130" s="509">
        <v>0.79166666666666696</v>
      </c>
      <c r="T130" s="510">
        <v>4124.0010000000002</v>
      </c>
      <c r="U130" s="510">
        <v>1507.2349999999999</v>
      </c>
      <c r="V130" s="510">
        <v>0</v>
      </c>
      <c r="W130" s="510">
        <v>406.42700000000002</v>
      </c>
      <c r="X130" s="510">
        <v>174.25800000000001</v>
      </c>
      <c r="Y130" s="510">
        <v>366.87299999999999</v>
      </c>
      <c r="Z130" s="510">
        <v>272.91800000000001</v>
      </c>
      <c r="AA130" s="510">
        <v>64.010999999999996</v>
      </c>
      <c r="AB130" s="510">
        <v>-1001.308</v>
      </c>
      <c r="AC130" s="510">
        <v>0</v>
      </c>
      <c r="AD130" s="510">
        <v>-426.25799999999998</v>
      </c>
      <c r="AE130" s="510">
        <v>5914.4149999999991</v>
      </c>
      <c r="AF130" s="510">
        <v>5488.1569999999992</v>
      </c>
      <c r="AG130" s="510">
        <f t="shared" si="9"/>
        <v>5914.4149999999991</v>
      </c>
      <c r="AH130" s="137">
        <f t="shared" si="12"/>
        <v>0</v>
      </c>
      <c r="AI130" s="137">
        <f t="shared" si="13"/>
        <v>-1001.308</v>
      </c>
    </row>
    <row r="131" spans="1:35" s="114" customFormat="1">
      <c r="A131" s="509">
        <v>0.80208333333333304</v>
      </c>
      <c r="B131" s="510">
        <v>3702.8719999999998</v>
      </c>
      <c r="C131" s="510">
        <v>6112.66</v>
      </c>
      <c r="D131" s="510">
        <v>85.105000000000004</v>
      </c>
      <c r="E131" s="510">
        <v>568.54300000000001</v>
      </c>
      <c r="F131" s="510">
        <v>226.75700000000001</v>
      </c>
      <c r="G131" s="510">
        <v>548.21</v>
      </c>
      <c r="H131" s="510">
        <v>0</v>
      </c>
      <c r="I131" s="510">
        <v>130.904</v>
      </c>
      <c r="J131" s="510">
        <v>-772.83600000000001</v>
      </c>
      <c r="K131" s="510">
        <v>0</v>
      </c>
      <c r="L131" s="510">
        <v>-772.38400000000001</v>
      </c>
      <c r="M131" s="510">
        <v>10602.214999999998</v>
      </c>
      <c r="N131" s="510">
        <v>9829.8309999999983</v>
      </c>
      <c r="O131" s="510">
        <f t="shared" si="8"/>
        <v>10602.214999999998</v>
      </c>
      <c r="P131" s="137">
        <f t="shared" si="10"/>
        <v>0</v>
      </c>
      <c r="Q131" s="137">
        <f t="shared" si="11"/>
        <v>-772.83600000000001</v>
      </c>
      <c r="S131" s="509">
        <v>0.80208333333333304</v>
      </c>
      <c r="T131" s="510">
        <v>4124.3739999999998</v>
      </c>
      <c r="U131" s="510">
        <v>1509.92</v>
      </c>
      <c r="V131" s="510">
        <v>0</v>
      </c>
      <c r="W131" s="510">
        <v>416.14499999999998</v>
      </c>
      <c r="X131" s="510">
        <v>184.86500000000001</v>
      </c>
      <c r="Y131" s="510">
        <v>372.19299999999998</v>
      </c>
      <c r="Z131" s="510">
        <v>206.44900000000001</v>
      </c>
      <c r="AA131" s="510">
        <v>59.805999999999997</v>
      </c>
      <c r="AB131" s="510">
        <v>-969.30499999999995</v>
      </c>
      <c r="AC131" s="510">
        <v>0</v>
      </c>
      <c r="AD131" s="510">
        <v>-426.91199999999998</v>
      </c>
      <c r="AE131" s="510">
        <v>5904.4469999999992</v>
      </c>
      <c r="AF131" s="510">
        <v>5477.5349999999989</v>
      </c>
      <c r="AG131" s="510">
        <f t="shared" si="9"/>
        <v>5904.4469999999992</v>
      </c>
      <c r="AH131" s="137">
        <f t="shared" si="12"/>
        <v>0</v>
      </c>
      <c r="AI131" s="137">
        <f t="shared" si="13"/>
        <v>-969.30499999999995</v>
      </c>
    </row>
    <row r="132" spans="1:35" s="114" customFormat="1">
      <c r="A132" s="509">
        <v>0.8125</v>
      </c>
      <c r="B132" s="510">
        <v>3704.1329999999998</v>
      </c>
      <c r="C132" s="510">
        <v>6095.98</v>
      </c>
      <c r="D132" s="510">
        <v>82.456000000000003</v>
      </c>
      <c r="E132" s="510">
        <v>566.22699999999998</v>
      </c>
      <c r="F132" s="510">
        <v>227.67099999999999</v>
      </c>
      <c r="G132" s="510">
        <v>544.96400000000006</v>
      </c>
      <c r="H132" s="510">
        <v>0</v>
      </c>
      <c r="I132" s="510">
        <v>132.87899999999999</v>
      </c>
      <c r="J132" s="510">
        <v>-769.71600000000001</v>
      </c>
      <c r="K132" s="510">
        <v>0</v>
      </c>
      <c r="L132" s="510">
        <v>-770.82500000000005</v>
      </c>
      <c r="M132" s="510">
        <v>10584.594000000001</v>
      </c>
      <c r="N132" s="510">
        <v>9813.7690000000002</v>
      </c>
      <c r="O132" s="510">
        <f t="shared" si="8"/>
        <v>10584.594000000001</v>
      </c>
      <c r="P132" s="137">
        <f t="shared" si="10"/>
        <v>0</v>
      </c>
      <c r="Q132" s="137">
        <f t="shared" si="11"/>
        <v>-769.71600000000001</v>
      </c>
      <c r="S132" s="509">
        <v>0.8125</v>
      </c>
      <c r="T132" s="510">
        <v>4123.6440000000002</v>
      </c>
      <c r="U132" s="510">
        <v>1505.8779999999999</v>
      </c>
      <c r="V132" s="510">
        <v>0</v>
      </c>
      <c r="W132" s="510">
        <v>414.39299999999997</v>
      </c>
      <c r="X132" s="510">
        <v>184.74299999999999</v>
      </c>
      <c r="Y132" s="510">
        <v>368.37799999999999</v>
      </c>
      <c r="Z132" s="510">
        <v>161.155</v>
      </c>
      <c r="AA132" s="510">
        <v>73.525000000000006</v>
      </c>
      <c r="AB132" s="510">
        <v>-912.30899999999997</v>
      </c>
      <c r="AC132" s="510">
        <v>0</v>
      </c>
      <c r="AD132" s="510">
        <v>-426.17500000000001</v>
      </c>
      <c r="AE132" s="510">
        <v>5919.4069999999992</v>
      </c>
      <c r="AF132" s="510">
        <v>5493.2319999999991</v>
      </c>
      <c r="AG132" s="510">
        <f t="shared" si="9"/>
        <v>5919.4069999999992</v>
      </c>
      <c r="AH132" s="137">
        <f t="shared" si="12"/>
        <v>0</v>
      </c>
      <c r="AI132" s="137">
        <f t="shared" si="13"/>
        <v>-912.30899999999997</v>
      </c>
    </row>
    <row r="133" spans="1:35" s="114" customFormat="1">
      <c r="A133" s="509">
        <v>0.82291666666666696</v>
      </c>
      <c r="B133" s="510">
        <v>3705.623</v>
      </c>
      <c r="C133" s="510">
        <v>6046.7290000000003</v>
      </c>
      <c r="D133" s="510">
        <v>83.492999999999995</v>
      </c>
      <c r="E133" s="510">
        <v>562.39599999999996</v>
      </c>
      <c r="F133" s="510">
        <v>224.66</v>
      </c>
      <c r="G133" s="510">
        <v>542.58000000000004</v>
      </c>
      <c r="H133" s="510">
        <v>0</v>
      </c>
      <c r="I133" s="510">
        <v>138.10599999999999</v>
      </c>
      <c r="J133" s="510">
        <v>-846.22400000000005</v>
      </c>
      <c r="K133" s="510">
        <v>0</v>
      </c>
      <c r="L133" s="510">
        <v>-766.423</v>
      </c>
      <c r="M133" s="510">
        <v>10457.363000000001</v>
      </c>
      <c r="N133" s="510">
        <v>9690.94</v>
      </c>
      <c r="O133" s="510">
        <f t="shared" si="8"/>
        <v>10457.363000000001</v>
      </c>
      <c r="P133" s="137">
        <f t="shared" si="10"/>
        <v>0</v>
      </c>
      <c r="Q133" s="137">
        <f t="shared" si="11"/>
        <v>-846.22400000000005</v>
      </c>
      <c r="S133" s="509">
        <v>0.82291666666666696</v>
      </c>
      <c r="T133" s="510">
        <v>4123.2969999999996</v>
      </c>
      <c r="U133" s="510">
        <v>1494.248</v>
      </c>
      <c r="V133" s="510">
        <v>0</v>
      </c>
      <c r="W133" s="510">
        <v>413.971</v>
      </c>
      <c r="X133" s="510">
        <v>186.79900000000001</v>
      </c>
      <c r="Y133" s="510">
        <v>373.08600000000001</v>
      </c>
      <c r="Z133" s="510">
        <v>123.92700000000001</v>
      </c>
      <c r="AA133" s="510">
        <v>81.195999999999998</v>
      </c>
      <c r="AB133" s="510">
        <v>-849.298</v>
      </c>
      <c r="AC133" s="510">
        <v>0</v>
      </c>
      <c r="AD133" s="510">
        <v>-424.83</v>
      </c>
      <c r="AE133" s="510">
        <v>5947.2259999999997</v>
      </c>
      <c r="AF133" s="510">
        <v>5522.3959999999997</v>
      </c>
      <c r="AG133" s="510">
        <f t="shared" si="9"/>
        <v>5947.2259999999997</v>
      </c>
      <c r="AH133" s="137">
        <f t="shared" si="12"/>
        <v>0</v>
      </c>
      <c r="AI133" s="137">
        <f t="shared" si="13"/>
        <v>-849.298</v>
      </c>
    </row>
    <row r="134" spans="1:35" s="114" customFormat="1">
      <c r="A134" s="509">
        <v>0.83333333333333304</v>
      </c>
      <c r="B134" s="510">
        <v>3704.7890000000002</v>
      </c>
      <c r="C134" s="510">
        <v>6062.07</v>
      </c>
      <c r="D134" s="510">
        <v>82.188000000000002</v>
      </c>
      <c r="E134" s="510">
        <v>550.12699999999995</v>
      </c>
      <c r="F134" s="510">
        <v>172.27699999999999</v>
      </c>
      <c r="G134" s="510">
        <v>464.00799999999998</v>
      </c>
      <c r="H134" s="510">
        <v>0</v>
      </c>
      <c r="I134" s="510">
        <v>139.95699999999999</v>
      </c>
      <c r="J134" s="510">
        <v>-834.51599999999996</v>
      </c>
      <c r="K134" s="510">
        <v>0</v>
      </c>
      <c r="L134" s="510">
        <v>-765.63800000000003</v>
      </c>
      <c r="M134" s="510">
        <v>10340.900000000001</v>
      </c>
      <c r="N134" s="510">
        <v>9575.2620000000006</v>
      </c>
      <c r="O134" s="510">
        <f t="shared" si="8"/>
        <v>10340.900000000001</v>
      </c>
      <c r="P134" s="137">
        <f t="shared" si="10"/>
        <v>0</v>
      </c>
      <c r="Q134" s="137">
        <f t="shared" si="11"/>
        <v>-834.51599999999996</v>
      </c>
      <c r="S134" s="509">
        <v>0.83333333333333304</v>
      </c>
      <c r="T134" s="510">
        <v>4125.3440000000001</v>
      </c>
      <c r="U134" s="510">
        <v>1471.82</v>
      </c>
      <c r="V134" s="510">
        <v>0</v>
      </c>
      <c r="W134" s="510">
        <v>411.08100000000002</v>
      </c>
      <c r="X134" s="510">
        <v>251.30799999999999</v>
      </c>
      <c r="Y134" s="510">
        <v>202.52600000000001</v>
      </c>
      <c r="Z134" s="510">
        <v>94.531999999999996</v>
      </c>
      <c r="AA134" s="510">
        <v>75.284000000000006</v>
      </c>
      <c r="AB134" s="510">
        <v>-689.4</v>
      </c>
      <c r="AC134" s="510">
        <v>0</v>
      </c>
      <c r="AD134" s="510">
        <v>-420.65499999999997</v>
      </c>
      <c r="AE134" s="510">
        <v>5942.4949999999999</v>
      </c>
      <c r="AF134" s="510">
        <v>5521.84</v>
      </c>
      <c r="AG134" s="510">
        <f t="shared" si="9"/>
        <v>5942.4949999999999</v>
      </c>
      <c r="AH134" s="137">
        <f t="shared" si="12"/>
        <v>0</v>
      </c>
      <c r="AI134" s="137">
        <f t="shared" si="13"/>
        <v>-689.4</v>
      </c>
    </row>
    <row r="135" spans="1:35" s="114" customFormat="1">
      <c r="A135" s="509">
        <v>0.84375</v>
      </c>
      <c r="B135" s="510">
        <v>3703.7660000000001</v>
      </c>
      <c r="C135" s="510">
        <v>6070.0479999999998</v>
      </c>
      <c r="D135" s="510">
        <v>83.747</v>
      </c>
      <c r="E135" s="510">
        <v>555.18100000000004</v>
      </c>
      <c r="F135" s="510">
        <v>170.10400000000001</v>
      </c>
      <c r="G135" s="510">
        <v>464.21100000000001</v>
      </c>
      <c r="H135" s="510">
        <v>0</v>
      </c>
      <c r="I135" s="510">
        <v>142.51300000000001</v>
      </c>
      <c r="J135" s="510">
        <v>-941.66099999999994</v>
      </c>
      <c r="K135" s="510">
        <v>0</v>
      </c>
      <c r="L135" s="510">
        <v>-766.56899999999996</v>
      </c>
      <c r="M135" s="510">
        <v>10247.909</v>
      </c>
      <c r="N135" s="510">
        <v>9481.34</v>
      </c>
      <c r="O135" s="510">
        <f t="shared" si="8"/>
        <v>10247.909</v>
      </c>
      <c r="P135" s="137">
        <f t="shared" si="10"/>
        <v>0</v>
      </c>
      <c r="Q135" s="137">
        <f t="shared" si="11"/>
        <v>-941.66099999999994</v>
      </c>
      <c r="S135" s="509">
        <v>0.84375</v>
      </c>
      <c r="T135" s="510">
        <v>4123.884</v>
      </c>
      <c r="U135" s="510">
        <v>1470.2429999999999</v>
      </c>
      <c r="V135" s="510">
        <v>0</v>
      </c>
      <c r="W135" s="510">
        <v>413.46699999999998</v>
      </c>
      <c r="X135" s="510">
        <v>260.08800000000002</v>
      </c>
      <c r="Y135" s="510">
        <v>185.32900000000001</v>
      </c>
      <c r="Z135" s="510">
        <v>75.819999999999993</v>
      </c>
      <c r="AA135" s="510">
        <v>69.248000000000005</v>
      </c>
      <c r="AB135" s="510">
        <v>-680.255</v>
      </c>
      <c r="AC135" s="510">
        <v>0</v>
      </c>
      <c r="AD135" s="510">
        <v>-420.245</v>
      </c>
      <c r="AE135" s="510">
        <v>5917.8239999999987</v>
      </c>
      <c r="AF135" s="510">
        <v>5497.5789999999988</v>
      </c>
      <c r="AG135" s="510">
        <f t="shared" si="9"/>
        <v>5917.8239999999987</v>
      </c>
      <c r="AH135" s="137">
        <f t="shared" si="12"/>
        <v>0</v>
      </c>
      <c r="AI135" s="137">
        <f t="shared" si="13"/>
        <v>-680.255</v>
      </c>
    </row>
    <row r="136" spans="1:35" s="114" customFormat="1">
      <c r="A136" s="509">
        <v>0.85416666666666696</v>
      </c>
      <c r="B136" s="510">
        <v>3705.614</v>
      </c>
      <c r="C136" s="510">
        <v>6037.4009999999998</v>
      </c>
      <c r="D136" s="510">
        <v>82.308999999999997</v>
      </c>
      <c r="E136" s="510">
        <v>551.77700000000004</v>
      </c>
      <c r="F136" s="510">
        <v>169.80099999999999</v>
      </c>
      <c r="G136" s="510">
        <v>470.34699999999998</v>
      </c>
      <c r="H136" s="510">
        <v>0</v>
      </c>
      <c r="I136" s="510">
        <v>144.208</v>
      </c>
      <c r="J136" s="510">
        <v>-963.36099999999999</v>
      </c>
      <c r="K136" s="510">
        <v>0</v>
      </c>
      <c r="L136" s="510">
        <v>-763.71699999999998</v>
      </c>
      <c r="M136" s="510">
        <v>10198.095999999998</v>
      </c>
      <c r="N136" s="510">
        <v>9434.3789999999972</v>
      </c>
      <c r="O136" s="510">
        <f t="shared" si="8"/>
        <v>10198.095999999998</v>
      </c>
      <c r="P136" s="137">
        <f t="shared" si="10"/>
        <v>0</v>
      </c>
      <c r="Q136" s="137">
        <f t="shared" si="11"/>
        <v>-963.36099999999999</v>
      </c>
      <c r="S136" s="509">
        <v>0.85416666666666696</v>
      </c>
      <c r="T136" s="510">
        <v>4118.9719999999998</v>
      </c>
      <c r="U136" s="510">
        <v>1469.8969999999999</v>
      </c>
      <c r="V136" s="510">
        <v>0</v>
      </c>
      <c r="W136" s="510">
        <v>415.75700000000001</v>
      </c>
      <c r="X136" s="510">
        <v>262.072</v>
      </c>
      <c r="Y136" s="510">
        <v>179.291</v>
      </c>
      <c r="Z136" s="510">
        <v>71.227999999999994</v>
      </c>
      <c r="AA136" s="510">
        <v>59.524000000000001</v>
      </c>
      <c r="AB136" s="510">
        <v>-686.48800000000006</v>
      </c>
      <c r="AC136" s="510">
        <v>0</v>
      </c>
      <c r="AD136" s="510">
        <v>-419.87799999999999</v>
      </c>
      <c r="AE136" s="510">
        <v>5890.2529999999997</v>
      </c>
      <c r="AF136" s="510">
        <v>5470.375</v>
      </c>
      <c r="AG136" s="510">
        <f t="shared" si="9"/>
        <v>5890.2529999999997</v>
      </c>
      <c r="AH136" s="137">
        <f t="shared" si="12"/>
        <v>0</v>
      </c>
      <c r="AI136" s="137">
        <f t="shared" si="13"/>
        <v>-686.48800000000006</v>
      </c>
    </row>
    <row r="137" spans="1:35" s="114" customFormat="1">
      <c r="A137" s="509">
        <v>0.86458333333333304</v>
      </c>
      <c r="B137" s="510">
        <v>3706.9780000000001</v>
      </c>
      <c r="C137" s="510">
        <v>6021.7030000000004</v>
      </c>
      <c r="D137" s="510">
        <v>82.295000000000002</v>
      </c>
      <c r="E137" s="510">
        <v>546.03300000000002</v>
      </c>
      <c r="F137" s="510">
        <v>169.66399999999999</v>
      </c>
      <c r="G137" s="510">
        <v>482.16899999999998</v>
      </c>
      <c r="H137" s="510">
        <v>0</v>
      </c>
      <c r="I137" s="510">
        <v>150.352</v>
      </c>
      <c r="J137" s="510">
        <v>-1021.741</v>
      </c>
      <c r="K137" s="510">
        <v>0</v>
      </c>
      <c r="L137" s="510">
        <v>-762.36400000000003</v>
      </c>
      <c r="M137" s="510">
        <v>10137.453000000001</v>
      </c>
      <c r="N137" s="510">
        <v>9375.0890000000018</v>
      </c>
      <c r="O137" s="510">
        <f t="shared" si="8"/>
        <v>10137.453000000001</v>
      </c>
      <c r="P137" s="137">
        <f t="shared" si="10"/>
        <v>0</v>
      </c>
      <c r="Q137" s="137">
        <f t="shared" si="11"/>
        <v>-1021.741</v>
      </c>
      <c r="S137" s="509">
        <v>0.86458333333333304</v>
      </c>
      <c r="T137" s="510">
        <v>4118.3389999999999</v>
      </c>
      <c r="U137" s="510">
        <v>1485.0909999999999</v>
      </c>
      <c r="V137" s="510">
        <v>0</v>
      </c>
      <c r="W137" s="510">
        <v>418.19299999999998</v>
      </c>
      <c r="X137" s="510">
        <v>274.14</v>
      </c>
      <c r="Y137" s="510">
        <v>166.62799999999999</v>
      </c>
      <c r="Z137" s="510">
        <v>71.025000000000006</v>
      </c>
      <c r="AA137" s="510">
        <v>66.555000000000007</v>
      </c>
      <c r="AB137" s="510">
        <v>-722.84400000000005</v>
      </c>
      <c r="AC137" s="510">
        <v>0</v>
      </c>
      <c r="AD137" s="510">
        <v>-421.68200000000002</v>
      </c>
      <c r="AE137" s="510">
        <v>5877.1270000000004</v>
      </c>
      <c r="AF137" s="510">
        <v>5455.4450000000006</v>
      </c>
      <c r="AG137" s="510">
        <f t="shared" si="9"/>
        <v>5877.1270000000004</v>
      </c>
      <c r="AH137" s="137">
        <f t="shared" si="12"/>
        <v>0</v>
      </c>
      <c r="AI137" s="137">
        <f t="shared" si="13"/>
        <v>-722.84400000000005</v>
      </c>
    </row>
    <row r="138" spans="1:35" s="114" customFormat="1">
      <c r="A138" s="509">
        <v>0.875</v>
      </c>
      <c r="B138" s="510">
        <v>3707.2469999999998</v>
      </c>
      <c r="C138" s="510">
        <v>5865.1589999999997</v>
      </c>
      <c r="D138" s="510">
        <v>83.406000000000006</v>
      </c>
      <c r="E138" s="510">
        <v>543.22900000000004</v>
      </c>
      <c r="F138" s="510">
        <v>162.74199999999999</v>
      </c>
      <c r="G138" s="510">
        <v>290.00400000000002</v>
      </c>
      <c r="H138" s="510">
        <v>0</v>
      </c>
      <c r="I138" s="510">
        <v>152.89500000000001</v>
      </c>
      <c r="J138" s="510">
        <v>-751.42</v>
      </c>
      <c r="K138" s="510">
        <v>0</v>
      </c>
      <c r="L138" s="510">
        <v>-745.97299999999996</v>
      </c>
      <c r="M138" s="510">
        <v>10053.262000000001</v>
      </c>
      <c r="N138" s="510">
        <v>9307.2890000000007</v>
      </c>
      <c r="O138" s="510">
        <f t="shared" si="8"/>
        <v>10053.262000000001</v>
      </c>
      <c r="P138" s="137">
        <f t="shared" si="10"/>
        <v>0</v>
      </c>
      <c r="Q138" s="137">
        <f t="shared" si="11"/>
        <v>-751.42</v>
      </c>
      <c r="S138" s="509">
        <v>0.875</v>
      </c>
      <c r="T138" s="510">
        <v>4117.223</v>
      </c>
      <c r="U138" s="510">
        <v>1503.2370000000001</v>
      </c>
      <c r="V138" s="510">
        <v>0</v>
      </c>
      <c r="W138" s="510">
        <v>421.43700000000001</v>
      </c>
      <c r="X138" s="510">
        <v>423.75299999999999</v>
      </c>
      <c r="Y138" s="510">
        <v>552.822</v>
      </c>
      <c r="Z138" s="510">
        <v>71.19</v>
      </c>
      <c r="AA138" s="510">
        <v>54.771999999999998</v>
      </c>
      <c r="AB138" s="510">
        <v>-1234.6990000000001</v>
      </c>
      <c r="AC138" s="510">
        <v>0</v>
      </c>
      <c r="AD138" s="510">
        <v>-429.58199999999999</v>
      </c>
      <c r="AE138" s="510">
        <v>5909.7349999999988</v>
      </c>
      <c r="AF138" s="510">
        <v>5480.1529999999984</v>
      </c>
      <c r="AG138" s="510">
        <f t="shared" si="9"/>
        <v>5909.7349999999988</v>
      </c>
      <c r="AH138" s="137">
        <f t="shared" si="12"/>
        <v>0</v>
      </c>
      <c r="AI138" s="137">
        <f t="shared" si="13"/>
        <v>-1234.6990000000001</v>
      </c>
    </row>
    <row r="139" spans="1:35" s="114" customFormat="1">
      <c r="A139" s="509">
        <v>0.88541666666666696</v>
      </c>
      <c r="B139" s="510">
        <v>3708.8980000000001</v>
      </c>
      <c r="C139" s="510">
        <v>5837.48</v>
      </c>
      <c r="D139" s="510">
        <v>82.637</v>
      </c>
      <c r="E139" s="510">
        <v>545.35900000000004</v>
      </c>
      <c r="F139" s="510">
        <v>162.535</v>
      </c>
      <c r="G139" s="510">
        <v>208.375</v>
      </c>
      <c r="H139" s="510">
        <v>0</v>
      </c>
      <c r="I139" s="510">
        <v>156.774</v>
      </c>
      <c r="J139" s="510">
        <v>-721.51900000000001</v>
      </c>
      <c r="K139" s="510">
        <v>0</v>
      </c>
      <c r="L139" s="510">
        <v>-742.697</v>
      </c>
      <c r="M139" s="510">
        <v>9980.5390000000007</v>
      </c>
      <c r="N139" s="510">
        <v>9237.8420000000006</v>
      </c>
      <c r="O139" s="510">
        <f t="shared" si="8"/>
        <v>9980.5390000000007</v>
      </c>
      <c r="P139" s="137">
        <f t="shared" si="10"/>
        <v>0</v>
      </c>
      <c r="Q139" s="137">
        <f t="shared" si="11"/>
        <v>-721.51900000000001</v>
      </c>
      <c r="S139" s="509">
        <v>0.88541666666666696</v>
      </c>
      <c r="T139" s="510">
        <v>4116.6049999999996</v>
      </c>
      <c r="U139" s="510">
        <v>1503.9780000000001</v>
      </c>
      <c r="V139" s="510">
        <v>0</v>
      </c>
      <c r="W139" s="510">
        <v>423.24400000000003</v>
      </c>
      <c r="X139" s="510">
        <v>443.28199999999998</v>
      </c>
      <c r="Y139" s="510">
        <v>606.63800000000003</v>
      </c>
      <c r="Z139" s="510">
        <v>71.48</v>
      </c>
      <c r="AA139" s="510">
        <v>50.725999999999999</v>
      </c>
      <c r="AB139" s="510">
        <v>-1374.3040000000001</v>
      </c>
      <c r="AC139" s="510">
        <v>0</v>
      </c>
      <c r="AD139" s="510">
        <v>-430.51600000000002</v>
      </c>
      <c r="AE139" s="510">
        <v>5841.6489999999985</v>
      </c>
      <c r="AF139" s="510">
        <v>5411.1329999999989</v>
      </c>
      <c r="AG139" s="510">
        <f t="shared" si="9"/>
        <v>5841.6489999999985</v>
      </c>
      <c r="AH139" s="137">
        <f t="shared" si="12"/>
        <v>0</v>
      </c>
      <c r="AI139" s="137">
        <f t="shared" si="13"/>
        <v>-1374.3040000000001</v>
      </c>
    </row>
    <row r="140" spans="1:35" s="114" customFormat="1">
      <c r="A140" s="509">
        <v>0.89583333333333304</v>
      </c>
      <c r="B140" s="510">
        <v>3707.7359999999999</v>
      </c>
      <c r="C140" s="510">
        <v>5804.93</v>
      </c>
      <c r="D140" s="510">
        <v>82.275000000000006</v>
      </c>
      <c r="E140" s="510">
        <v>537.84</v>
      </c>
      <c r="F140" s="510">
        <v>161.92599999999999</v>
      </c>
      <c r="G140" s="510">
        <v>97.831000000000003</v>
      </c>
      <c r="H140" s="510">
        <v>0</v>
      </c>
      <c r="I140" s="510">
        <v>156.02699999999999</v>
      </c>
      <c r="J140" s="510">
        <v>-754.67499999999995</v>
      </c>
      <c r="K140" s="510">
        <v>0</v>
      </c>
      <c r="L140" s="510">
        <v>-737.93499999999995</v>
      </c>
      <c r="M140" s="510">
        <v>9793.8900000000012</v>
      </c>
      <c r="N140" s="510">
        <v>9055.9550000000017</v>
      </c>
      <c r="O140" s="510">
        <f t="shared" si="8"/>
        <v>9793.8900000000012</v>
      </c>
      <c r="P140" s="137">
        <f t="shared" si="10"/>
        <v>0</v>
      </c>
      <c r="Q140" s="137">
        <f t="shared" si="11"/>
        <v>-754.67499999999995</v>
      </c>
      <c r="S140" s="509">
        <v>0.89583333333333304</v>
      </c>
      <c r="T140" s="510">
        <v>4116.3370000000004</v>
      </c>
      <c r="U140" s="510">
        <v>1505.749</v>
      </c>
      <c r="V140" s="510">
        <v>0</v>
      </c>
      <c r="W140" s="510">
        <v>422.49099999999999</v>
      </c>
      <c r="X140" s="510">
        <v>443.387</v>
      </c>
      <c r="Y140" s="510">
        <v>581.90300000000002</v>
      </c>
      <c r="Z140" s="510">
        <v>9.5459999999999994</v>
      </c>
      <c r="AA140" s="510">
        <v>47.23</v>
      </c>
      <c r="AB140" s="510">
        <v>-1419.1610000000001</v>
      </c>
      <c r="AC140" s="510">
        <v>0</v>
      </c>
      <c r="AD140" s="510">
        <v>-429.91199999999998</v>
      </c>
      <c r="AE140" s="510">
        <v>5707.482</v>
      </c>
      <c r="AF140" s="510">
        <v>5277.57</v>
      </c>
      <c r="AG140" s="510">
        <f t="shared" si="9"/>
        <v>5707.482</v>
      </c>
      <c r="AH140" s="137">
        <f t="shared" si="12"/>
        <v>0</v>
      </c>
      <c r="AI140" s="137">
        <f t="shared" si="13"/>
        <v>-1419.1610000000001</v>
      </c>
    </row>
    <row r="141" spans="1:35" s="114" customFormat="1">
      <c r="A141" s="509">
        <v>0.90625</v>
      </c>
      <c r="B141" s="510">
        <v>3707.2739999999999</v>
      </c>
      <c r="C141" s="510">
        <v>5759.3019999999997</v>
      </c>
      <c r="D141" s="510">
        <v>82.281999999999996</v>
      </c>
      <c r="E141" s="510">
        <v>534.19899999999996</v>
      </c>
      <c r="F141" s="510">
        <v>161.69300000000001</v>
      </c>
      <c r="G141" s="510">
        <v>96.272999999999996</v>
      </c>
      <c r="H141" s="510">
        <v>0</v>
      </c>
      <c r="I141" s="510">
        <v>151.68100000000001</v>
      </c>
      <c r="J141" s="510">
        <v>-879.74800000000005</v>
      </c>
      <c r="K141" s="510">
        <v>0</v>
      </c>
      <c r="L141" s="510">
        <v>-733.65700000000004</v>
      </c>
      <c r="M141" s="510">
        <v>9612.9559999999983</v>
      </c>
      <c r="N141" s="510">
        <v>8879.2989999999991</v>
      </c>
      <c r="O141" s="510">
        <f t="shared" si="8"/>
        <v>9612.9559999999983</v>
      </c>
      <c r="P141" s="137">
        <f t="shared" si="10"/>
        <v>0</v>
      </c>
      <c r="Q141" s="137">
        <f t="shared" si="11"/>
        <v>-879.74800000000005</v>
      </c>
      <c r="S141" s="509">
        <v>0.90625</v>
      </c>
      <c r="T141" s="510">
        <v>4120.9949999999999</v>
      </c>
      <c r="U141" s="510">
        <v>1502.461</v>
      </c>
      <c r="V141" s="510">
        <v>0</v>
      </c>
      <c r="W141" s="510">
        <v>413.33499999999998</v>
      </c>
      <c r="X141" s="510">
        <v>443.52600000000001</v>
      </c>
      <c r="Y141" s="510">
        <v>573.04999999999995</v>
      </c>
      <c r="Z141" s="510">
        <v>0</v>
      </c>
      <c r="AA141" s="510">
        <v>49.073999999999998</v>
      </c>
      <c r="AB141" s="510">
        <v>-1426.3510000000001</v>
      </c>
      <c r="AC141" s="510">
        <v>0</v>
      </c>
      <c r="AD141" s="510">
        <v>-429.06200000000001</v>
      </c>
      <c r="AE141" s="510">
        <v>5676.09</v>
      </c>
      <c r="AF141" s="510">
        <v>5247.0280000000002</v>
      </c>
      <c r="AG141" s="510">
        <f t="shared" si="9"/>
        <v>5676.09</v>
      </c>
      <c r="AH141" s="137">
        <f t="shared" si="12"/>
        <v>0</v>
      </c>
      <c r="AI141" s="137">
        <f t="shared" si="13"/>
        <v>-1426.3510000000001</v>
      </c>
    </row>
    <row r="142" spans="1:35" s="114" customFormat="1">
      <c r="A142" s="509">
        <v>0.91666666666666696</v>
      </c>
      <c r="B142" s="510">
        <v>3707.3809999999999</v>
      </c>
      <c r="C142" s="510">
        <v>5774.3540000000003</v>
      </c>
      <c r="D142" s="510">
        <v>82.388999999999996</v>
      </c>
      <c r="E142" s="510">
        <v>469.21800000000002</v>
      </c>
      <c r="F142" s="510">
        <v>159.90700000000001</v>
      </c>
      <c r="G142" s="510">
        <v>100.745</v>
      </c>
      <c r="H142" s="510">
        <v>0</v>
      </c>
      <c r="I142" s="510">
        <v>152.721</v>
      </c>
      <c r="J142" s="510">
        <v>-885.16899999999998</v>
      </c>
      <c r="K142" s="510">
        <v>0</v>
      </c>
      <c r="L142" s="510">
        <v>-731.86</v>
      </c>
      <c r="M142" s="510">
        <v>9561.5460000000003</v>
      </c>
      <c r="N142" s="510">
        <v>8829.6859999999997</v>
      </c>
      <c r="O142" s="510">
        <f t="shared" si="8"/>
        <v>9561.5460000000003</v>
      </c>
      <c r="P142" s="137">
        <f t="shared" si="10"/>
        <v>0</v>
      </c>
      <c r="Q142" s="137">
        <f t="shared" si="11"/>
        <v>-885.16899999999998</v>
      </c>
      <c r="S142" s="509">
        <v>0.91666666666666696</v>
      </c>
      <c r="T142" s="510">
        <v>4123.6400000000003</v>
      </c>
      <c r="U142" s="510">
        <v>1505.787</v>
      </c>
      <c r="V142" s="510">
        <v>0</v>
      </c>
      <c r="W142" s="510">
        <v>366.71300000000002</v>
      </c>
      <c r="X142" s="510">
        <v>436.12799999999999</v>
      </c>
      <c r="Y142" s="510">
        <v>412.85300000000001</v>
      </c>
      <c r="Z142" s="510">
        <v>0</v>
      </c>
      <c r="AA142" s="510">
        <v>47.633000000000003</v>
      </c>
      <c r="AB142" s="510">
        <v>-1211.81</v>
      </c>
      <c r="AC142" s="510">
        <v>0</v>
      </c>
      <c r="AD142" s="510">
        <v>-424.41699999999997</v>
      </c>
      <c r="AE142" s="510">
        <v>5680.9439999999995</v>
      </c>
      <c r="AF142" s="510">
        <v>5256.5269999999991</v>
      </c>
      <c r="AG142" s="510">
        <f t="shared" si="9"/>
        <v>5680.9439999999995</v>
      </c>
      <c r="AH142" s="137">
        <f t="shared" si="12"/>
        <v>0</v>
      </c>
      <c r="AI142" s="137">
        <f t="shared" si="13"/>
        <v>-1211.81</v>
      </c>
    </row>
    <row r="143" spans="1:35" s="114" customFormat="1">
      <c r="A143" s="509">
        <v>0.92708333333333304</v>
      </c>
      <c r="B143" s="510">
        <v>3709.703</v>
      </c>
      <c r="C143" s="510">
        <v>5775.4129999999996</v>
      </c>
      <c r="D143" s="510">
        <v>82.248999999999995</v>
      </c>
      <c r="E143" s="510">
        <v>463.39600000000002</v>
      </c>
      <c r="F143" s="510">
        <v>159.90899999999999</v>
      </c>
      <c r="G143" s="510">
        <v>100.758</v>
      </c>
      <c r="H143" s="510">
        <v>0</v>
      </c>
      <c r="I143" s="510">
        <v>155.99600000000001</v>
      </c>
      <c r="J143" s="510">
        <v>-906.93399999999997</v>
      </c>
      <c r="K143" s="510">
        <v>0</v>
      </c>
      <c r="L143" s="510">
        <v>-731.83</v>
      </c>
      <c r="M143" s="510">
        <v>9540.49</v>
      </c>
      <c r="N143" s="510">
        <v>8808.66</v>
      </c>
      <c r="O143" s="510">
        <f t="shared" ref="O143:O149" si="14">M143</f>
        <v>9540.49</v>
      </c>
      <c r="P143" s="137">
        <f t="shared" si="10"/>
        <v>0</v>
      </c>
      <c r="Q143" s="137">
        <f t="shared" si="11"/>
        <v>-906.93399999999997</v>
      </c>
      <c r="S143" s="509">
        <v>0.92708333333333304</v>
      </c>
      <c r="T143" s="510">
        <v>4126.1130000000003</v>
      </c>
      <c r="U143" s="510">
        <v>1506.9739999999999</v>
      </c>
      <c r="V143" s="510">
        <v>0</v>
      </c>
      <c r="W143" s="510">
        <v>364.97300000000001</v>
      </c>
      <c r="X143" s="510">
        <v>435.46199999999999</v>
      </c>
      <c r="Y143" s="510">
        <v>400.20400000000001</v>
      </c>
      <c r="Z143" s="510">
        <v>0</v>
      </c>
      <c r="AA143" s="510">
        <v>42.655000000000001</v>
      </c>
      <c r="AB143" s="510">
        <v>-1195.171</v>
      </c>
      <c r="AC143" s="510">
        <v>0</v>
      </c>
      <c r="AD143" s="510">
        <v>-424.34</v>
      </c>
      <c r="AE143" s="510">
        <v>5681.21</v>
      </c>
      <c r="AF143" s="510">
        <v>5256.87</v>
      </c>
      <c r="AG143" s="510">
        <f t="shared" ref="AG143:AG149" si="15">AE143</f>
        <v>5681.21</v>
      </c>
      <c r="AH143" s="137">
        <f t="shared" si="12"/>
        <v>0</v>
      </c>
      <c r="AI143" s="137">
        <f t="shared" si="13"/>
        <v>-1195.171</v>
      </c>
    </row>
    <row r="144" spans="1:35" s="114" customFormat="1">
      <c r="A144" s="509">
        <v>0.9375</v>
      </c>
      <c r="B144" s="510">
        <v>3709.9009999999998</v>
      </c>
      <c r="C144" s="510">
        <v>5692.1930000000002</v>
      </c>
      <c r="D144" s="510">
        <v>82.275000000000006</v>
      </c>
      <c r="E144" s="510">
        <v>462.99400000000003</v>
      </c>
      <c r="F144" s="510">
        <v>159.899</v>
      </c>
      <c r="G144" s="510">
        <v>94.37</v>
      </c>
      <c r="H144" s="510">
        <v>0</v>
      </c>
      <c r="I144" s="510">
        <v>154.65100000000001</v>
      </c>
      <c r="J144" s="510">
        <v>-933.00300000000004</v>
      </c>
      <c r="K144" s="510">
        <v>0</v>
      </c>
      <c r="L144" s="510">
        <v>-724.42499999999995</v>
      </c>
      <c r="M144" s="510">
        <v>9423.2800000000007</v>
      </c>
      <c r="N144" s="510">
        <v>8698.8550000000014</v>
      </c>
      <c r="O144" s="510">
        <f t="shared" si="14"/>
        <v>9423.2800000000007</v>
      </c>
      <c r="P144" s="137">
        <f t="shared" si="10"/>
        <v>0</v>
      </c>
      <c r="Q144" s="137">
        <f t="shared" si="11"/>
        <v>-933.00300000000004</v>
      </c>
      <c r="S144" s="509">
        <v>0.9375</v>
      </c>
      <c r="T144" s="510">
        <v>4126.5550000000003</v>
      </c>
      <c r="U144" s="510">
        <v>1503.9760000000001</v>
      </c>
      <c r="V144" s="510">
        <v>0</v>
      </c>
      <c r="W144" s="510">
        <v>363.654</v>
      </c>
      <c r="X144" s="510">
        <v>435.45699999999999</v>
      </c>
      <c r="Y144" s="510">
        <v>420.08499999999998</v>
      </c>
      <c r="Z144" s="510">
        <v>0</v>
      </c>
      <c r="AA144" s="510">
        <v>40.322000000000003</v>
      </c>
      <c r="AB144" s="510">
        <v>-1250.7719999999999</v>
      </c>
      <c r="AC144" s="510">
        <v>0</v>
      </c>
      <c r="AD144" s="510">
        <v>-424.161</v>
      </c>
      <c r="AE144" s="510">
        <v>5639.2770000000019</v>
      </c>
      <c r="AF144" s="510">
        <v>5215.1160000000018</v>
      </c>
      <c r="AG144" s="510">
        <f t="shared" si="15"/>
        <v>5639.2770000000019</v>
      </c>
      <c r="AH144" s="137">
        <f t="shared" si="12"/>
        <v>0</v>
      </c>
      <c r="AI144" s="137">
        <f t="shared" si="13"/>
        <v>-1250.7719999999999</v>
      </c>
    </row>
    <row r="145" spans="1:35" s="114" customFormat="1">
      <c r="A145" s="509">
        <v>0.94791666666666696</v>
      </c>
      <c r="B145" s="510">
        <v>3711.1480000000001</v>
      </c>
      <c r="C145" s="510">
        <v>5590.2659999999996</v>
      </c>
      <c r="D145" s="510">
        <v>82.215000000000003</v>
      </c>
      <c r="E145" s="510">
        <v>462.892</v>
      </c>
      <c r="F145" s="510">
        <v>159.88900000000001</v>
      </c>
      <c r="G145" s="510">
        <v>78.686000000000007</v>
      </c>
      <c r="H145" s="510">
        <v>0</v>
      </c>
      <c r="I145" s="510">
        <v>150.67599999999999</v>
      </c>
      <c r="J145" s="510">
        <v>-880.44</v>
      </c>
      <c r="K145" s="510">
        <v>0</v>
      </c>
      <c r="L145" s="510">
        <v>-715.29600000000005</v>
      </c>
      <c r="M145" s="510">
        <v>9355.3319999999985</v>
      </c>
      <c r="N145" s="510">
        <v>8640.0359999999982</v>
      </c>
      <c r="O145" s="510">
        <f t="shared" si="14"/>
        <v>9355.3319999999985</v>
      </c>
      <c r="P145" s="137">
        <f t="shared" si="10"/>
        <v>0</v>
      </c>
      <c r="Q145" s="137">
        <f t="shared" si="11"/>
        <v>-880.44</v>
      </c>
      <c r="S145" s="509">
        <v>0.94791666666666696</v>
      </c>
      <c r="T145" s="510">
        <v>4126.26</v>
      </c>
      <c r="U145" s="510">
        <v>1495.991</v>
      </c>
      <c r="V145" s="510">
        <v>0</v>
      </c>
      <c r="W145" s="510">
        <v>359.55200000000002</v>
      </c>
      <c r="X145" s="510">
        <v>418.28800000000001</v>
      </c>
      <c r="Y145" s="510">
        <v>410.76600000000002</v>
      </c>
      <c r="Z145" s="510">
        <v>0</v>
      </c>
      <c r="AA145" s="510">
        <v>43.255000000000003</v>
      </c>
      <c r="AB145" s="510">
        <v>-1309.7829999999999</v>
      </c>
      <c r="AC145" s="510">
        <v>0</v>
      </c>
      <c r="AD145" s="510">
        <v>-422.786</v>
      </c>
      <c r="AE145" s="510">
        <v>5544.3289999999997</v>
      </c>
      <c r="AF145" s="510">
        <v>5121.5429999999997</v>
      </c>
      <c r="AG145" s="510">
        <f t="shared" si="15"/>
        <v>5544.3289999999997</v>
      </c>
      <c r="AH145" s="137">
        <f t="shared" si="12"/>
        <v>0</v>
      </c>
      <c r="AI145" s="137">
        <f t="shared" si="13"/>
        <v>-1309.7829999999999</v>
      </c>
    </row>
    <row r="146" spans="1:35" s="114" customFormat="1">
      <c r="A146" s="509">
        <v>0.95833333333333304</v>
      </c>
      <c r="B146" s="510">
        <v>3709.4319999999998</v>
      </c>
      <c r="C146" s="510">
        <v>5440.6989999999996</v>
      </c>
      <c r="D146" s="510">
        <v>82.314999999999998</v>
      </c>
      <c r="E146" s="510">
        <v>456.61700000000002</v>
      </c>
      <c r="F146" s="510">
        <v>158.749</v>
      </c>
      <c r="G146" s="510">
        <v>0</v>
      </c>
      <c r="H146" s="510">
        <v>0</v>
      </c>
      <c r="I146" s="510">
        <v>146.68299999999999</v>
      </c>
      <c r="J146" s="510">
        <v>-724.79700000000003</v>
      </c>
      <c r="K146" s="510">
        <v>0</v>
      </c>
      <c r="L146" s="510">
        <v>-700.69200000000001</v>
      </c>
      <c r="M146" s="510">
        <v>9269.6979999999985</v>
      </c>
      <c r="N146" s="510">
        <v>8569.0059999999976</v>
      </c>
      <c r="O146" s="510">
        <f t="shared" si="14"/>
        <v>9269.6979999999985</v>
      </c>
      <c r="P146" s="137">
        <f t="shared" si="10"/>
        <v>0</v>
      </c>
      <c r="Q146" s="137">
        <f t="shared" si="11"/>
        <v>-724.79700000000003</v>
      </c>
      <c r="S146" s="509">
        <v>0.95833333333333304</v>
      </c>
      <c r="T146" s="510">
        <v>4126.6530000000002</v>
      </c>
      <c r="U146" s="510">
        <v>1479.0039999999999</v>
      </c>
      <c r="V146" s="510">
        <v>0</v>
      </c>
      <c r="W146" s="510">
        <v>340.99200000000002</v>
      </c>
      <c r="X146" s="510">
        <v>187.00399999999999</v>
      </c>
      <c r="Y146" s="510">
        <v>352.428</v>
      </c>
      <c r="Z146" s="510">
        <v>0</v>
      </c>
      <c r="AA146" s="510">
        <v>45.575000000000003</v>
      </c>
      <c r="AB146" s="510">
        <v>-1091.5160000000001</v>
      </c>
      <c r="AC146" s="510">
        <v>0</v>
      </c>
      <c r="AD146" s="510">
        <v>-416.95800000000003</v>
      </c>
      <c r="AE146" s="510">
        <v>5440.1399999999994</v>
      </c>
      <c r="AF146" s="510">
        <v>5023.1819999999998</v>
      </c>
      <c r="AG146" s="510">
        <f t="shared" si="15"/>
        <v>5440.1399999999994</v>
      </c>
      <c r="AH146" s="137">
        <f t="shared" si="12"/>
        <v>0</v>
      </c>
      <c r="AI146" s="137">
        <f t="shared" si="13"/>
        <v>-1091.5160000000001</v>
      </c>
    </row>
    <row r="147" spans="1:35" s="114" customFormat="1">
      <c r="A147" s="509">
        <v>0.96875</v>
      </c>
      <c r="B147" s="510">
        <v>3708.895</v>
      </c>
      <c r="C147" s="510">
        <v>5417.6149999999998</v>
      </c>
      <c r="D147" s="510">
        <v>82.281999999999996</v>
      </c>
      <c r="E147" s="510">
        <v>457.61</v>
      </c>
      <c r="F147" s="510">
        <v>158.733</v>
      </c>
      <c r="G147" s="510">
        <v>0</v>
      </c>
      <c r="H147" s="510">
        <v>0</v>
      </c>
      <c r="I147" s="510">
        <v>152.483</v>
      </c>
      <c r="J147" s="510">
        <v>-850.18200000000002</v>
      </c>
      <c r="K147" s="510">
        <v>0</v>
      </c>
      <c r="L147" s="510">
        <v>-698.76</v>
      </c>
      <c r="M147" s="510">
        <v>9127.4359999999997</v>
      </c>
      <c r="N147" s="510">
        <v>8428.6759999999995</v>
      </c>
      <c r="O147" s="510">
        <f t="shared" si="14"/>
        <v>9127.4359999999997</v>
      </c>
      <c r="P147" s="137">
        <f t="shared" si="10"/>
        <v>0</v>
      </c>
      <c r="Q147" s="137">
        <f t="shared" si="11"/>
        <v>-850.18200000000002</v>
      </c>
      <c r="S147" s="509">
        <v>0.96875</v>
      </c>
      <c r="T147" s="510">
        <v>4131.152</v>
      </c>
      <c r="U147" s="510">
        <v>1466.559</v>
      </c>
      <c r="V147" s="510">
        <v>0</v>
      </c>
      <c r="W147" s="510">
        <v>334.04199999999997</v>
      </c>
      <c r="X147" s="510">
        <v>159.96</v>
      </c>
      <c r="Y147" s="510">
        <v>162.89599999999999</v>
      </c>
      <c r="Z147" s="510">
        <v>0</v>
      </c>
      <c r="AA147" s="510">
        <v>48.331000000000003</v>
      </c>
      <c r="AB147" s="510">
        <v>-945.44799999999998</v>
      </c>
      <c r="AC147" s="510">
        <v>0</v>
      </c>
      <c r="AD147" s="510">
        <v>-412.94499999999999</v>
      </c>
      <c r="AE147" s="510">
        <v>5357.4920000000002</v>
      </c>
      <c r="AF147" s="510">
        <v>4944.5470000000005</v>
      </c>
      <c r="AG147" s="510">
        <f t="shared" si="15"/>
        <v>5357.4920000000002</v>
      </c>
      <c r="AH147" s="137">
        <f t="shared" si="12"/>
        <v>0</v>
      </c>
      <c r="AI147" s="137">
        <f t="shared" si="13"/>
        <v>-945.44799999999998</v>
      </c>
    </row>
    <row r="148" spans="1:35" s="114" customFormat="1">
      <c r="A148" s="509">
        <v>0.97916666666666696</v>
      </c>
      <c r="B148" s="510">
        <v>3709.2849999999999</v>
      </c>
      <c r="C148" s="510">
        <v>5350.0860000000002</v>
      </c>
      <c r="D148" s="510">
        <v>82.048000000000002</v>
      </c>
      <c r="E148" s="510">
        <v>457.35</v>
      </c>
      <c r="F148" s="510">
        <v>158.72900000000001</v>
      </c>
      <c r="G148" s="510">
        <v>0</v>
      </c>
      <c r="H148" s="510">
        <v>0</v>
      </c>
      <c r="I148" s="510">
        <v>152.00200000000001</v>
      </c>
      <c r="J148" s="510">
        <v>-923.19</v>
      </c>
      <c r="K148" s="510">
        <v>0</v>
      </c>
      <c r="L148" s="510">
        <v>-692.84</v>
      </c>
      <c r="M148" s="510">
        <v>8986.31</v>
      </c>
      <c r="N148" s="510">
        <v>8293.4699999999993</v>
      </c>
      <c r="O148" s="510">
        <f t="shared" si="14"/>
        <v>8986.31</v>
      </c>
      <c r="P148" s="137">
        <f t="shared" si="10"/>
        <v>0</v>
      </c>
      <c r="Q148" s="137">
        <f t="shared" si="11"/>
        <v>-923.19</v>
      </c>
      <c r="S148" s="509">
        <v>0.97916666666666696</v>
      </c>
      <c r="T148" s="510">
        <v>4131.5969999999998</v>
      </c>
      <c r="U148" s="510">
        <v>1463.373</v>
      </c>
      <c r="V148" s="510">
        <v>0</v>
      </c>
      <c r="W148" s="510">
        <v>332.32600000000002</v>
      </c>
      <c r="X148" s="510">
        <v>159.988</v>
      </c>
      <c r="Y148" s="510">
        <v>45.718000000000004</v>
      </c>
      <c r="Z148" s="510">
        <v>0</v>
      </c>
      <c r="AA148" s="510">
        <v>50.548000000000002</v>
      </c>
      <c r="AB148" s="510">
        <v>-880.452</v>
      </c>
      <c r="AC148" s="510">
        <v>0</v>
      </c>
      <c r="AD148" s="510">
        <v>-411.15</v>
      </c>
      <c r="AE148" s="510">
        <v>5303.097999999999</v>
      </c>
      <c r="AF148" s="510">
        <v>4891.9479999999994</v>
      </c>
      <c r="AG148" s="510">
        <f t="shared" si="15"/>
        <v>5303.097999999999</v>
      </c>
      <c r="AH148" s="137">
        <f t="shared" si="12"/>
        <v>0</v>
      </c>
      <c r="AI148" s="137">
        <f t="shared" si="13"/>
        <v>-880.452</v>
      </c>
    </row>
    <row r="149" spans="1:35" s="114" customFormat="1">
      <c r="A149" s="509">
        <v>0.98958333333333304</v>
      </c>
      <c r="B149" s="510">
        <v>3710.7890000000002</v>
      </c>
      <c r="C149" s="510">
        <v>5334.3310000000001</v>
      </c>
      <c r="D149" s="510">
        <v>81.626000000000005</v>
      </c>
      <c r="E149" s="510">
        <v>458.54899999999998</v>
      </c>
      <c r="F149" s="510">
        <v>158.727</v>
      </c>
      <c r="G149" s="510">
        <v>0</v>
      </c>
      <c r="H149" s="510">
        <v>0</v>
      </c>
      <c r="I149" s="510">
        <v>144.93199999999999</v>
      </c>
      <c r="J149" s="510">
        <v>-1022.9160000000001</v>
      </c>
      <c r="K149" s="510">
        <v>0</v>
      </c>
      <c r="L149" s="510">
        <v>-691.50300000000004</v>
      </c>
      <c r="M149" s="510">
        <v>8866.0380000000041</v>
      </c>
      <c r="N149" s="510">
        <v>8174.5350000000044</v>
      </c>
      <c r="O149" s="510">
        <f t="shared" si="14"/>
        <v>8866.0380000000041</v>
      </c>
      <c r="P149" s="137">
        <f t="shared" si="10"/>
        <v>0</v>
      </c>
      <c r="Q149" s="137">
        <f t="shared" si="11"/>
        <v>-1022.9160000000001</v>
      </c>
      <c r="S149" s="509">
        <v>0.98958333333333304</v>
      </c>
      <c r="T149" s="510">
        <v>4132.652</v>
      </c>
      <c r="U149" s="510">
        <v>1468.2460000000001</v>
      </c>
      <c r="V149" s="510">
        <v>0</v>
      </c>
      <c r="W149" s="510">
        <v>332.23899999999998</v>
      </c>
      <c r="X149" s="510">
        <v>160.57</v>
      </c>
      <c r="Y149" s="510">
        <v>30.664000000000001</v>
      </c>
      <c r="Z149" s="510">
        <v>0</v>
      </c>
      <c r="AA149" s="510">
        <v>55.978000000000002</v>
      </c>
      <c r="AB149" s="510">
        <v>-993.11500000000001</v>
      </c>
      <c r="AC149" s="510">
        <v>0</v>
      </c>
      <c r="AD149" s="510">
        <v>-411.62099999999998</v>
      </c>
      <c r="AE149" s="510">
        <v>5187.2339999999995</v>
      </c>
      <c r="AF149" s="510">
        <v>4775.6129999999994</v>
      </c>
      <c r="AG149" s="510">
        <f t="shared" si="15"/>
        <v>5187.2339999999995</v>
      </c>
      <c r="AH149" s="137">
        <f t="shared" si="12"/>
        <v>0</v>
      </c>
      <c r="AI149" s="137">
        <f t="shared" si="13"/>
        <v>-993.11500000000001</v>
      </c>
    </row>
    <row r="150" spans="1:35" s="114" customFormat="1"/>
    <row r="151" spans="1:35" s="114" customFormat="1"/>
    <row r="152" spans="1:35" s="114" customFormat="1"/>
    <row r="153" spans="1:35" s="114" customFormat="1"/>
    <row r="154" spans="1:35" s="114" customFormat="1"/>
    <row r="155" spans="1:35" s="114" customFormat="1"/>
  </sheetData>
  <mergeCells count="22">
    <mergeCell ref="A30:D30"/>
    <mergeCell ref="A31:D31"/>
    <mergeCell ref="A32:D32"/>
    <mergeCell ref="A33:D33"/>
    <mergeCell ref="A23:D23"/>
    <mergeCell ref="A24:D24"/>
    <mergeCell ref="A25:D25"/>
    <mergeCell ref="A26:D26"/>
    <mergeCell ref="A28:D28"/>
    <mergeCell ref="A29:D29"/>
    <mergeCell ref="A22:D22"/>
    <mergeCell ref="A5:D5"/>
    <mergeCell ref="A6:D6"/>
    <mergeCell ref="A7:D7"/>
    <mergeCell ref="A8:D8"/>
    <mergeCell ref="A9:D9"/>
    <mergeCell ref="A11:D11"/>
    <mergeCell ref="A12:D12"/>
    <mergeCell ref="A13:D13"/>
    <mergeCell ref="A14:D14"/>
    <mergeCell ref="A15:D15"/>
    <mergeCell ref="A16:D16"/>
  </mergeCells>
  <conditionalFormatting sqref="A54:O149">
    <cfRule type="expression" dxfId="3" priority="1">
      <formula>$M54=MAX($M$52:$M$149)</formula>
    </cfRule>
  </conditionalFormatting>
  <conditionalFormatting sqref="S54:AG149">
    <cfRule type="expression" dxfId="2" priority="2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24372-0803-4489-BC7D-0B5F561D7812}">
  <dimension ref="A1:AE149"/>
  <sheetViews>
    <sheetView showGridLines="0" zoomScaleNormal="100" zoomScaleSheetLayoutView="100" workbookViewId="0"/>
  </sheetViews>
  <sheetFormatPr defaultColWidth="9.140625" defaultRowHeight="12"/>
  <cols>
    <col min="1" max="1" width="16.5703125" style="145" customWidth="1"/>
    <col min="2" max="2" width="6.42578125" style="145" customWidth="1"/>
    <col min="3" max="3" width="6.85546875" style="145" customWidth="1"/>
    <col min="4" max="4" width="6.42578125" style="145" customWidth="1"/>
    <col min="5" max="6" width="6" style="145" customWidth="1"/>
    <col min="7" max="9" width="7.28515625" style="145" customWidth="1"/>
    <col min="10" max="10" width="15.28515625" style="145" customWidth="1"/>
    <col min="11" max="11" width="10.140625" style="145" customWidth="1"/>
    <col min="12" max="12" width="7.140625" style="145" customWidth="1"/>
    <col min="13" max="13" width="12.7109375" style="145" customWidth="1"/>
    <col min="14" max="14" width="15.42578125" style="145" customWidth="1"/>
    <col min="15" max="15" width="13.140625" style="145" customWidth="1"/>
    <col min="16" max="38" width="9.140625" style="145" customWidth="1"/>
    <col min="39" max="16384" width="9.140625" style="145"/>
  </cols>
  <sheetData>
    <row r="1" spans="1:27" s="104" customFormat="1" ht="18">
      <c r="A1" s="248" t="str">
        <f>"9.3  Dny maxima a minima zatížení ES ČR v letech "&amp;YEAR(A5)&amp;" – "&amp;O1</f>
        <v>9.3  Dny maxima a minima zatížení ES ČR v letech 2016 – 2025</v>
      </c>
      <c r="B1" s="138"/>
      <c r="O1" s="353" t="str">
        <f>'3.1'!N1</f>
        <v>2025</v>
      </c>
    </row>
    <row r="2" spans="1:27" s="104" customFormat="1" ht="6" customHeight="1">
      <c r="A2" s="126"/>
      <c r="B2" s="138"/>
    </row>
    <row r="3" spans="1:27" s="139" customFormat="1" ht="25.5">
      <c r="A3" s="304" t="s">
        <v>468</v>
      </c>
      <c r="B3" s="305" t="s">
        <v>12</v>
      </c>
      <c r="C3" s="305" t="s">
        <v>28</v>
      </c>
      <c r="D3" s="305" t="s">
        <v>29</v>
      </c>
      <c r="E3" s="305" t="s">
        <v>30</v>
      </c>
      <c r="F3" s="305" t="s">
        <v>50</v>
      </c>
      <c r="G3" s="305" t="s">
        <v>51</v>
      </c>
      <c r="H3" s="305" t="s">
        <v>53</v>
      </c>
      <c r="I3" s="305" t="s">
        <v>52</v>
      </c>
      <c r="J3" s="305" t="s">
        <v>353</v>
      </c>
      <c r="K3" s="305" t="s">
        <v>107</v>
      </c>
      <c r="L3" s="305" t="s">
        <v>446</v>
      </c>
      <c r="M3" s="305" t="s">
        <v>447</v>
      </c>
      <c r="N3" s="305" t="s">
        <v>445</v>
      </c>
      <c r="O3" s="305" t="s">
        <v>118</v>
      </c>
      <c r="Q3" s="140"/>
      <c r="R3" s="141"/>
      <c r="S3" s="140"/>
      <c r="T3" s="140"/>
      <c r="U3" s="140"/>
      <c r="V3" s="140"/>
      <c r="W3" s="140"/>
      <c r="X3" s="140"/>
      <c r="Y3" s="140"/>
      <c r="Z3" s="140"/>
      <c r="AA3" s="140"/>
    </row>
    <row r="4" spans="1:27" s="139" customFormat="1" ht="12.75" customHeight="1">
      <c r="A4" s="250" t="s">
        <v>469</v>
      </c>
      <c r="B4" s="201" t="s">
        <v>5</v>
      </c>
      <c r="C4" s="201" t="s">
        <v>5</v>
      </c>
      <c r="D4" s="201" t="s">
        <v>5</v>
      </c>
      <c r="E4" s="201" t="s">
        <v>5</v>
      </c>
      <c r="F4" s="201" t="s">
        <v>5</v>
      </c>
      <c r="G4" s="201" t="s">
        <v>5</v>
      </c>
      <c r="H4" s="201" t="s">
        <v>5</v>
      </c>
      <c r="I4" s="201" t="s">
        <v>5</v>
      </c>
      <c r="J4" s="201" t="s">
        <v>5</v>
      </c>
      <c r="K4" s="201" t="s">
        <v>5</v>
      </c>
      <c r="L4" s="201" t="s">
        <v>5</v>
      </c>
      <c r="M4" s="201" t="s">
        <v>5</v>
      </c>
      <c r="N4" s="201" t="s">
        <v>5</v>
      </c>
      <c r="O4" s="201" t="s">
        <v>6</v>
      </c>
      <c r="P4" s="142" t="s">
        <v>186</v>
      </c>
      <c r="Q4" s="143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12.6" customHeight="1">
      <c r="A5" s="500">
        <v>42709.6875</v>
      </c>
      <c r="B5" s="440">
        <v>2604.55738580262</v>
      </c>
      <c r="C5" s="440">
        <v>6789.90171252245</v>
      </c>
      <c r="D5" s="440">
        <v>1061.6204149318401</v>
      </c>
      <c r="E5" s="440">
        <v>475.843201394066</v>
      </c>
      <c r="F5" s="440">
        <v>469.41305759758001</v>
      </c>
      <c r="G5" s="440">
        <v>485.49988097742198</v>
      </c>
      <c r="H5" s="440">
        <v>1.0251495452038899</v>
      </c>
      <c r="I5" s="440">
        <v>54.696236415183002</v>
      </c>
      <c r="J5" s="440">
        <v>-517.51474634896397</v>
      </c>
      <c r="K5" s="440">
        <v>0</v>
      </c>
      <c r="L5" s="440">
        <v>-780.90387742471103</v>
      </c>
      <c r="M5" s="440">
        <v>11425.042292837399</v>
      </c>
      <c r="N5" s="440">
        <v>10644.138415412701</v>
      </c>
      <c r="O5" s="440">
        <f t="shared" ref="O5:O14" si="0">M5</f>
        <v>11425.042292837399</v>
      </c>
      <c r="P5" s="144">
        <f>YEAR(A5)</f>
        <v>2016</v>
      </c>
      <c r="Q5" s="144"/>
    </row>
    <row r="6" spans="1:27" ht="12.6" customHeight="1">
      <c r="A6" s="501">
        <v>42759.416666666664</v>
      </c>
      <c r="B6" s="442">
        <v>3195.6800187508502</v>
      </c>
      <c r="C6" s="442">
        <v>7853.73456709536</v>
      </c>
      <c r="D6" s="442">
        <v>1142.9903173078201</v>
      </c>
      <c r="E6" s="442">
        <v>487.554894090468</v>
      </c>
      <c r="F6" s="442">
        <v>348.39179059479102</v>
      </c>
      <c r="G6" s="442">
        <v>449.33274195846798</v>
      </c>
      <c r="H6" s="442">
        <v>85.752083692894999</v>
      </c>
      <c r="I6" s="442">
        <v>0.66956852291261704</v>
      </c>
      <c r="J6" s="442">
        <v>-1729.28693254009</v>
      </c>
      <c r="K6" s="442">
        <v>0</v>
      </c>
      <c r="L6" s="442">
        <v>-873.22752236585802</v>
      </c>
      <c r="M6" s="442">
        <v>11834.819049473501</v>
      </c>
      <c r="N6" s="442">
        <v>10961.591527107599</v>
      </c>
      <c r="O6" s="442">
        <f t="shared" si="0"/>
        <v>11834.819049473501</v>
      </c>
      <c r="P6" s="144">
        <f t="shared" ref="P6:P14" si="1">YEAR(A6)</f>
        <v>2017</v>
      </c>
      <c r="Q6" s="144"/>
    </row>
    <row r="7" spans="1:27" ht="12.6" customHeight="1">
      <c r="A7" s="501">
        <v>43159.40625</v>
      </c>
      <c r="B7" s="442">
        <v>3089.6829218347698</v>
      </c>
      <c r="C7" s="442">
        <v>6488.8465384524598</v>
      </c>
      <c r="D7" s="442">
        <v>269.379647382614</v>
      </c>
      <c r="E7" s="442">
        <v>471.412604886797</v>
      </c>
      <c r="F7" s="442">
        <v>608.01529916258596</v>
      </c>
      <c r="G7" s="442">
        <v>184.145803043445</v>
      </c>
      <c r="H7" s="442">
        <v>891.27380006073804</v>
      </c>
      <c r="I7" s="442">
        <v>76.953053132001003</v>
      </c>
      <c r="J7" s="442">
        <v>-26.578386723558001</v>
      </c>
      <c r="K7" s="442">
        <v>0</v>
      </c>
      <c r="L7" s="442">
        <v>-782.20237455212396</v>
      </c>
      <c r="M7" s="442">
        <v>12053.131281231899</v>
      </c>
      <c r="N7" s="442">
        <v>11270.928906679699</v>
      </c>
      <c r="O7" s="442">
        <f t="shared" si="0"/>
        <v>12053.131281231899</v>
      </c>
      <c r="P7" s="144">
        <f t="shared" si="1"/>
        <v>2018</v>
      </c>
      <c r="Q7" s="144"/>
    </row>
    <row r="8" spans="1:27" ht="12.6" customHeight="1">
      <c r="A8" s="501">
        <v>43489.552083333336</v>
      </c>
      <c r="B8" s="442">
        <v>3691.8202830915502</v>
      </c>
      <c r="C8" s="442">
        <v>6670.8814049697403</v>
      </c>
      <c r="D8" s="442">
        <v>1176.9640571560799</v>
      </c>
      <c r="E8" s="442">
        <v>491.97989421865901</v>
      </c>
      <c r="F8" s="442">
        <v>332.04181207733399</v>
      </c>
      <c r="G8" s="442">
        <v>460.68543076240297</v>
      </c>
      <c r="H8" s="442">
        <v>127.10373766595799</v>
      </c>
      <c r="I8" s="442">
        <v>26.2524677738853</v>
      </c>
      <c r="J8" s="442">
        <v>-1026.7745270463599</v>
      </c>
      <c r="K8" s="442">
        <v>0</v>
      </c>
      <c r="L8" s="442">
        <v>-817.050845645104</v>
      </c>
      <c r="M8" s="442">
        <v>11950.954560669299</v>
      </c>
      <c r="N8" s="442">
        <v>11133.9037150242</v>
      </c>
      <c r="O8" s="442">
        <f t="shared" si="0"/>
        <v>11950.954560669299</v>
      </c>
      <c r="P8" s="144">
        <f t="shared" si="1"/>
        <v>2019</v>
      </c>
      <c r="Q8" s="144"/>
    </row>
    <row r="9" spans="1:27" ht="12.6" customHeight="1">
      <c r="A9" s="501">
        <v>43852.385416666664</v>
      </c>
      <c r="B9" s="442">
        <v>3696.7690062333099</v>
      </c>
      <c r="C9" s="442">
        <v>6631.5219514106602</v>
      </c>
      <c r="D9" s="442">
        <v>1160.7036007704401</v>
      </c>
      <c r="E9" s="442">
        <v>514.47031845194795</v>
      </c>
      <c r="F9" s="442">
        <v>130.56104206570001</v>
      </c>
      <c r="G9" s="442">
        <v>738.60020508195601</v>
      </c>
      <c r="H9" s="442">
        <v>137.74048095771701</v>
      </c>
      <c r="I9" s="442">
        <v>128.738440839535</v>
      </c>
      <c r="J9" s="442">
        <v>-1474.38342477381</v>
      </c>
      <c r="K9" s="442">
        <v>0</v>
      </c>
      <c r="L9" s="442">
        <v>-822.18738286538405</v>
      </c>
      <c r="M9" s="442">
        <v>11664.721621037501</v>
      </c>
      <c r="N9" s="442">
        <v>10842.5342381721</v>
      </c>
      <c r="O9" s="442">
        <f t="shared" si="0"/>
        <v>11664.721621037501</v>
      </c>
      <c r="P9" s="144">
        <f t="shared" si="1"/>
        <v>2020</v>
      </c>
      <c r="Q9" s="144"/>
    </row>
    <row r="10" spans="1:27" ht="12.6" customHeight="1">
      <c r="A10" s="501">
        <v>44242.364583333336</v>
      </c>
      <c r="B10" s="442">
        <v>3678.9414145012702</v>
      </c>
      <c r="C10" s="442">
        <v>6201.12942270862</v>
      </c>
      <c r="D10" s="442">
        <v>1205.96115015948</v>
      </c>
      <c r="E10" s="442">
        <v>554.34306008995497</v>
      </c>
      <c r="F10" s="442">
        <v>581.07020698718304</v>
      </c>
      <c r="G10" s="442">
        <v>514.47885104773695</v>
      </c>
      <c r="H10" s="442">
        <v>330.94648423335599</v>
      </c>
      <c r="I10" s="442">
        <v>54.718377288131798</v>
      </c>
      <c r="J10" s="442">
        <v>-962.57431092454306</v>
      </c>
      <c r="K10" s="442">
        <v>0</v>
      </c>
      <c r="L10" s="442">
        <v>-802.88113224010499</v>
      </c>
      <c r="M10" s="442">
        <v>12159.0146560912</v>
      </c>
      <c r="N10" s="442">
        <v>11356.1335238511</v>
      </c>
      <c r="O10" s="442">
        <f t="shared" si="0"/>
        <v>12159.0146560912</v>
      </c>
      <c r="P10" s="144">
        <f t="shared" si="1"/>
        <v>2021</v>
      </c>
      <c r="Q10" s="144"/>
    </row>
    <row r="11" spans="1:27" ht="12.6" customHeight="1">
      <c r="A11" s="501">
        <v>44909.552083333336</v>
      </c>
      <c r="B11" s="442">
        <v>4203.4518492979096</v>
      </c>
      <c r="C11" s="442">
        <v>7038.8372087121197</v>
      </c>
      <c r="D11" s="442">
        <v>965.02528255065101</v>
      </c>
      <c r="E11" s="442">
        <v>547.88437442438806</v>
      </c>
      <c r="F11" s="442">
        <v>191.41940116523301</v>
      </c>
      <c r="G11" s="442">
        <v>150.63290081687899</v>
      </c>
      <c r="H11" s="442">
        <v>42.753614794184699</v>
      </c>
      <c r="I11" s="442">
        <v>69.831106732292994</v>
      </c>
      <c r="J11" s="442">
        <v>-1435.4732300363701</v>
      </c>
      <c r="K11" s="442">
        <v>0</v>
      </c>
      <c r="L11" s="442">
        <v>-950.24410481981602</v>
      </c>
      <c r="M11" s="442">
        <v>11774.3625084573</v>
      </c>
      <c r="N11" s="442">
        <v>10824.1184036375</v>
      </c>
      <c r="O11" s="442">
        <f t="shared" si="0"/>
        <v>11774.3625084573</v>
      </c>
      <c r="P11" s="144">
        <f t="shared" si="1"/>
        <v>2022</v>
      </c>
      <c r="Q11" s="144"/>
    </row>
    <row r="12" spans="1:27" ht="12.6" customHeight="1">
      <c r="A12" s="501">
        <v>44964.364583333336</v>
      </c>
      <c r="B12" s="442">
        <v>4214.6749846313496</v>
      </c>
      <c r="C12" s="442">
        <v>6656.3073447162396</v>
      </c>
      <c r="D12" s="442">
        <v>973.66191022578403</v>
      </c>
      <c r="E12" s="442">
        <v>498.00766590500899</v>
      </c>
      <c r="F12" s="442">
        <v>562.31296147805404</v>
      </c>
      <c r="G12" s="442">
        <v>301.41216138052903</v>
      </c>
      <c r="H12" s="442">
        <v>517.21461035156199</v>
      </c>
      <c r="I12" s="442">
        <v>49.688417647663101</v>
      </c>
      <c r="J12" s="442">
        <v>-2495.49359630659</v>
      </c>
      <c r="K12" s="442">
        <v>0</v>
      </c>
      <c r="L12" s="442">
        <v>-853.81993067287499</v>
      </c>
      <c r="M12" s="442">
        <v>11277.7864600296</v>
      </c>
      <c r="N12" s="442">
        <v>10423.9665293567</v>
      </c>
      <c r="O12" s="442">
        <f t="shared" si="0"/>
        <v>11277.7864600296</v>
      </c>
      <c r="P12" s="144">
        <f t="shared" si="1"/>
        <v>2023</v>
      </c>
      <c r="Q12" s="144"/>
    </row>
    <row r="13" spans="1:27" ht="12.6" customHeight="1">
      <c r="A13" s="501">
        <v>45300.416666666664</v>
      </c>
      <c r="B13" s="442">
        <v>4185.1940000000004</v>
      </c>
      <c r="C13" s="442">
        <v>5806.9690000000001</v>
      </c>
      <c r="D13" s="442">
        <v>958.71199999999999</v>
      </c>
      <c r="E13" s="442">
        <v>559.34100000000001</v>
      </c>
      <c r="F13" s="442">
        <v>617.87</v>
      </c>
      <c r="G13" s="442">
        <v>58.314999999999998</v>
      </c>
      <c r="H13" s="442">
        <v>783.952</v>
      </c>
      <c r="I13" s="442">
        <v>110.04300000000001</v>
      </c>
      <c r="J13" s="442">
        <v>-1531.4960000000001</v>
      </c>
      <c r="K13" s="442">
        <v>0</v>
      </c>
      <c r="L13" s="442">
        <v>-805.87</v>
      </c>
      <c r="M13" s="442">
        <v>11548.900000000001</v>
      </c>
      <c r="N13" s="442">
        <v>10743.03</v>
      </c>
      <c r="O13" s="442">
        <f t="shared" si="0"/>
        <v>11548.900000000001</v>
      </c>
      <c r="P13" s="144">
        <f t="shared" si="1"/>
        <v>2024</v>
      </c>
      <c r="Q13" s="144"/>
    </row>
    <row r="14" spans="1:27" ht="12.6" customHeight="1">
      <c r="A14" s="502">
        <v>45707.364583333336</v>
      </c>
      <c r="B14" s="441">
        <v>3714.7339999999999</v>
      </c>
      <c r="C14" s="441">
        <v>6126.0929999999998</v>
      </c>
      <c r="D14" s="441">
        <v>82.221999999999994</v>
      </c>
      <c r="E14" s="441">
        <v>544.90499999999997</v>
      </c>
      <c r="F14" s="441">
        <v>449.20400000000001</v>
      </c>
      <c r="G14" s="441">
        <v>144.59100000000001</v>
      </c>
      <c r="H14" s="441">
        <v>1445.8710000000001</v>
      </c>
      <c r="I14" s="441">
        <v>106.02</v>
      </c>
      <c r="J14" s="441">
        <v>-893.28499999999997</v>
      </c>
      <c r="K14" s="441">
        <v>0</v>
      </c>
      <c r="L14" s="441">
        <v>-782.19600000000003</v>
      </c>
      <c r="M14" s="441">
        <v>11720.355</v>
      </c>
      <c r="N14" s="441">
        <v>10938.159</v>
      </c>
      <c r="O14" s="441">
        <f t="shared" si="0"/>
        <v>11720.355</v>
      </c>
      <c r="P14" s="144">
        <f t="shared" si="1"/>
        <v>2025</v>
      </c>
      <c r="Q14" s="144"/>
    </row>
    <row r="15" spans="1:27" s="146" customFormat="1" ht="11.25">
      <c r="O15" s="147"/>
    </row>
    <row r="16" spans="1:27" s="146" customFormat="1" ht="6" customHeight="1">
      <c r="O16" s="147"/>
    </row>
    <row r="17" spans="1:15" ht="25.5">
      <c r="A17" s="304" t="s">
        <v>470</v>
      </c>
      <c r="B17" s="305" t="s">
        <v>12</v>
      </c>
      <c r="C17" s="305" t="s">
        <v>28</v>
      </c>
      <c r="D17" s="305" t="s">
        <v>29</v>
      </c>
      <c r="E17" s="305" t="s">
        <v>30</v>
      </c>
      <c r="F17" s="305" t="s">
        <v>50</v>
      </c>
      <c r="G17" s="305" t="s">
        <v>51</v>
      </c>
      <c r="H17" s="305" t="s">
        <v>53</v>
      </c>
      <c r="I17" s="305" t="s">
        <v>52</v>
      </c>
      <c r="J17" s="305" t="s">
        <v>353</v>
      </c>
      <c r="K17" s="305" t="s">
        <v>107</v>
      </c>
      <c r="L17" s="305" t="s">
        <v>446</v>
      </c>
      <c r="M17" s="305" t="s">
        <v>447</v>
      </c>
      <c r="N17" s="305" t="s">
        <v>445</v>
      </c>
      <c r="O17" s="305" t="s">
        <v>118</v>
      </c>
    </row>
    <row r="18" spans="1:15">
      <c r="A18" s="304" t="s">
        <v>469</v>
      </c>
      <c r="B18" s="306" t="s">
        <v>5</v>
      </c>
      <c r="C18" s="306" t="s">
        <v>5</v>
      </c>
      <c r="D18" s="306" t="s">
        <v>5</v>
      </c>
      <c r="E18" s="306" t="s">
        <v>5</v>
      </c>
      <c r="F18" s="306" t="s">
        <v>5</v>
      </c>
      <c r="G18" s="306" t="s">
        <v>5</v>
      </c>
      <c r="H18" s="306" t="s">
        <v>5</v>
      </c>
      <c r="I18" s="306" t="s">
        <v>5</v>
      </c>
      <c r="J18" s="306" t="s">
        <v>5</v>
      </c>
      <c r="K18" s="306" t="s">
        <v>5</v>
      </c>
      <c r="L18" s="306" t="s">
        <v>5</v>
      </c>
      <c r="M18" s="306" t="s">
        <v>5</v>
      </c>
      <c r="N18" s="306" t="s">
        <v>5</v>
      </c>
      <c r="O18" s="306" t="s">
        <v>6</v>
      </c>
    </row>
    <row r="19" spans="1:15">
      <c r="A19" s="500">
        <v>42589.239583333336</v>
      </c>
      <c r="B19" s="443">
        <v>2335.5437951413901</v>
      </c>
      <c r="C19" s="443">
        <v>3095.8668857955399</v>
      </c>
      <c r="D19" s="443">
        <v>238.62857814605201</v>
      </c>
      <c r="E19" s="443">
        <v>354.14165893301202</v>
      </c>
      <c r="F19" s="443">
        <v>104.91818121468999</v>
      </c>
      <c r="G19" s="443">
        <v>0</v>
      </c>
      <c r="H19" s="443">
        <v>5.3013001053828503</v>
      </c>
      <c r="I19" s="443">
        <v>38.883791410927998</v>
      </c>
      <c r="J19" s="443">
        <v>-1444.5983047330101</v>
      </c>
      <c r="K19" s="443">
        <v>-5.1070719290206501</v>
      </c>
      <c r="L19" s="443">
        <v>-477.11738490194301</v>
      </c>
      <c r="M19" s="443">
        <v>4723.57881408496</v>
      </c>
      <c r="N19" s="443">
        <v>4246.4614291830203</v>
      </c>
      <c r="O19" s="443">
        <f t="shared" ref="O19:O28" si="2">M19</f>
        <v>4723.57881408496</v>
      </c>
    </row>
    <row r="20" spans="1:15">
      <c r="A20" s="501">
        <v>42946.239583333336</v>
      </c>
      <c r="B20" s="445">
        <v>2048.9517841939</v>
      </c>
      <c r="C20" s="445">
        <v>2709.8848700081999</v>
      </c>
      <c r="D20" s="445">
        <v>188.65011731365101</v>
      </c>
      <c r="E20" s="445">
        <v>368.07342894181397</v>
      </c>
      <c r="F20" s="445">
        <v>96.319135577898393</v>
      </c>
      <c r="G20" s="445">
        <v>0</v>
      </c>
      <c r="H20" s="445">
        <v>7.5986158365924403</v>
      </c>
      <c r="I20" s="445">
        <v>38.268905096283802</v>
      </c>
      <c r="J20" s="445">
        <v>81.799881071024203</v>
      </c>
      <c r="K20" s="445">
        <v>-792.62239086093803</v>
      </c>
      <c r="L20" s="445">
        <v>-430.99561927162</v>
      </c>
      <c r="M20" s="445">
        <v>4746.9243471784303</v>
      </c>
      <c r="N20" s="445">
        <v>4315.9287279068103</v>
      </c>
      <c r="O20" s="445">
        <f t="shared" si="2"/>
        <v>4746.9243471784303</v>
      </c>
    </row>
    <row r="21" spans="1:15">
      <c r="A21" s="501">
        <v>43324.239583333336</v>
      </c>
      <c r="B21" s="445">
        <v>3054.0638659697902</v>
      </c>
      <c r="C21" s="445">
        <v>2786.1719072956698</v>
      </c>
      <c r="D21" s="445">
        <v>101.292669591269</v>
      </c>
      <c r="E21" s="445">
        <v>353.194235946596</v>
      </c>
      <c r="F21" s="445">
        <v>85.839849654286397</v>
      </c>
      <c r="G21" s="445">
        <v>0</v>
      </c>
      <c r="H21" s="445">
        <v>5.5349154037724499</v>
      </c>
      <c r="I21" s="445">
        <v>16.9426277914454</v>
      </c>
      <c r="J21" s="445">
        <v>-1410.3789063834899</v>
      </c>
      <c r="K21" s="445">
        <v>0</v>
      </c>
      <c r="L21" s="445">
        <v>-483.00573349838498</v>
      </c>
      <c r="M21" s="445">
        <v>4992.66116526934</v>
      </c>
      <c r="N21" s="445">
        <v>4509.6554317709597</v>
      </c>
      <c r="O21" s="445">
        <f t="shared" si="2"/>
        <v>4992.66116526934</v>
      </c>
    </row>
    <row r="22" spans="1:15">
      <c r="A22" s="501">
        <v>43681.239583333336</v>
      </c>
      <c r="B22" s="445">
        <v>2542.5650881657298</v>
      </c>
      <c r="C22" s="445">
        <v>2827.0909091489402</v>
      </c>
      <c r="D22" s="445">
        <v>710.40158586503901</v>
      </c>
      <c r="E22" s="445">
        <v>347.46275609093999</v>
      </c>
      <c r="F22" s="445">
        <v>69.690636911938299</v>
      </c>
      <c r="G22" s="445">
        <v>0</v>
      </c>
      <c r="H22" s="445">
        <v>18.8153197875254</v>
      </c>
      <c r="I22" s="445">
        <v>36.868165657609197</v>
      </c>
      <c r="J22" s="445">
        <v>-1804.70892061411</v>
      </c>
      <c r="K22" s="445">
        <v>-5.2671228523070202</v>
      </c>
      <c r="L22" s="445">
        <v>-464.31555148245798</v>
      </c>
      <c r="M22" s="445">
        <v>4742.9184181613</v>
      </c>
      <c r="N22" s="445">
        <v>4278.6028666788397</v>
      </c>
      <c r="O22" s="445">
        <f t="shared" si="2"/>
        <v>4742.9184181613</v>
      </c>
    </row>
    <row r="23" spans="1:15">
      <c r="A23" s="501">
        <v>44017.229166666664</v>
      </c>
      <c r="B23" s="445">
        <v>3024.93481377025</v>
      </c>
      <c r="C23" s="445">
        <v>2030.2205811183001</v>
      </c>
      <c r="D23" s="445">
        <v>273.17219040751598</v>
      </c>
      <c r="E23" s="445">
        <v>351.57696723765901</v>
      </c>
      <c r="F23" s="445">
        <v>220.285646657483</v>
      </c>
      <c r="G23" s="445">
        <v>0</v>
      </c>
      <c r="H23" s="445">
        <v>17.151513510768702</v>
      </c>
      <c r="I23" s="445">
        <v>73.750454606017101</v>
      </c>
      <c r="J23" s="445">
        <v>-320.21333882033701</v>
      </c>
      <c r="K23" s="445">
        <v>-1051.3400758274499</v>
      </c>
      <c r="L23" s="445">
        <v>-420.43275825444999</v>
      </c>
      <c r="M23" s="445">
        <v>4619.5387526602099</v>
      </c>
      <c r="N23" s="445">
        <v>4199.1059944057597</v>
      </c>
      <c r="O23" s="445">
        <f t="shared" si="2"/>
        <v>4619.5387526602099</v>
      </c>
    </row>
    <row r="24" spans="1:15">
      <c r="A24" s="501">
        <v>44416.239583333336</v>
      </c>
      <c r="B24" s="445">
        <v>3024.4905210217298</v>
      </c>
      <c r="C24" s="445">
        <v>2368.4199018762502</v>
      </c>
      <c r="D24" s="445">
        <v>237.07353755791499</v>
      </c>
      <c r="E24" s="445">
        <v>339.50604867600401</v>
      </c>
      <c r="F24" s="445">
        <v>152.15024087904899</v>
      </c>
      <c r="G24" s="445">
        <v>0</v>
      </c>
      <c r="H24" s="445">
        <v>7.7692379624717196</v>
      </c>
      <c r="I24" s="445">
        <v>115.820083156145</v>
      </c>
      <c r="J24" s="445">
        <v>-333.62781550743398</v>
      </c>
      <c r="K24" s="445">
        <v>-1041.06435730676</v>
      </c>
      <c r="L24" s="445">
        <v>-442.79356556924898</v>
      </c>
      <c r="M24" s="445">
        <v>4870.5373983153704</v>
      </c>
      <c r="N24" s="445">
        <v>4427.7438327461196</v>
      </c>
      <c r="O24" s="445">
        <f t="shared" si="2"/>
        <v>4870.5373983153704</v>
      </c>
    </row>
    <row r="25" spans="1:15">
      <c r="A25" s="501">
        <v>44780.239583333336</v>
      </c>
      <c r="B25" s="445">
        <v>3050.70302853058</v>
      </c>
      <c r="C25" s="445">
        <v>3329.2949702351202</v>
      </c>
      <c r="D25" s="445">
        <v>0</v>
      </c>
      <c r="E25" s="445">
        <v>367.48416741285502</v>
      </c>
      <c r="F25" s="445">
        <v>137.356727057375</v>
      </c>
      <c r="G25" s="445">
        <v>89.018569041416796</v>
      </c>
      <c r="H25" s="445">
        <v>15.166936708511299</v>
      </c>
      <c r="I25" s="445">
        <v>62.979866051789301</v>
      </c>
      <c r="J25" s="445">
        <v>-2435.3745700126901</v>
      </c>
      <c r="K25" s="445">
        <v>0</v>
      </c>
      <c r="L25" s="445">
        <v>-519.25308553876698</v>
      </c>
      <c r="M25" s="445">
        <v>4616.6296950249498</v>
      </c>
      <c r="N25" s="445">
        <v>4097.3766094861903</v>
      </c>
      <c r="O25" s="445">
        <f t="shared" si="2"/>
        <v>4616.6296950249498</v>
      </c>
    </row>
    <row r="26" spans="1:15">
      <c r="A26" s="501">
        <v>45053.239583333336</v>
      </c>
      <c r="B26" s="445">
        <v>3021.7588945253601</v>
      </c>
      <c r="C26" s="445">
        <v>2226.9969563556601</v>
      </c>
      <c r="D26" s="445">
        <v>24.161303517842299</v>
      </c>
      <c r="E26" s="445">
        <v>389.820091784694</v>
      </c>
      <c r="F26" s="445">
        <v>254.631604261136</v>
      </c>
      <c r="G26" s="445">
        <v>0</v>
      </c>
      <c r="H26" s="445">
        <v>38.840042037963897</v>
      </c>
      <c r="I26" s="445">
        <v>21.148984969654901</v>
      </c>
      <c r="J26" s="445">
        <v>-1450.37460283826</v>
      </c>
      <c r="K26" s="445">
        <v>-5.3523669679089103</v>
      </c>
      <c r="L26" s="445">
        <v>-434.74574612672001</v>
      </c>
      <c r="M26" s="445">
        <v>4521.6309076461303</v>
      </c>
      <c r="N26" s="445">
        <v>4086.8851615194098</v>
      </c>
      <c r="O26" s="445">
        <f t="shared" si="2"/>
        <v>4521.6309076461303</v>
      </c>
    </row>
    <row r="27" spans="1:15">
      <c r="A27" s="501">
        <v>45508.239583333336</v>
      </c>
      <c r="B27" s="445">
        <v>2807.6019999999999</v>
      </c>
      <c r="C27" s="445">
        <v>2189.2159999999999</v>
      </c>
      <c r="D27" s="445">
        <v>0</v>
      </c>
      <c r="E27" s="445">
        <v>349.745</v>
      </c>
      <c r="F27" s="445">
        <v>41.616999999999997</v>
      </c>
      <c r="G27" s="445">
        <v>0</v>
      </c>
      <c r="H27" s="445">
        <v>54.780999999999999</v>
      </c>
      <c r="I27" s="445">
        <v>26.588999999999999</v>
      </c>
      <c r="J27" s="445">
        <v>-1153.2750000000001</v>
      </c>
      <c r="K27" s="445">
        <v>0</v>
      </c>
      <c r="L27" s="445">
        <v>-416.64100000000002</v>
      </c>
      <c r="M27" s="445">
        <v>4316.2749999999996</v>
      </c>
      <c r="N27" s="445">
        <v>3899.6339999999996</v>
      </c>
      <c r="O27" s="445">
        <f t="shared" si="2"/>
        <v>4316.2749999999996</v>
      </c>
    </row>
    <row r="28" spans="1:15">
      <c r="A28" s="502">
        <v>45872.239583333336</v>
      </c>
      <c r="B28" s="444">
        <v>4016.5189999999998</v>
      </c>
      <c r="C28" s="444">
        <v>1234.4369999999999</v>
      </c>
      <c r="D28" s="444">
        <v>0</v>
      </c>
      <c r="E28" s="444">
        <v>328.71</v>
      </c>
      <c r="F28" s="444">
        <v>95.93</v>
      </c>
      <c r="G28" s="444">
        <v>0</v>
      </c>
      <c r="H28" s="444">
        <v>71.84</v>
      </c>
      <c r="I28" s="444">
        <v>76.704999999999998</v>
      </c>
      <c r="J28" s="444">
        <v>-1345.0340000000001</v>
      </c>
      <c r="K28" s="444">
        <v>0</v>
      </c>
      <c r="L28" s="444">
        <v>-379.74099999999999</v>
      </c>
      <c r="M28" s="444">
        <v>4479.107</v>
      </c>
      <c r="N28" s="444">
        <v>4099.366</v>
      </c>
      <c r="O28" s="444">
        <f t="shared" si="2"/>
        <v>4479.107</v>
      </c>
    </row>
    <row r="29" spans="1:15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7"/>
    </row>
    <row r="31" spans="1:15">
      <c r="A31" s="144" t="s">
        <v>0</v>
      </c>
    </row>
    <row r="32" spans="1:15">
      <c r="A32" s="144" t="s">
        <v>20</v>
      </c>
    </row>
    <row r="33" spans="1:1">
      <c r="A33" s="144" t="s">
        <v>21</v>
      </c>
    </row>
    <row r="34" spans="1:1">
      <c r="A34" s="144" t="s">
        <v>22</v>
      </c>
    </row>
    <row r="35" spans="1:1">
      <c r="A35" s="144" t="s">
        <v>3</v>
      </c>
    </row>
    <row r="36" spans="1:1">
      <c r="A36" s="144" t="s">
        <v>23</v>
      </c>
    </row>
    <row r="37" spans="1:1">
      <c r="A37" s="144" t="s">
        <v>2</v>
      </c>
    </row>
    <row r="38" spans="1:1">
      <c r="A38" s="144" t="s">
        <v>1</v>
      </c>
    </row>
    <row r="46" spans="1:1" s="144" customFormat="1"/>
    <row r="47" spans="1:1" s="144" customFormat="1"/>
    <row r="48" spans="1:1" s="144" customFormat="1"/>
    <row r="49" spans="1:31" s="144" customFormat="1">
      <c r="A49" s="148"/>
      <c r="B49" s="148"/>
      <c r="C49" s="148"/>
      <c r="D49" s="148"/>
      <c r="E49" s="148"/>
      <c r="F49" s="148"/>
      <c r="G49" s="148"/>
      <c r="H49" s="148"/>
      <c r="I49" s="148"/>
      <c r="J49" s="148" t="s">
        <v>509</v>
      </c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</row>
    <row r="50" spans="1:31" s="144" customFormat="1">
      <c r="A50" s="148" t="s">
        <v>614</v>
      </c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 t="s">
        <v>615</v>
      </c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</row>
    <row r="51" spans="1:31" s="144" customFormat="1" ht="13.5">
      <c r="A51" s="149" t="s">
        <v>471</v>
      </c>
      <c r="B51" s="150">
        <v>42044</v>
      </c>
      <c r="C51" s="150">
        <v>42709</v>
      </c>
      <c r="D51" s="150">
        <v>42759</v>
      </c>
      <c r="E51" s="150">
        <v>43159</v>
      </c>
      <c r="F51" s="150">
        <v>43489</v>
      </c>
      <c r="G51" s="150">
        <v>43852</v>
      </c>
      <c r="H51" s="150">
        <v>44242</v>
      </c>
      <c r="I51" s="150">
        <v>44909</v>
      </c>
      <c r="J51" s="151">
        <v>44964</v>
      </c>
      <c r="K51" s="151">
        <v>45300</v>
      </c>
      <c r="L51" s="151">
        <v>45707</v>
      </c>
      <c r="M51" s="149" t="s">
        <v>471</v>
      </c>
      <c r="N51" s="152">
        <v>42218</v>
      </c>
      <c r="O51" s="152">
        <v>42589</v>
      </c>
      <c r="P51" s="152">
        <v>42946</v>
      </c>
      <c r="Q51" s="152">
        <v>43324</v>
      </c>
      <c r="R51" s="152">
        <v>43681</v>
      </c>
      <c r="S51" s="152">
        <v>44017</v>
      </c>
      <c r="T51" s="152">
        <v>44416</v>
      </c>
      <c r="U51" s="152">
        <v>44780</v>
      </c>
      <c r="V51" s="153">
        <v>45053</v>
      </c>
      <c r="W51" s="153">
        <v>45508</v>
      </c>
      <c r="X51" s="153">
        <v>45872</v>
      </c>
      <c r="Y51" s="153"/>
      <c r="Z51" s="137"/>
      <c r="AA51" s="137"/>
      <c r="AB51" s="137"/>
      <c r="AC51" s="137"/>
      <c r="AD51" s="137"/>
      <c r="AE51" s="114"/>
    </row>
    <row r="52" spans="1:31" s="144" customFormat="1">
      <c r="A52" s="154"/>
      <c r="B52" s="155">
        <v>42044</v>
      </c>
      <c r="C52" s="155">
        <v>42709</v>
      </c>
      <c r="D52" s="155">
        <v>42759</v>
      </c>
      <c r="E52" s="155">
        <v>43159</v>
      </c>
      <c r="F52" s="155">
        <v>43489</v>
      </c>
      <c r="G52" s="155">
        <v>43852</v>
      </c>
      <c r="H52" s="155">
        <v>44242</v>
      </c>
      <c r="I52" s="155">
        <v>44909</v>
      </c>
      <c r="J52" s="156">
        <v>44964</v>
      </c>
      <c r="K52" s="156">
        <v>45300</v>
      </c>
      <c r="L52" s="156">
        <v>45707</v>
      </c>
      <c r="M52" s="154"/>
      <c r="N52" s="157">
        <v>42218</v>
      </c>
      <c r="O52" s="157">
        <v>42589</v>
      </c>
      <c r="P52" s="157">
        <v>42946</v>
      </c>
      <c r="Q52" s="157">
        <v>43324</v>
      </c>
      <c r="R52" s="157">
        <v>43681</v>
      </c>
      <c r="S52" s="157">
        <v>44017</v>
      </c>
      <c r="T52" s="157">
        <v>44416</v>
      </c>
      <c r="U52" s="157">
        <v>44780</v>
      </c>
      <c r="V52" s="158">
        <v>45053</v>
      </c>
      <c r="W52" s="158">
        <v>45508</v>
      </c>
      <c r="X52" s="158">
        <v>45872</v>
      </c>
      <c r="Y52" s="158"/>
      <c r="Z52" s="137"/>
      <c r="AA52" s="137" t="str">
        <f>"Rozsah "&amp;YEAR(B52)&amp;"-"&amp;YEAR(J52)</f>
        <v>Rozsah 2015-2023</v>
      </c>
      <c r="AB52" s="137"/>
      <c r="AC52" s="137" t="str">
        <f>"Rozsah "&amp;YEAR(N52)&amp;"-"&amp;YEAR(V52)</f>
        <v>Rozsah 2015-2023</v>
      </c>
      <c r="AD52" s="137"/>
      <c r="AE52" s="114"/>
    </row>
    <row r="53" spans="1:31" s="144" customFormat="1">
      <c r="A53" s="159">
        <v>1</v>
      </c>
      <c r="B53" s="160">
        <v>8085.5292858704797</v>
      </c>
      <c r="C53" s="160">
        <v>8334.5764933117807</v>
      </c>
      <c r="D53" s="160">
        <v>9249.91857302873</v>
      </c>
      <c r="E53" s="160">
        <v>9705.5404009371996</v>
      </c>
      <c r="F53" s="160">
        <v>9274.1872744232005</v>
      </c>
      <c r="G53" s="160">
        <v>8959.3287380361398</v>
      </c>
      <c r="H53" s="160">
        <v>9148.2753895450605</v>
      </c>
      <c r="I53" s="160">
        <v>9039.2695446105608</v>
      </c>
      <c r="J53" s="160">
        <v>8585.8205376424794</v>
      </c>
      <c r="K53" s="160">
        <v>8732.3949999999986</v>
      </c>
      <c r="L53" s="160">
        <v>8910.2360000000008</v>
      </c>
      <c r="M53" s="159">
        <v>1</v>
      </c>
      <c r="N53" s="160">
        <v>5568.8258069406302</v>
      </c>
      <c r="O53" s="160">
        <v>5438.2077044071402</v>
      </c>
      <c r="P53" s="160">
        <v>5400.0357360939597</v>
      </c>
      <c r="Q53" s="160">
        <v>5647.3620961052602</v>
      </c>
      <c r="R53" s="160">
        <v>5250.1541764533504</v>
      </c>
      <c r="S53" s="160">
        <v>5219.4216262829495</v>
      </c>
      <c r="T53" s="160">
        <v>5337.3066041236998</v>
      </c>
      <c r="U53" s="160">
        <v>5099.0113846755103</v>
      </c>
      <c r="V53" s="160">
        <v>4847.6275697802403</v>
      </c>
      <c r="W53" s="160">
        <v>4712.5129999999999</v>
      </c>
      <c r="X53" s="160">
        <v>4874.875</v>
      </c>
      <c r="Y53" s="160"/>
      <c r="Z53" s="161">
        <f>MIN(B53:J53)</f>
        <v>8085.5292858704797</v>
      </c>
      <c r="AA53" s="161">
        <f>MAX(B53:J53)-Z53</f>
        <v>1620.0111150667199</v>
      </c>
      <c r="AB53" s="161">
        <f>MIN(N53:V53)</f>
        <v>4847.6275697802403</v>
      </c>
      <c r="AC53" s="161">
        <f>MAX(N53:V53)-AB53</f>
        <v>799.73452632501994</v>
      </c>
      <c r="AD53" s="137"/>
      <c r="AE53" s="114"/>
    </row>
    <row r="54" spans="1:31" s="144" customFormat="1">
      <c r="A54" s="159">
        <v>1.0416666666666666E-2</v>
      </c>
      <c r="B54" s="160">
        <v>8082.5230014377303</v>
      </c>
      <c r="C54" s="160">
        <v>8315.4471864081097</v>
      </c>
      <c r="D54" s="160">
        <v>9258.2384839309398</v>
      </c>
      <c r="E54" s="160">
        <v>9649.5490547765403</v>
      </c>
      <c r="F54" s="160">
        <v>9225.9564572154304</v>
      </c>
      <c r="G54" s="160">
        <v>8904.9221843056603</v>
      </c>
      <c r="H54" s="160">
        <v>9136.3215855223898</v>
      </c>
      <c r="I54" s="160">
        <v>8984.3633930855904</v>
      </c>
      <c r="J54" s="160">
        <v>8554.7790153131009</v>
      </c>
      <c r="K54" s="160">
        <v>8685.5879999999997</v>
      </c>
      <c r="L54" s="160">
        <v>8883.0380000000005</v>
      </c>
      <c r="M54" s="159">
        <v>1.0416666666666666E-2</v>
      </c>
      <c r="N54" s="160">
        <v>5492.4088665353402</v>
      </c>
      <c r="O54" s="160">
        <v>5352.944614041</v>
      </c>
      <c r="P54" s="160">
        <v>5332.8656634244498</v>
      </c>
      <c r="Q54" s="160">
        <v>5532.6104117048499</v>
      </c>
      <c r="R54" s="160">
        <v>5225.3641011363698</v>
      </c>
      <c r="S54" s="160">
        <v>5160.6251740418402</v>
      </c>
      <c r="T54" s="160">
        <v>5272.2683834685204</v>
      </c>
      <c r="U54" s="160">
        <v>5048.8322736086002</v>
      </c>
      <c r="V54" s="160">
        <v>4817.2061501255102</v>
      </c>
      <c r="W54" s="160">
        <v>4671.3610000000008</v>
      </c>
      <c r="X54" s="160">
        <v>4790.0379999999986</v>
      </c>
      <c r="Y54" s="160"/>
      <c r="Z54" s="161">
        <f t="shared" ref="Z54:Z117" si="3">MIN(B54:J54)</f>
        <v>8082.5230014377303</v>
      </c>
      <c r="AA54" s="161">
        <f t="shared" ref="AA54:AA117" si="4">MAX(B54:J54)-Z54</f>
        <v>1567.02605333881</v>
      </c>
      <c r="AB54" s="161">
        <f t="shared" ref="AB54:AB117" si="5">MIN(N54:V54)</f>
        <v>4817.2061501255102</v>
      </c>
      <c r="AC54" s="161">
        <f t="shared" ref="AC54:AC117" si="6">MAX(N54:V54)-AB54</f>
        <v>715.40426157933962</v>
      </c>
      <c r="AD54" s="137"/>
      <c r="AE54" s="114"/>
    </row>
    <row r="55" spans="1:31" s="144" customFormat="1">
      <c r="A55" s="159">
        <v>2.0833333333333332E-2</v>
      </c>
      <c r="B55" s="160">
        <v>8206.2935429831505</v>
      </c>
      <c r="C55" s="160">
        <v>8316.1442166136894</v>
      </c>
      <c r="D55" s="160">
        <v>9304.2235472597695</v>
      </c>
      <c r="E55" s="160">
        <v>9691.3919899531593</v>
      </c>
      <c r="F55" s="160">
        <v>9283.6013428162296</v>
      </c>
      <c r="G55" s="160">
        <v>8952.3312475749408</v>
      </c>
      <c r="H55" s="160">
        <v>9225.5628144810908</v>
      </c>
      <c r="I55" s="160">
        <v>9019.5713271021596</v>
      </c>
      <c r="J55" s="160">
        <v>8631.6066760189497</v>
      </c>
      <c r="K55" s="160">
        <v>8712.8490000000002</v>
      </c>
      <c r="L55" s="160">
        <v>8878.5980000000018</v>
      </c>
      <c r="M55" s="159">
        <v>2.0833333333333332E-2</v>
      </c>
      <c r="N55" s="160">
        <v>5414.6243363306003</v>
      </c>
      <c r="O55" s="160">
        <v>5275.0935932069397</v>
      </c>
      <c r="P55" s="160">
        <v>5247.0262200879997</v>
      </c>
      <c r="Q55" s="160">
        <v>5430.1221244379603</v>
      </c>
      <c r="R55" s="160">
        <v>5139.88711248653</v>
      </c>
      <c r="S55" s="160">
        <v>5098.2479279375502</v>
      </c>
      <c r="T55" s="160">
        <v>5173.16734212349</v>
      </c>
      <c r="U55" s="160">
        <v>4986.28246202623</v>
      </c>
      <c r="V55" s="160">
        <v>4773.00883158743</v>
      </c>
      <c r="W55" s="160">
        <v>4626.9920000000011</v>
      </c>
      <c r="X55" s="160">
        <v>4737.6589999999997</v>
      </c>
      <c r="Y55" s="160"/>
      <c r="Z55" s="161">
        <f t="shared" si="3"/>
        <v>8206.2935429831505</v>
      </c>
      <c r="AA55" s="161">
        <f t="shared" si="4"/>
        <v>1485.0984469700088</v>
      </c>
      <c r="AB55" s="161">
        <f t="shared" si="5"/>
        <v>4773.00883158743</v>
      </c>
      <c r="AC55" s="161">
        <f t="shared" si="6"/>
        <v>657.11329285053034</v>
      </c>
      <c r="AD55" s="137"/>
      <c r="AE55" s="114"/>
    </row>
    <row r="56" spans="1:31" s="144" customFormat="1">
      <c r="A56" s="159">
        <v>3.125E-2</v>
      </c>
      <c r="B56" s="160">
        <v>8168.97656787499</v>
      </c>
      <c r="C56" s="160">
        <v>8331.6624713016408</v>
      </c>
      <c r="D56" s="160">
        <v>9316.4983497330304</v>
      </c>
      <c r="E56" s="160">
        <v>9692.9377506769906</v>
      </c>
      <c r="F56" s="160">
        <v>9316.94689429754</v>
      </c>
      <c r="G56" s="160">
        <v>8974.0911943391693</v>
      </c>
      <c r="H56" s="160">
        <v>9222.2239803954508</v>
      </c>
      <c r="I56" s="160">
        <v>9118.8935164454306</v>
      </c>
      <c r="J56" s="160">
        <v>8669.3220097734902</v>
      </c>
      <c r="K56" s="160">
        <v>8752.2929999999997</v>
      </c>
      <c r="L56" s="160">
        <v>8893.9589999999989</v>
      </c>
      <c r="M56" s="159">
        <v>3.125E-2</v>
      </c>
      <c r="N56" s="160">
        <v>5335.3995629400197</v>
      </c>
      <c r="O56" s="160">
        <v>5145.30459752142</v>
      </c>
      <c r="P56" s="160">
        <v>5200.4687888521703</v>
      </c>
      <c r="Q56" s="160">
        <v>5362.2539166588203</v>
      </c>
      <c r="R56" s="160">
        <v>5088.7295723297302</v>
      </c>
      <c r="S56" s="160">
        <v>5060.4144557703303</v>
      </c>
      <c r="T56" s="160">
        <v>5123.6716314744699</v>
      </c>
      <c r="U56" s="160">
        <v>4911.1321148585603</v>
      </c>
      <c r="V56" s="160">
        <v>4657.7361944450004</v>
      </c>
      <c r="W56" s="160">
        <v>4571.0759999999991</v>
      </c>
      <c r="X56" s="160">
        <v>4706.4350000000004</v>
      </c>
      <c r="Y56" s="160"/>
      <c r="Z56" s="161">
        <f t="shared" si="3"/>
        <v>8168.97656787499</v>
      </c>
      <c r="AA56" s="161">
        <f t="shared" si="4"/>
        <v>1523.9611828020006</v>
      </c>
      <c r="AB56" s="161">
        <f t="shared" si="5"/>
        <v>4657.7361944450004</v>
      </c>
      <c r="AC56" s="161">
        <f t="shared" si="6"/>
        <v>704.51772221381998</v>
      </c>
      <c r="AD56" s="137"/>
      <c r="AE56" s="114"/>
    </row>
    <row r="57" spans="1:31" s="144" customFormat="1">
      <c r="A57" s="159">
        <v>4.1666666666670099E-2</v>
      </c>
      <c r="B57" s="160">
        <v>8244.0571357281806</v>
      </c>
      <c r="C57" s="160">
        <v>8409.5276033901991</v>
      </c>
      <c r="D57" s="160">
        <v>9324.5496277908096</v>
      </c>
      <c r="E57" s="160">
        <v>9745.28403636847</v>
      </c>
      <c r="F57" s="160">
        <v>9323.8890948512108</v>
      </c>
      <c r="G57" s="160">
        <v>8997.0210383847098</v>
      </c>
      <c r="H57" s="160">
        <v>9280.3663875609309</v>
      </c>
      <c r="I57" s="160">
        <v>9142.6359691958005</v>
      </c>
      <c r="J57" s="160">
        <v>8675.8736048733608</v>
      </c>
      <c r="K57" s="160">
        <v>8803.8610000000026</v>
      </c>
      <c r="L57" s="160">
        <v>8957.0720000000001</v>
      </c>
      <c r="M57" s="159">
        <v>4.1666666666670099E-2</v>
      </c>
      <c r="N57" s="160">
        <v>5355.0659670738496</v>
      </c>
      <c r="O57" s="160">
        <v>5212.9676112273901</v>
      </c>
      <c r="P57" s="160">
        <v>5160.5772303130898</v>
      </c>
      <c r="Q57" s="160">
        <v>5403.31389013228</v>
      </c>
      <c r="R57" s="160">
        <v>5097.95854451387</v>
      </c>
      <c r="S57" s="160">
        <v>5036.6693763907697</v>
      </c>
      <c r="T57" s="160">
        <v>5111.9692360736799</v>
      </c>
      <c r="U57" s="160">
        <v>4937.8704524986997</v>
      </c>
      <c r="V57" s="160">
        <v>4709.6897951709398</v>
      </c>
      <c r="W57" s="160">
        <v>4527.9719999999998</v>
      </c>
      <c r="X57" s="160">
        <v>4684.6269999999995</v>
      </c>
      <c r="Y57" s="160"/>
      <c r="Z57" s="161">
        <f t="shared" si="3"/>
        <v>8244.0571357281806</v>
      </c>
      <c r="AA57" s="161">
        <f t="shared" si="4"/>
        <v>1501.2269006402894</v>
      </c>
      <c r="AB57" s="161">
        <f t="shared" si="5"/>
        <v>4709.6897951709398</v>
      </c>
      <c r="AC57" s="161">
        <f t="shared" si="6"/>
        <v>693.62409496134023</v>
      </c>
      <c r="AD57" s="137"/>
      <c r="AE57" s="114"/>
    </row>
    <row r="58" spans="1:31" s="144" customFormat="1">
      <c r="A58" s="159">
        <v>5.20833333333304E-2</v>
      </c>
      <c r="B58" s="160">
        <v>8297.5949894908008</v>
      </c>
      <c r="C58" s="160">
        <v>8494.9538846159394</v>
      </c>
      <c r="D58" s="160">
        <v>9408.2652535418092</v>
      </c>
      <c r="E58" s="160">
        <v>9859.1047569461407</v>
      </c>
      <c r="F58" s="160">
        <v>9359.1833742287199</v>
      </c>
      <c r="G58" s="160">
        <v>9030.2125099139193</v>
      </c>
      <c r="H58" s="160">
        <v>9389.4536104906092</v>
      </c>
      <c r="I58" s="160">
        <v>9163.7846855099706</v>
      </c>
      <c r="J58" s="160">
        <v>8725.0449357526395</v>
      </c>
      <c r="K58" s="160">
        <v>8855.6720000000005</v>
      </c>
      <c r="L58" s="160">
        <v>9005.5709999999999</v>
      </c>
      <c r="M58" s="159">
        <v>5.20833333333304E-2</v>
      </c>
      <c r="N58" s="160">
        <v>5346.4853798118102</v>
      </c>
      <c r="O58" s="160">
        <v>5199.18382958651</v>
      </c>
      <c r="P58" s="160">
        <v>5139.8550936523998</v>
      </c>
      <c r="Q58" s="160">
        <v>5405.6212288505403</v>
      </c>
      <c r="R58" s="160">
        <v>5086.5448826436696</v>
      </c>
      <c r="S58" s="160">
        <v>5030.8110849880104</v>
      </c>
      <c r="T58" s="160">
        <v>5127.9431135221403</v>
      </c>
      <c r="U58" s="160">
        <v>4936.5047167826297</v>
      </c>
      <c r="V58" s="160">
        <v>4702.8012823645004</v>
      </c>
      <c r="W58" s="160">
        <v>4484.6659999999993</v>
      </c>
      <c r="X58" s="160">
        <v>4645.6429999999991</v>
      </c>
      <c r="Y58" s="160"/>
      <c r="Z58" s="161">
        <f t="shared" si="3"/>
        <v>8297.5949894908008</v>
      </c>
      <c r="AA58" s="161">
        <f t="shared" si="4"/>
        <v>1561.5097674553399</v>
      </c>
      <c r="AB58" s="161">
        <f t="shared" si="5"/>
        <v>4702.8012823645004</v>
      </c>
      <c r="AC58" s="161">
        <f t="shared" si="6"/>
        <v>702.81994648603995</v>
      </c>
      <c r="AD58" s="137"/>
      <c r="AE58" s="114"/>
    </row>
    <row r="59" spans="1:31" s="144" customFormat="1">
      <c r="A59" s="159">
        <v>6.25E-2</v>
      </c>
      <c r="B59" s="160">
        <v>8256.9024216087491</v>
      </c>
      <c r="C59" s="160">
        <v>8483.1359089779598</v>
      </c>
      <c r="D59" s="160">
        <v>9385.59680935711</v>
      </c>
      <c r="E59" s="160">
        <v>9840.7046989460905</v>
      </c>
      <c r="F59" s="160">
        <v>9346.4124245280891</v>
      </c>
      <c r="G59" s="160">
        <v>9005.4652046717201</v>
      </c>
      <c r="H59" s="160">
        <v>9374.5877120508994</v>
      </c>
      <c r="I59" s="160">
        <v>9092.9652503056004</v>
      </c>
      <c r="J59" s="160">
        <v>8708.7892322821299</v>
      </c>
      <c r="K59" s="160">
        <v>8786.3510000000006</v>
      </c>
      <c r="L59" s="160">
        <v>8967.4009999999998</v>
      </c>
      <c r="M59" s="159">
        <v>6.25E-2</v>
      </c>
      <c r="N59" s="160">
        <v>5319.9798612097102</v>
      </c>
      <c r="O59" s="160">
        <v>5146.9024563815301</v>
      </c>
      <c r="P59" s="160">
        <v>5139.5373942758497</v>
      </c>
      <c r="Q59" s="160">
        <v>5342.8843372014599</v>
      </c>
      <c r="R59" s="160">
        <v>5033.5953147888604</v>
      </c>
      <c r="S59" s="160">
        <v>5002.6948634799801</v>
      </c>
      <c r="T59" s="160">
        <v>5082.4342838820303</v>
      </c>
      <c r="U59" s="160">
        <v>4847.3688825060099</v>
      </c>
      <c r="V59" s="160">
        <v>4612.1565052096903</v>
      </c>
      <c r="W59" s="160">
        <v>4492.3729999999996</v>
      </c>
      <c r="X59" s="160">
        <v>4622.9500000000007</v>
      </c>
      <c r="Y59" s="160"/>
      <c r="Z59" s="161">
        <f t="shared" si="3"/>
        <v>8256.9024216087491</v>
      </c>
      <c r="AA59" s="161">
        <f t="shared" si="4"/>
        <v>1583.8022773373414</v>
      </c>
      <c r="AB59" s="161">
        <f t="shared" si="5"/>
        <v>4612.1565052096903</v>
      </c>
      <c r="AC59" s="161">
        <f t="shared" si="6"/>
        <v>730.72783199176956</v>
      </c>
      <c r="AD59" s="137"/>
      <c r="AE59" s="114"/>
    </row>
    <row r="60" spans="1:31" s="144" customFormat="1">
      <c r="A60" s="159">
        <v>7.29166666666696E-2</v>
      </c>
      <c r="B60" s="160">
        <v>8196.5243686408503</v>
      </c>
      <c r="C60" s="160">
        <v>8397.4734181618405</v>
      </c>
      <c r="D60" s="160">
        <v>9335.9003242861909</v>
      </c>
      <c r="E60" s="160">
        <v>9762.2736811208397</v>
      </c>
      <c r="F60" s="160">
        <v>9302.0766787232606</v>
      </c>
      <c r="G60" s="160">
        <v>8927.0144557352396</v>
      </c>
      <c r="H60" s="160">
        <v>9344.8315823899902</v>
      </c>
      <c r="I60" s="160">
        <v>9064.5252213167296</v>
      </c>
      <c r="J60" s="160">
        <v>8690.7503725829902</v>
      </c>
      <c r="K60" s="160">
        <v>8787.5589999999993</v>
      </c>
      <c r="L60" s="160">
        <v>8962.6470000000008</v>
      </c>
      <c r="M60" s="159">
        <v>7.29166666666696E-2</v>
      </c>
      <c r="N60" s="160">
        <v>5345.6533471271496</v>
      </c>
      <c r="O60" s="160">
        <v>5143.6623734602399</v>
      </c>
      <c r="P60" s="160">
        <v>5128.1995725782899</v>
      </c>
      <c r="Q60" s="160">
        <v>5348.4225287290201</v>
      </c>
      <c r="R60" s="160">
        <v>5037.6020533164201</v>
      </c>
      <c r="S60" s="160">
        <v>5002.7189195004703</v>
      </c>
      <c r="T60" s="160">
        <v>5062.4328873969498</v>
      </c>
      <c r="U60" s="160">
        <v>4855.6351865759198</v>
      </c>
      <c r="V60" s="160">
        <v>4642.8397575191902</v>
      </c>
      <c r="W60" s="160">
        <v>4501.402</v>
      </c>
      <c r="X60" s="160">
        <v>4628.5329999999994</v>
      </c>
      <c r="Y60" s="160"/>
      <c r="Z60" s="161">
        <f t="shared" si="3"/>
        <v>8196.5243686408503</v>
      </c>
      <c r="AA60" s="161">
        <f t="shared" si="4"/>
        <v>1565.7493124799894</v>
      </c>
      <c r="AB60" s="161">
        <f t="shared" si="5"/>
        <v>4642.8397575191902</v>
      </c>
      <c r="AC60" s="161">
        <f t="shared" si="6"/>
        <v>705.58277120982984</v>
      </c>
      <c r="AD60" s="137"/>
      <c r="AE60" s="114"/>
    </row>
    <row r="61" spans="1:31" s="144" customFormat="1">
      <c r="A61" s="159">
        <v>8.33333333333304E-2</v>
      </c>
      <c r="B61" s="160">
        <v>8150.4673153477297</v>
      </c>
      <c r="C61" s="160">
        <v>8372.84647158593</v>
      </c>
      <c r="D61" s="160">
        <v>9344.3740849601909</v>
      </c>
      <c r="E61" s="160">
        <v>9801.5069907310608</v>
      </c>
      <c r="F61" s="160">
        <v>9274.8608411633795</v>
      </c>
      <c r="G61" s="160">
        <v>8919.2279017376695</v>
      </c>
      <c r="H61" s="160">
        <v>9314.13650263407</v>
      </c>
      <c r="I61" s="160">
        <v>9032.6928719320695</v>
      </c>
      <c r="J61" s="160">
        <v>8631.3728812069603</v>
      </c>
      <c r="K61" s="160">
        <v>8749.0709999999999</v>
      </c>
      <c r="L61" s="160">
        <v>8884.2540000000008</v>
      </c>
      <c r="M61" s="159">
        <v>8.33333333333304E-2</v>
      </c>
      <c r="N61" s="160">
        <v>5330.32089676952</v>
      </c>
      <c r="O61" s="160">
        <v>5105.0829461015801</v>
      </c>
      <c r="P61" s="160">
        <v>5081.1280776354297</v>
      </c>
      <c r="Q61" s="160">
        <v>5361.69210601128</v>
      </c>
      <c r="R61" s="160">
        <v>5059.6059966350904</v>
      </c>
      <c r="S61" s="160">
        <v>4990.0999953793298</v>
      </c>
      <c r="T61" s="160">
        <v>5102.9873612209503</v>
      </c>
      <c r="U61" s="160">
        <v>4855.6581963174203</v>
      </c>
      <c r="V61" s="160">
        <v>4665.6044189019003</v>
      </c>
      <c r="W61" s="160">
        <v>4478.8710000000001</v>
      </c>
      <c r="X61" s="160">
        <v>4608.2049999999999</v>
      </c>
      <c r="Y61" s="160"/>
      <c r="Z61" s="161">
        <f t="shared" si="3"/>
        <v>8150.4673153477297</v>
      </c>
      <c r="AA61" s="161">
        <f t="shared" si="4"/>
        <v>1651.0396753833311</v>
      </c>
      <c r="AB61" s="161">
        <f t="shared" si="5"/>
        <v>4665.6044189019003</v>
      </c>
      <c r="AC61" s="161">
        <f t="shared" si="6"/>
        <v>696.08768710937966</v>
      </c>
      <c r="AD61" s="137"/>
      <c r="AE61" s="114"/>
    </row>
    <row r="62" spans="1:31" s="144" customFormat="1">
      <c r="A62" s="159">
        <v>9.375E-2</v>
      </c>
      <c r="B62" s="160">
        <v>8109.9541883080401</v>
      </c>
      <c r="C62" s="160">
        <v>8315.18070769724</v>
      </c>
      <c r="D62" s="160">
        <v>9286.1491078837098</v>
      </c>
      <c r="E62" s="160">
        <v>9788.5497832630208</v>
      </c>
      <c r="F62" s="160">
        <v>9199.5537301738204</v>
      </c>
      <c r="G62" s="160">
        <v>8864.3206069551197</v>
      </c>
      <c r="H62" s="160">
        <v>9323.0588946670996</v>
      </c>
      <c r="I62" s="160">
        <v>8937.5780010767994</v>
      </c>
      <c r="J62" s="160">
        <v>8594.9316844445293</v>
      </c>
      <c r="K62" s="160">
        <v>8714.2509999999984</v>
      </c>
      <c r="L62" s="160">
        <v>8815.9520000000011</v>
      </c>
      <c r="M62" s="159">
        <v>9.375E-2</v>
      </c>
      <c r="N62" s="160">
        <v>5299.8690343078897</v>
      </c>
      <c r="O62" s="160">
        <v>5114.5662607677796</v>
      </c>
      <c r="P62" s="160">
        <v>5056.2400864053398</v>
      </c>
      <c r="Q62" s="160">
        <v>5357.2545451727801</v>
      </c>
      <c r="R62" s="160">
        <v>5042.4946503864003</v>
      </c>
      <c r="S62" s="160">
        <v>4961.9118287520296</v>
      </c>
      <c r="T62" s="160">
        <v>5080.4725693974697</v>
      </c>
      <c r="U62" s="160">
        <v>4825.9327486854299</v>
      </c>
      <c r="V62" s="160">
        <v>4628.4095330214104</v>
      </c>
      <c r="W62" s="160">
        <v>4459.4570000000003</v>
      </c>
      <c r="X62" s="160">
        <v>4579.8229999999994</v>
      </c>
      <c r="Y62" s="160"/>
      <c r="Z62" s="161">
        <f t="shared" si="3"/>
        <v>8109.9541883080401</v>
      </c>
      <c r="AA62" s="161">
        <f t="shared" si="4"/>
        <v>1678.5955949549807</v>
      </c>
      <c r="AB62" s="161">
        <f t="shared" si="5"/>
        <v>4628.4095330214104</v>
      </c>
      <c r="AC62" s="161">
        <f t="shared" si="6"/>
        <v>728.8450121513697</v>
      </c>
      <c r="AD62" s="137"/>
      <c r="AE62" s="114"/>
    </row>
    <row r="63" spans="1:31" s="144" customFormat="1">
      <c r="A63" s="159">
        <v>0.10416666666667</v>
      </c>
      <c r="B63" s="160">
        <v>8112.12177566836</v>
      </c>
      <c r="C63" s="160">
        <v>8315.9304653096897</v>
      </c>
      <c r="D63" s="160">
        <v>9333.3512785036401</v>
      </c>
      <c r="E63" s="160">
        <v>9819.1193058721292</v>
      </c>
      <c r="F63" s="160">
        <v>9211.8364475071594</v>
      </c>
      <c r="G63" s="160">
        <v>8908.7897998430508</v>
      </c>
      <c r="H63" s="160">
        <v>9371.0971738230201</v>
      </c>
      <c r="I63" s="160">
        <v>8919.6522433421505</v>
      </c>
      <c r="J63" s="160">
        <v>8622.7886552230793</v>
      </c>
      <c r="K63" s="160">
        <v>8732.2200000000012</v>
      </c>
      <c r="L63" s="160">
        <v>8850.5239999999994</v>
      </c>
      <c r="M63" s="159">
        <v>0.10416666666667</v>
      </c>
      <c r="N63" s="160">
        <v>5299.1656459052601</v>
      </c>
      <c r="O63" s="160">
        <v>5114.8763226085703</v>
      </c>
      <c r="P63" s="160">
        <v>5064.2845169488401</v>
      </c>
      <c r="Q63" s="160">
        <v>5348.0372410180198</v>
      </c>
      <c r="R63" s="160">
        <v>5050.5117073613801</v>
      </c>
      <c r="S63" s="160">
        <v>4978.5319004922503</v>
      </c>
      <c r="T63" s="160">
        <v>5053.9714827667603</v>
      </c>
      <c r="U63" s="160">
        <v>4841.2916599344799</v>
      </c>
      <c r="V63" s="160">
        <v>4627.1014853310799</v>
      </c>
      <c r="W63" s="160">
        <v>4434.3919999999989</v>
      </c>
      <c r="X63" s="160">
        <v>4581.7320000000009</v>
      </c>
      <c r="Y63" s="160"/>
      <c r="Z63" s="161">
        <f t="shared" si="3"/>
        <v>8112.12177566836</v>
      </c>
      <c r="AA63" s="161">
        <f t="shared" si="4"/>
        <v>1706.9975302037692</v>
      </c>
      <c r="AB63" s="161">
        <f t="shared" si="5"/>
        <v>4627.1014853310799</v>
      </c>
      <c r="AC63" s="161">
        <f t="shared" si="6"/>
        <v>720.93575568693996</v>
      </c>
      <c r="AD63" s="137"/>
      <c r="AE63" s="114"/>
    </row>
    <row r="64" spans="1:31" s="144" customFormat="1">
      <c r="A64" s="159">
        <v>0.11458333333329999</v>
      </c>
      <c r="B64" s="160">
        <v>8068.4735475573098</v>
      </c>
      <c r="C64" s="160">
        <v>8331.8435364439792</v>
      </c>
      <c r="D64" s="160">
        <v>9295.2904072421206</v>
      </c>
      <c r="E64" s="160">
        <v>9833.7828761966794</v>
      </c>
      <c r="F64" s="160">
        <v>9208.0902190250108</v>
      </c>
      <c r="G64" s="160">
        <v>8845.95432821754</v>
      </c>
      <c r="H64" s="160">
        <v>9365.9198139468808</v>
      </c>
      <c r="I64" s="160">
        <v>8893.6996153034106</v>
      </c>
      <c r="J64" s="160">
        <v>8636.1515647607193</v>
      </c>
      <c r="K64" s="160">
        <v>8709.4259999999977</v>
      </c>
      <c r="L64" s="160">
        <v>8837.7520000000004</v>
      </c>
      <c r="M64" s="159">
        <v>0.11458333333329999</v>
      </c>
      <c r="N64" s="160">
        <v>5337.1902991238603</v>
      </c>
      <c r="O64" s="160">
        <v>5181.7987844456702</v>
      </c>
      <c r="P64" s="160">
        <v>5105.0200816891502</v>
      </c>
      <c r="Q64" s="160">
        <v>5368.4005967694002</v>
      </c>
      <c r="R64" s="160">
        <v>5072.9916259192296</v>
      </c>
      <c r="S64" s="160">
        <v>4979.7566229866998</v>
      </c>
      <c r="T64" s="160">
        <v>5044.4532698073799</v>
      </c>
      <c r="U64" s="160">
        <v>4858.9765425060596</v>
      </c>
      <c r="V64" s="160">
        <v>4659.31954347388</v>
      </c>
      <c r="W64" s="160">
        <v>4467.4809999999998</v>
      </c>
      <c r="X64" s="160">
        <v>4568.3050000000012</v>
      </c>
      <c r="Y64" s="160"/>
      <c r="Z64" s="161">
        <f t="shared" si="3"/>
        <v>8068.4735475573098</v>
      </c>
      <c r="AA64" s="161">
        <f t="shared" si="4"/>
        <v>1765.3093286393696</v>
      </c>
      <c r="AB64" s="161">
        <f t="shared" si="5"/>
        <v>4659.31954347388</v>
      </c>
      <c r="AC64" s="161">
        <f t="shared" si="6"/>
        <v>709.08105329552018</v>
      </c>
      <c r="AD64" s="137"/>
      <c r="AE64" s="114"/>
    </row>
    <row r="65" spans="1:31" s="144" customFormat="1">
      <c r="A65" s="159">
        <v>0.125</v>
      </c>
      <c r="B65" s="160">
        <v>8103.9167387084099</v>
      </c>
      <c r="C65" s="160">
        <v>8293.3358699359596</v>
      </c>
      <c r="D65" s="160">
        <v>9282.5914743374196</v>
      </c>
      <c r="E65" s="160">
        <v>9833.9164517001209</v>
      </c>
      <c r="F65" s="160">
        <v>9232.9822914099204</v>
      </c>
      <c r="G65" s="160">
        <v>8867.2804616367193</v>
      </c>
      <c r="H65" s="160">
        <v>9416.9752955177701</v>
      </c>
      <c r="I65" s="160">
        <v>8926.9688599723504</v>
      </c>
      <c r="J65" s="160">
        <v>8633.2370725382007</v>
      </c>
      <c r="K65" s="160">
        <v>8737.1990000000005</v>
      </c>
      <c r="L65" s="160">
        <v>8937.119999999999</v>
      </c>
      <c r="M65" s="159">
        <v>0.125</v>
      </c>
      <c r="N65" s="160">
        <v>5347.2141296182799</v>
      </c>
      <c r="O65" s="160">
        <v>5124.1360443149197</v>
      </c>
      <c r="P65" s="160">
        <v>5150.7740202797604</v>
      </c>
      <c r="Q65" s="160">
        <v>5308.3117009288999</v>
      </c>
      <c r="R65" s="160">
        <v>5035.7010294067204</v>
      </c>
      <c r="S65" s="160">
        <v>4955.5384256855496</v>
      </c>
      <c r="T65" s="160">
        <v>5038.0329115837803</v>
      </c>
      <c r="U65" s="160">
        <v>4847.8797539759098</v>
      </c>
      <c r="V65" s="160">
        <v>4658.7688218713301</v>
      </c>
      <c r="W65" s="160">
        <v>4435.3390000000009</v>
      </c>
      <c r="X65" s="160">
        <v>4545.3810000000003</v>
      </c>
      <c r="Y65" s="160"/>
      <c r="Z65" s="161">
        <f t="shared" si="3"/>
        <v>8103.9167387084099</v>
      </c>
      <c r="AA65" s="161">
        <f t="shared" si="4"/>
        <v>1729.999712991711</v>
      </c>
      <c r="AB65" s="161">
        <f t="shared" si="5"/>
        <v>4658.7688218713301</v>
      </c>
      <c r="AC65" s="161">
        <f t="shared" si="6"/>
        <v>688.44530774694977</v>
      </c>
      <c r="AD65" s="137"/>
      <c r="AE65" s="114"/>
    </row>
    <row r="66" spans="1:31" s="144" customFormat="1">
      <c r="A66" s="159">
        <v>0.13541666666669999</v>
      </c>
      <c r="B66" s="160">
        <v>8091.9077423710496</v>
      </c>
      <c r="C66" s="160">
        <v>8299.8730285022593</v>
      </c>
      <c r="D66" s="160">
        <v>9281.7599197141608</v>
      </c>
      <c r="E66" s="160">
        <v>9804.5956828773506</v>
      </c>
      <c r="F66" s="160">
        <v>9164.1056478882892</v>
      </c>
      <c r="G66" s="160">
        <v>8823.8183743809095</v>
      </c>
      <c r="H66" s="160">
        <v>9410.9532925841904</v>
      </c>
      <c r="I66" s="160">
        <v>8881.0809569593894</v>
      </c>
      <c r="J66" s="160">
        <v>8632.3855117525109</v>
      </c>
      <c r="K66" s="160">
        <v>8745.621000000001</v>
      </c>
      <c r="L66" s="160">
        <v>8938.7150000000001</v>
      </c>
      <c r="M66" s="159">
        <v>0.13541666666669999</v>
      </c>
      <c r="N66" s="160">
        <v>5332.3672744505702</v>
      </c>
      <c r="O66" s="160">
        <v>5099.03620782486</v>
      </c>
      <c r="P66" s="160">
        <v>5106.1539157283096</v>
      </c>
      <c r="Q66" s="160">
        <v>5268.7623898076799</v>
      </c>
      <c r="R66" s="160">
        <v>5006.1304392524899</v>
      </c>
      <c r="S66" s="160">
        <v>4943.3411563142299</v>
      </c>
      <c r="T66" s="160">
        <v>5012.0958860833998</v>
      </c>
      <c r="U66" s="160">
        <v>4845.9084965211796</v>
      </c>
      <c r="V66" s="160">
        <v>4651.67808921694</v>
      </c>
      <c r="W66" s="160">
        <v>4402.9690000000001</v>
      </c>
      <c r="X66" s="160">
        <v>4521.8029999999981</v>
      </c>
      <c r="Y66" s="160"/>
      <c r="Z66" s="161">
        <f t="shared" si="3"/>
        <v>8091.9077423710496</v>
      </c>
      <c r="AA66" s="161">
        <f t="shared" si="4"/>
        <v>1712.6879405063009</v>
      </c>
      <c r="AB66" s="161">
        <f t="shared" si="5"/>
        <v>4651.67808921694</v>
      </c>
      <c r="AC66" s="161">
        <f t="shared" si="6"/>
        <v>680.68918523363027</v>
      </c>
      <c r="AD66" s="137"/>
      <c r="AE66" s="114"/>
    </row>
    <row r="67" spans="1:31" s="144" customFormat="1">
      <c r="A67" s="159">
        <v>0.14583333333330001</v>
      </c>
      <c r="B67" s="160">
        <v>8049.9614827574196</v>
      </c>
      <c r="C67" s="160">
        <v>8286.5343527266105</v>
      </c>
      <c r="D67" s="160">
        <v>9231.5736788286304</v>
      </c>
      <c r="E67" s="160">
        <v>9746.8937666310594</v>
      </c>
      <c r="F67" s="160">
        <v>9110.1193105848106</v>
      </c>
      <c r="G67" s="160">
        <v>8803.50836579729</v>
      </c>
      <c r="H67" s="160">
        <v>9410.0954444804702</v>
      </c>
      <c r="I67" s="160">
        <v>8877.5610280769706</v>
      </c>
      <c r="J67" s="160">
        <v>8623.02227637537</v>
      </c>
      <c r="K67" s="160">
        <v>8748.2690000000002</v>
      </c>
      <c r="L67" s="160">
        <v>8944.9259999999995</v>
      </c>
      <c r="M67" s="159">
        <v>0.14583333333330001</v>
      </c>
      <c r="N67" s="160">
        <v>5268.1524778749299</v>
      </c>
      <c r="O67" s="160">
        <v>5065.9388744874996</v>
      </c>
      <c r="P67" s="160">
        <v>5076.79582037818</v>
      </c>
      <c r="Q67" s="160">
        <v>5237.55720763505</v>
      </c>
      <c r="R67" s="160">
        <v>4992.9344711657404</v>
      </c>
      <c r="S67" s="160">
        <v>4916.0126963229004</v>
      </c>
      <c r="T67" s="160">
        <v>5007.5025816112702</v>
      </c>
      <c r="U67" s="160">
        <v>4846.6217443642199</v>
      </c>
      <c r="V67" s="160">
        <v>4648.8338320784496</v>
      </c>
      <c r="W67" s="160">
        <v>4400.7840000000006</v>
      </c>
      <c r="X67" s="160">
        <v>4522.5389999999998</v>
      </c>
      <c r="Y67" s="160"/>
      <c r="Z67" s="161">
        <f t="shared" si="3"/>
        <v>8049.9614827574196</v>
      </c>
      <c r="AA67" s="161">
        <f t="shared" si="4"/>
        <v>1696.9322838736398</v>
      </c>
      <c r="AB67" s="161">
        <f t="shared" si="5"/>
        <v>4648.8338320784496</v>
      </c>
      <c r="AC67" s="161">
        <f t="shared" si="6"/>
        <v>619.31864579648027</v>
      </c>
      <c r="AD67" s="137"/>
      <c r="AE67" s="114"/>
    </row>
    <row r="68" spans="1:31" s="144" customFormat="1">
      <c r="A68" s="159">
        <v>0.15625</v>
      </c>
      <c r="B68" s="160">
        <v>8031.2111113475503</v>
      </c>
      <c r="C68" s="160">
        <v>8269.4436823501401</v>
      </c>
      <c r="D68" s="160">
        <v>9221.5131326112896</v>
      </c>
      <c r="E68" s="160">
        <v>9711.6082052782403</v>
      </c>
      <c r="F68" s="160">
        <v>9118.41611445128</v>
      </c>
      <c r="G68" s="160">
        <v>8822.5312247054098</v>
      </c>
      <c r="H68" s="160">
        <v>9412.47469260055</v>
      </c>
      <c r="I68" s="160">
        <v>8847.5207263096509</v>
      </c>
      <c r="J68" s="160">
        <v>8644.7254456767805</v>
      </c>
      <c r="K68" s="160">
        <v>8722.9560000000001</v>
      </c>
      <c r="L68" s="160">
        <v>8937.9759999999969</v>
      </c>
      <c r="M68" s="159">
        <v>0.15625</v>
      </c>
      <c r="N68" s="160">
        <v>5240.9455594396804</v>
      </c>
      <c r="O68" s="160">
        <v>5081.5309084791297</v>
      </c>
      <c r="P68" s="160">
        <v>5055.2170114505097</v>
      </c>
      <c r="Q68" s="160">
        <v>5283.8458573243197</v>
      </c>
      <c r="R68" s="160">
        <v>4981.1582069599999</v>
      </c>
      <c r="S68" s="160">
        <v>4902.1658436339703</v>
      </c>
      <c r="T68" s="160">
        <v>4988.3099913441201</v>
      </c>
      <c r="U68" s="160">
        <v>4807.6994797368798</v>
      </c>
      <c r="V68" s="160">
        <v>4702.9871574293102</v>
      </c>
      <c r="W68" s="160">
        <v>4406.8419999999996</v>
      </c>
      <c r="X68" s="160">
        <v>4542.0320000000011</v>
      </c>
      <c r="Y68" s="160"/>
      <c r="Z68" s="161">
        <f t="shared" si="3"/>
        <v>8031.2111113475503</v>
      </c>
      <c r="AA68" s="161">
        <f t="shared" si="4"/>
        <v>1680.3970939306901</v>
      </c>
      <c r="AB68" s="161">
        <f t="shared" si="5"/>
        <v>4702.9871574293102</v>
      </c>
      <c r="AC68" s="161">
        <f t="shared" si="6"/>
        <v>580.85869989500952</v>
      </c>
      <c r="AD68" s="137"/>
      <c r="AE68" s="114"/>
    </row>
    <row r="69" spans="1:31" s="144" customFormat="1">
      <c r="A69" s="159">
        <v>0.16666666666669999</v>
      </c>
      <c r="B69" s="160">
        <v>8079.2064530514899</v>
      </c>
      <c r="C69" s="160">
        <v>8354.5671797532905</v>
      </c>
      <c r="D69" s="160">
        <v>9285.3735916281694</v>
      </c>
      <c r="E69" s="160">
        <v>9788.2456778329306</v>
      </c>
      <c r="F69" s="160">
        <v>9203.7293939476695</v>
      </c>
      <c r="G69" s="160">
        <v>8885.8237011833608</v>
      </c>
      <c r="H69" s="160">
        <v>9513.0286540191992</v>
      </c>
      <c r="I69" s="160">
        <v>8924.70636030485</v>
      </c>
      <c r="J69" s="160">
        <v>8735.7479089801509</v>
      </c>
      <c r="K69" s="160">
        <v>8824.1449999999986</v>
      </c>
      <c r="L69" s="160">
        <v>9019.2799999999988</v>
      </c>
      <c r="M69" s="159">
        <v>0.16666666666669999</v>
      </c>
      <c r="N69" s="160">
        <v>5256.7330360051801</v>
      </c>
      <c r="O69" s="160">
        <v>5067.4008413192796</v>
      </c>
      <c r="P69" s="160">
        <v>5075.7846650469601</v>
      </c>
      <c r="Q69" s="160">
        <v>5262.9149846918699</v>
      </c>
      <c r="R69" s="160">
        <v>4979.4892293195398</v>
      </c>
      <c r="S69" s="160">
        <v>4921.9945242802596</v>
      </c>
      <c r="T69" s="160">
        <v>5025.8042372155196</v>
      </c>
      <c r="U69" s="160">
        <v>4840.3356992163499</v>
      </c>
      <c r="V69" s="160">
        <v>4764.5281663211399</v>
      </c>
      <c r="W69" s="160">
        <v>4414.5429999999997</v>
      </c>
      <c r="X69" s="160">
        <v>4566.424</v>
      </c>
      <c r="Y69" s="160"/>
      <c r="Z69" s="161">
        <f t="shared" si="3"/>
        <v>8079.2064530514899</v>
      </c>
      <c r="AA69" s="161">
        <f t="shared" si="4"/>
        <v>1709.0392247814407</v>
      </c>
      <c r="AB69" s="161">
        <f t="shared" si="5"/>
        <v>4764.5281663211399</v>
      </c>
      <c r="AC69" s="161">
        <f t="shared" si="6"/>
        <v>498.38681837073</v>
      </c>
      <c r="AD69" s="137"/>
      <c r="AE69" s="114"/>
    </row>
    <row r="70" spans="1:31" s="144" customFormat="1">
      <c r="A70" s="159">
        <v>0.17708333333330001</v>
      </c>
      <c r="B70" s="160">
        <v>8102.6919050772203</v>
      </c>
      <c r="C70" s="160">
        <v>8425.6711912589908</v>
      </c>
      <c r="D70" s="160">
        <v>9312.0498315292498</v>
      </c>
      <c r="E70" s="160">
        <v>9847.2008593589399</v>
      </c>
      <c r="F70" s="160">
        <v>9268.9640804426708</v>
      </c>
      <c r="G70" s="160">
        <v>8926.9067146418001</v>
      </c>
      <c r="H70" s="160">
        <v>9541.4009932248391</v>
      </c>
      <c r="I70" s="160">
        <v>8988.2875435717997</v>
      </c>
      <c r="J70" s="160">
        <v>8806.3688607519598</v>
      </c>
      <c r="K70" s="160">
        <v>8911.7509999999984</v>
      </c>
      <c r="L70" s="160">
        <v>9100.7699999999968</v>
      </c>
      <c r="M70" s="159">
        <v>0.17708333333330001</v>
      </c>
      <c r="N70" s="160">
        <v>5225.6614084150497</v>
      </c>
      <c r="O70" s="160">
        <v>5081.8741588796101</v>
      </c>
      <c r="P70" s="160">
        <v>5061.5781690560098</v>
      </c>
      <c r="Q70" s="160">
        <v>5239.7783532682397</v>
      </c>
      <c r="R70" s="160">
        <v>4978.8196304148996</v>
      </c>
      <c r="S70" s="160">
        <v>4897.6450475892998</v>
      </c>
      <c r="T70" s="160">
        <v>5030.0225193292499</v>
      </c>
      <c r="U70" s="160">
        <v>4831.6223183675902</v>
      </c>
      <c r="V70" s="160">
        <v>4761.0090611859896</v>
      </c>
      <c r="W70" s="160">
        <v>4433.2259999999997</v>
      </c>
      <c r="X70" s="160">
        <v>4590.5229999999992</v>
      </c>
      <c r="Y70" s="160"/>
      <c r="Z70" s="161">
        <f t="shared" si="3"/>
        <v>8102.6919050772203</v>
      </c>
      <c r="AA70" s="161">
        <f t="shared" si="4"/>
        <v>1744.5089542817195</v>
      </c>
      <c r="AB70" s="161">
        <f t="shared" si="5"/>
        <v>4761.0090611859896</v>
      </c>
      <c r="AC70" s="161">
        <f t="shared" si="6"/>
        <v>478.7692920822501</v>
      </c>
      <c r="AD70" s="137"/>
      <c r="AE70" s="114"/>
    </row>
    <row r="71" spans="1:31" s="144" customFormat="1">
      <c r="A71" s="159">
        <v>0.1875</v>
      </c>
      <c r="B71" s="160">
        <v>8154.5983734596703</v>
      </c>
      <c r="C71" s="160">
        <v>8510.1739617941294</v>
      </c>
      <c r="D71" s="160">
        <v>9354.73445041368</v>
      </c>
      <c r="E71" s="160">
        <v>9916.6588237811302</v>
      </c>
      <c r="F71" s="160">
        <v>9321.5777026529104</v>
      </c>
      <c r="G71" s="160">
        <v>9061.4955094152501</v>
      </c>
      <c r="H71" s="160">
        <v>9610.0419189558997</v>
      </c>
      <c r="I71" s="160">
        <v>9056.5206734860694</v>
      </c>
      <c r="J71" s="160">
        <v>8899.1395911017898</v>
      </c>
      <c r="K71" s="160">
        <v>8976.7480000000014</v>
      </c>
      <c r="L71" s="160">
        <v>9197.5529999999999</v>
      </c>
      <c r="M71" s="159">
        <v>0.1875</v>
      </c>
      <c r="N71" s="160">
        <v>5205.0937848257699</v>
      </c>
      <c r="O71" s="160">
        <v>5044.6872359929102</v>
      </c>
      <c r="P71" s="160">
        <v>5016.1150128180798</v>
      </c>
      <c r="Q71" s="160">
        <v>5225.6169790609601</v>
      </c>
      <c r="R71" s="160">
        <v>4957.5193115460197</v>
      </c>
      <c r="S71" s="160">
        <v>4807.4286679078696</v>
      </c>
      <c r="T71" s="160">
        <v>5030.72070363078</v>
      </c>
      <c r="U71" s="160">
        <v>4793.95054795343</v>
      </c>
      <c r="V71" s="160">
        <v>4770.1968142001397</v>
      </c>
      <c r="W71" s="160">
        <v>4422.8780000000006</v>
      </c>
      <c r="X71" s="160">
        <v>4574.8080000000009</v>
      </c>
      <c r="Y71" s="160"/>
      <c r="Z71" s="161">
        <f t="shared" si="3"/>
        <v>8154.5983734596703</v>
      </c>
      <c r="AA71" s="161">
        <f t="shared" si="4"/>
        <v>1762.0604503214599</v>
      </c>
      <c r="AB71" s="161">
        <f t="shared" si="5"/>
        <v>4770.1968142001397</v>
      </c>
      <c r="AC71" s="161">
        <f t="shared" si="6"/>
        <v>455.42016486082048</v>
      </c>
      <c r="AD71" s="137"/>
      <c r="AE71" s="114"/>
    </row>
    <row r="72" spans="1:31" s="144" customFormat="1">
      <c r="A72" s="159">
        <v>0.19791666666669999</v>
      </c>
      <c r="B72" s="160">
        <v>8295.1388527515901</v>
      </c>
      <c r="C72" s="160">
        <v>8566.4527949224994</v>
      </c>
      <c r="D72" s="160">
        <v>9449.1883794467594</v>
      </c>
      <c r="E72" s="160">
        <v>10060.677278532299</v>
      </c>
      <c r="F72" s="160">
        <v>9430.8718466018108</v>
      </c>
      <c r="G72" s="160">
        <v>9152.0003206827605</v>
      </c>
      <c r="H72" s="160">
        <v>9709.6617748654098</v>
      </c>
      <c r="I72" s="160">
        <v>9154.5632090158106</v>
      </c>
      <c r="J72" s="160">
        <v>9023.7225857045596</v>
      </c>
      <c r="K72" s="160">
        <v>9084.7739999999994</v>
      </c>
      <c r="L72" s="160">
        <v>9328.5380000000005</v>
      </c>
      <c r="M72" s="159">
        <v>0.19791666666669999</v>
      </c>
      <c r="N72" s="160">
        <v>5181.5106405185797</v>
      </c>
      <c r="O72" s="160">
        <v>5052.1172461998804</v>
      </c>
      <c r="P72" s="160">
        <v>4972.6644038582999</v>
      </c>
      <c r="Q72" s="160">
        <v>5236.9034584412102</v>
      </c>
      <c r="R72" s="160">
        <v>4951.1501407813203</v>
      </c>
      <c r="S72" s="160">
        <v>4685.5121220342298</v>
      </c>
      <c r="T72" s="160">
        <v>5037.4119926477697</v>
      </c>
      <c r="U72" s="160">
        <v>4780.4333108241299</v>
      </c>
      <c r="V72" s="160">
        <v>4755.9172270232302</v>
      </c>
      <c r="W72" s="160">
        <v>4407.8230000000012</v>
      </c>
      <c r="X72" s="160">
        <v>4588.2080000000005</v>
      </c>
      <c r="Y72" s="160"/>
      <c r="Z72" s="161">
        <f t="shared" si="3"/>
        <v>8295.1388527515901</v>
      </c>
      <c r="AA72" s="161">
        <f t="shared" si="4"/>
        <v>1765.5384257807091</v>
      </c>
      <c r="AB72" s="161">
        <f t="shared" si="5"/>
        <v>4685.5121220342298</v>
      </c>
      <c r="AC72" s="161">
        <f t="shared" si="6"/>
        <v>551.39133640698037</v>
      </c>
      <c r="AD72" s="137"/>
      <c r="AE72" s="114"/>
    </row>
    <row r="73" spans="1:31" s="144" customFormat="1">
      <c r="A73" s="159">
        <v>0.20833333333330001</v>
      </c>
      <c r="B73" s="160">
        <v>8473.3778031354504</v>
      </c>
      <c r="C73" s="160">
        <v>8805.9451772430893</v>
      </c>
      <c r="D73" s="160">
        <v>9595.5040063045908</v>
      </c>
      <c r="E73" s="160">
        <v>10192.233189782501</v>
      </c>
      <c r="F73" s="160">
        <v>9650.3255937407594</v>
      </c>
      <c r="G73" s="160">
        <v>9405.3765390341905</v>
      </c>
      <c r="H73" s="160">
        <v>9915.2277243506796</v>
      </c>
      <c r="I73" s="160">
        <v>9349.1689744966607</v>
      </c>
      <c r="J73" s="160">
        <v>9285.3678048444908</v>
      </c>
      <c r="K73" s="160">
        <v>9280.885000000002</v>
      </c>
      <c r="L73" s="160">
        <v>9506.5290000000005</v>
      </c>
      <c r="M73" s="159">
        <v>0.20833333333330001</v>
      </c>
      <c r="N73" s="160">
        <v>5186.6210776507396</v>
      </c>
      <c r="O73" s="160">
        <v>5002.4102632709601</v>
      </c>
      <c r="P73" s="160">
        <v>4906.0895192592898</v>
      </c>
      <c r="Q73" s="160">
        <v>5267.7576864277298</v>
      </c>
      <c r="R73" s="160">
        <v>4959.3512507198902</v>
      </c>
      <c r="S73" s="160">
        <v>4702.4563007914803</v>
      </c>
      <c r="T73" s="160">
        <v>5058.8890434203004</v>
      </c>
      <c r="U73" s="160">
        <v>4796.0984339754996</v>
      </c>
      <c r="V73" s="160">
        <v>4749.5425412716804</v>
      </c>
      <c r="W73" s="160">
        <v>4463.9679999999998</v>
      </c>
      <c r="X73" s="160">
        <v>4604.5590000000002</v>
      </c>
      <c r="Y73" s="160"/>
      <c r="Z73" s="161">
        <f t="shared" si="3"/>
        <v>8473.3778031354504</v>
      </c>
      <c r="AA73" s="161">
        <f t="shared" si="4"/>
        <v>1718.8553866470502</v>
      </c>
      <c r="AB73" s="161">
        <f t="shared" si="5"/>
        <v>4702.4563007914803</v>
      </c>
      <c r="AC73" s="161">
        <f t="shared" si="6"/>
        <v>565.30138563624951</v>
      </c>
      <c r="AD73" s="137"/>
      <c r="AE73" s="114"/>
    </row>
    <row r="74" spans="1:31" s="144" customFormat="1">
      <c r="A74" s="159">
        <v>0.21875</v>
      </c>
      <c r="B74" s="160">
        <v>8563.1563414858792</v>
      </c>
      <c r="C74" s="160">
        <v>8920.9197805177591</v>
      </c>
      <c r="D74" s="160">
        <v>9706.1160555722399</v>
      </c>
      <c r="E74" s="160">
        <v>10279.2057247632</v>
      </c>
      <c r="F74" s="160">
        <v>9764.0510588956004</v>
      </c>
      <c r="G74" s="160">
        <v>9529.8945017021706</v>
      </c>
      <c r="H74" s="160">
        <v>10054.655185900099</v>
      </c>
      <c r="I74" s="160">
        <v>9482.1262876515193</v>
      </c>
      <c r="J74" s="160">
        <v>9413.7875148089006</v>
      </c>
      <c r="K74" s="160">
        <v>9483.6129999999994</v>
      </c>
      <c r="L74" s="160">
        <v>9642.8610000000008</v>
      </c>
      <c r="M74" s="159">
        <v>0.21875</v>
      </c>
      <c r="N74" s="160">
        <v>5027.6355669090199</v>
      </c>
      <c r="O74" s="160">
        <v>4866.9549792992302</v>
      </c>
      <c r="P74" s="160">
        <v>4776.0982958704699</v>
      </c>
      <c r="Q74" s="160">
        <v>5189.3464414969603</v>
      </c>
      <c r="R74" s="160">
        <v>4838.8654809090203</v>
      </c>
      <c r="S74" s="160">
        <v>4666.2256761634399</v>
      </c>
      <c r="T74" s="160">
        <v>4979.28332426824</v>
      </c>
      <c r="U74" s="160">
        <v>4714.6938190956998</v>
      </c>
      <c r="V74" s="160">
        <v>4609.7585405986401</v>
      </c>
      <c r="W74" s="160">
        <v>4385.33</v>
      </c>
      <c r="X74" s="160">
        <v>4550.945999999999</v>
      </c>
      <c r="Y74" s="160"/>
      <c r="Z74" s="161">
        <f t="shared" si="3"/>
        <v>8563.1563414858792</v>
      </c>
      <c r="AA74" s="161">
        <f t="shared" si="4"/>
        <v>1716.0493832773209</v>
      </c>
      <c r="AB74" s="161">
        <f t="shared" si="5"/>
        <v>4609.7585405986401</v>
      </c>
      <c r="AC74" s="161">
        <f t="shared" si="6"/>
        <v>579.58790089832019</v>
      </c>
      <c r="AD74" s="137"/>
      <c r="AE74" s="114"/>
    </row>
    <row r="75" spans="1:31" s="144" customFormat="1">
      <c r="A75" s="159">
        <v>0.22916666666669999</v>
      </c>
      <c r="B75" s="160">
        <v>8692.0846031952497</v>
      </c>
      <c r="C75" s="160">
        <v>9114.6920139076501</v>
      </c>
      <c r="D75" s="160">
        <v>9827.6568756722208</v>
      </c>
      <c r="E75" s="160">
        <v>10401.3955533434</v>
      </c>
      <c r="F75" s="160">
        <v>9894.5090004927697</v>
      </c>
      <c r="G75" s="160">
        <v>9616.5951054147299</v>
      </c>
      <c r="H75" s="160">
        <v>10154.574668650899</v>
      </c>
      <c r="I75" s="160">
        <v>9660.7931532575294</v>
      </c>
      <c r="J75" s="160">
        <v>9534.9792258346206</v>
      </c>
      <c r="K75" s="160">
        <v>9620.2690000000002</v>
      </c>
      <c r="L75" s="160">
        <v>9816.9480000000003</v>
      </c>
      <c r="M75" s="159">
        <v>0.22916666666669999</v>
      </c>
      <c r="N75" s="160">
        <v>4946.7901774012098</v>
      </c>
      <c r="O75" s="160">
        <v>4759.7058467898596</v>
      </c>
      <c r="P75" s="160">
        <v>4749.2383680968896</v>
      </c>
      <c r="Q75" s="160">
        <v>5055.3163609899802</v>
      </c>
      <c r="R75" s="160">
        <v>4784.74256608833</v>
      </c>
      <c r="S75" s="160">
        <v>4619.5387526602099</v>
      </c>
      <c r="T75" s="160">
        <v>4923.9773084447197</v>
      </c>
      <c r="U75" s="160">
        <v>4626.9661008148996</v>
      </c>
      <c r="V75" s="160">
        <v>4566.4042631476505</v>
      </c>
      <c r="W75" s="160">
        <v>4320.7490000000007</v>
      </c>
      <c r="X75" s="160">
        <v>4518.0660000000007</v>
      </c>
      <c r="Y75" s="160"/>
      <c r="Z75" s="161">
        <f t="shared" si="3"/>
        <v>8692.0846031952497</v>
      </c>
      <c r="AA75" s="161">
        <f t="shared" si="4"/>
        <v>1709.3109501481504</v>
      </c>
      <c r="AB75" s="161">
        <f t="shared" si="5"/>
        <v>4566.4042631476505</v>
      </c>
      <c r="AC75" s="161">
        <f t="shared" si="6"/>
        <v>488.91209784232979</v>
      </c>
      <c r="AD75" s="137"/>
      <c r="AE75" s="114"/>
    </row>
    <row r="76" spans="1:31" s="144" customFormat="1">
      <c r="A76" s="159">
        <v>0.23958333333330001</v>
      </c>
      <c r="B76" s="160">
        <v>8933.2529523895901</v>
      </c>
      <c r="C76" s="160">
        <v>9389.1163432543708</v>
      </c>
      <c r="D76" s="160">
        <v>10051.344509356901</v>
      </c>
      <c r="E76" s="160">
        <v>10602.562049510199</v>
      </c>
      <c r="F76" s="160">
        <v>10124.014031364</v>
      </c>
      <c r="G76" s="160">
        <v>9833.5429763837492</v>
      </c>
      <c r="H76" s="160">
        <v>10334.5735222614</v>
      </c>
      <c r="I76" s="160">
        <v>9829.4641972953395</v>
      </c>
      <c r="J76" s="160">
        <v>9716.4993576872002</v>
      </c>
      <c r="K76" s="160">
        <v>9787.2959999999985</v>
      </c>
      <c r="L76" s="160">
        <v>9988.1780000000017</v>
      </c>
      <c r="M76" s="159">
        <v>0.23958333333330001</v>
      </c>
      <c r="N76" s="160">
        <v>4928.3546120511201</v>
      </c>
      <c r="O76" s="160">
        <v>4723.57881408496</v>
      </c>
      <c r="P76" s="160">
        <v>4746.9243471784303</v>
      </c>
      <c r="Q76" s="160">
        <v>4992.66116526934</v>
      </c>
      <c r="R76" s="160">
        <v>4742.9184181613</v>
      </c>
      <c r="S76" s="160">
        <v>4628.9860359496997</v>
      </c>
      <c r="T76" s="160">
        <v>4870.5373983153704</v>
      </c>
      <c r="U76" s="160">
        <v>4616.6296950249498</v>
      </c>
      <c r="V76" s="160">
        <v>4521.6309076461303</v>
      </c>
      <c r="W76" s="160">
        <v>4316.2749999999996</v>
      </c>
      <c r="X76" s="160">
        <v>4479.107</v>
      </c>
      <c r="Y76" s="160"/>
      <c r="Z76" s="161">
        <f t="shared" si="3"/>
        <v>8933.2529523895901</v>
      </c>
      <c r="AA76" s="161">
        <f t="shared" si="4"/>
        <v>1669.3090971206093</v>
      </c>
      <c r="AB76" s="161">
        <f t="shared" si="5"/>
        <v>4521.6309076461303</v>
      </c>
      <c r="AC76" s="161">
        <f t="shared" si="6"/>
        <v>471.03025762320976</v>
      </c>
      <c r="AD76" s="137"/>
      <c r="AE76" s="114"/>
    </row>
    <row r="77" spans="1:31" s="144" customFormat="1">
      <c r="A77" s="159">
        <v>0.25</v>
      </c>
      <c r="B77" s="160">
        <v>9422.42445685844</v>
      </c>
      <c r="C77" s="160">
        <v>9805.1497786162709</v>
      </c>
      <c r="D77" s="160">
        <v>10487.318432804101</v>
      </c>
      <c r="E77" s="160">
        <v>10972.689332816601</v>
      </c>
      <c r="F77" s="160">
        <v>10517.940448339999</v>
      </c>
      <c r="G77" s="160">
        <v>10362.708013634299</v>
      </c>
      <c r="H77" s="160">
        <v>10775.578821438199</v>
      </c>
      <c r="I77" s="160">
        <v>10245.3837931012</v>
      </c>
      <c r="J77" s="160">
        <v>10166.303381056799</v>
      </c>
      <c r="K77" s="160">
        <v>10215.452000000001</v>
      </c>
      <c r="L77" s="160">
        <v>10473.048999999997</v>
      </c>
      <c r="M77" s="159">
        <v>0.25</v>
      </c>
      <c r="N77" s="160">
        <v>4983.1414630873796</v>
      </c>
      <c r="O77" s="160">
        <v>4810.6971242363597</v>
      </c>
      <c r="P77" s="160">
        <v>4817.5685668607302</v>
      </c>
      <c r="Q77" s="160">
        <v>5085.9876815544203</v>
      </c>
      <c r="R77" s="160">
        <v>4839.0776128331299</v>
      </c>
      <c r="S77" s="160">
        <v>4725.2651760519402</v>
      </c>
      <c r="T77" s="160">
        <v>4899.5937762052599</v>
      </c>
      <c r="U77" s="160">
        <v>4703.8779312157503</v>
      </c>
      <c r="V77" s="160">
        <v>4652.1717979823397</v>
      </c>
      <c r="W77" s="160">
        <v>4344.8909999999996</v>
      </c>
      <c r="X77" s="160">
        <v>4520.7140000000009</v>
      </c>
      <c r="Y77" s="160"/>
      <c r="Z77" s="161">
        <f t="shared" si="3"/>
        <v>9422.42445685844</v>
      </c>
      <c r="AA77" s="161">
        <f t="shared" si="4"/>
        <v>1550.2648759581607</v>
      </c>
      <c r="AB77" s="161">
        <f t="shared" si="5"/>
        <v>4652.1717979823397</v>
      </c>
      <c r="AC77" s="161">
        <f t="shared" si="6"/>
        <v>433.81588357208057</v>
      </c>
      <c r="AD77" s="137"/>
      <c r="AE77" s="114"/>
    </row>
    <row r="78" spans="1:31" s="144" customFormat="1">
      <c r="A78" s="159">
        <v>0.26041666666669999</v>
      </c>
      <c r="B78" s="160">
        <v>9750.9503242372393</v>
      </c>
      <c r="C78" s="160">
        <v>10135.807427066</v>
      </c>
      <c r="D78" s="160">
        <v>10776.787693006099</v>
      </c>
      <c r="E78" s="160">
        <v>11167.7851375143</v>
      </c>
      <c r="F78" s="160">
        <v>10797.1807381135</v>
      </c>
      <c r="G78" s="160">
        <v>10666.555913333499</v>
      </c>
      <c r="H78" s="160">
        <v>11030.1801435044</v>
      </c>
      <c r="I78" s="160">
        <v>10530.002658166401</v>
      </c>
      <c r="J78" s="160">
        <v>10476.896930590199</v>
      </c>
      <c r="K78" s="160">
        <v>10491.583000000001</v>
      </c>
      <c r="L78" s="160">
        <v>10733.855999999998</v>
      </c>
      <c r="M78" s="159">
        <v>0.26041666666669999</v>
      </c>
      <c r="N78" s="160">
        <v>5054.3704640599599</v>
      </c>
      <c r="O78" s="160">
        <v>4919.4026166374997</v>
      </c>
      <c r="P78" s="160">
        <v>4895.1288575975605</v>
      </c>
      <c r="Q78" s="160">
        <v>5183.5396012419696</v>
      </c>
      <c r="R78" s="160">
        <v>4907.81445730215</v>
      </c>
      <c r="S78" s="160">
        <v>4794.7001662258399</v>
      </c>
      <c r="T78" s="160">
        <v>4962.08711126655</v>
      </c>
      <c r="U78" s="160">
        <v>4761.3739007268896</v>
      </c>
      <c r="V78" s="160">
        <v>4727.4236262507602</v>
      </c>
      <c r="W78" s="160">
        <v>4381.5380000000014</v>
      </c>
      <c r="X78" s="160">
        <v>4548.1949999999988</v>
      </c>
      <c r="Y78" s="160"/>
      <c r="Z78" s="161">
        <f t="shared" si="3"/>
        <v>9750.9503242372393</v>
      </c>
      <c r="AA78" s="161">
        <f t="shared" si="4"/>
        <v>1416.8348132770607</v>
      </c>
      <c r="AB78" s="161">
        <f t="shared" si="5"/>
        <v>4727.4236262507602</v>
      </c>
      <c r="AC78" s="161">
        <f t="shared" si="6"/>
        <v>456.11597499120944</v>
      </c>
      <c r="AD78" s="137"/>
      <c r="AE78" s="114"/>
    </row>
    <row r="79" spans="1:31" s="144" customFormat="1">
      <c r="A79" s="159">
        <v>0.27083333333330001</v>
      </c>
      <c r="B79" s="160">
        <v>10059.797459641501</v>
      </c>
      <c r="C79" s="160">
        <v>10438.682835587901</v>
      </c>
      <c r="D79" s="160">
        <v>10998.834711784801</v>
      </c>
      <c r="E79" s="160">
        <v>11349.1679540103</v>
      </c>
      <c r="F79" s="160">
        <v>11108.6736077851</v>
      </c>
      <c r="G79" s="160">
        <v>10967.915707660401</v>
      </c>
      <c r="H79" s="160">
        <v>11346.6412987978</v>
      </c>
      <c r="I79" s="160">
        <v>10802.4213400722</v>
      </c>
      <c r="J79" s="160">
        <v>10787.835830951501</v>
      </c>
      <c r="K79" s="160">
        <v>10779.425000000001</v>
      </c>
      <c r="L79" s="160">
        <v>10969.463</v>
      </c>
      <c r="M79" s="159">
        <v>0.27083333333330001</v>
      </c>
      <c r="N79" s="160">
        <v>5110.58715774958</v>
      </c>
      <c r="O79" s="160">
        <v>4999.4327964758104</v>
      </c>
      <c r="P79" s="160">
        <v>4979.3482021652098</v>
      </c>
      <c r="Q79" s="160">
        <v>5270.0138737595798</v>
      </c>
      <c r="R79" s="160">
        <v>4974.4807835821002</v>
      </c>
      <c r="S79" s="160">
        <v>4908.3941016266199</v>
      </c>
      <c r="T79" s="160">
        <v>5023.0561799467696</v>
      </c>
      <c r="U79" s="160">
        <v>4823.51426114071</v>
      </c>
      <c r="V79" s="160">
        <v>4851.1630832399796</v>
      </c>
      <c r="W79" s="160">
        <v>4485.1159999999991</v>
      </c>
      <c r="X79" s="160">
        <v>4604.8339999999998</v>
      </c>
      <c r="Y79" s="160"/>
      <c r="Z79" s="161">
        <f t="shared" si="3"/>
        <v>10059.797459641501</v>
      </c>
      <c r="AA79" s="161">
        <f t="shared" si="4"/>
        <v>1289.370494368799</v>
      </c>
      <c r="AB79" s="161">
        <f t="shared" si="5"/>
        <v>4823.51426114071</v>
      </c>
      <c r="AC79" s="161">
        <f t="shared" si="6"/>
        <v>446.49961261886983</v>
      </c>
      <c r="AD79" s="137"/>
      <c r="AE79" s="114"/>
    </row>
    <row r="80" spans="1:31" s="144" customFormat="1">
      <c r="A80" s="159">
        <v>0.28125</v>
      </c>
      <c r="B80" s="160">
        <v>10231.8553561432</v>
      </c>
      <c r="C80" s="160">
        <v>10608.036471518401</v>
      </c>
      <c r="D80" s="160">
        <v>11248.3031354699</v>
      </c>
      <c r="E80" s="160">
        <v>11473.914104859399</v>
      </c>
      <c r="F80" s="160">
        <v>11319.674408225699</v>
      </c>
      <c r="G80" s="160">
        <v>11202.171142437301</v>
      </c>
      <c r="H80" s="160">
        <v>11491.783335992001</v>
      </c>
      <c r="I80" s="160">
        <v>11019.0073372268</v>
      </c>
      <c r="J80" s="160">
        <v>10955.9791606415</v>
      </c>
      <c r="K80" s="160">
        <v>10972.338</v>
      </c>
      <c r="L80" s="160">
        <v>11127.723000000002</v>
      </c>
      <c r="M80" s="159">
        <v>0.28125</v>
      </c>
      <c r="N80" s="160">
        <v>5181.7076473336201</v>
      </c>
      <c r="O80" s="160">
        <v>5081.4857847389703</v>
      </c>
      <c r="P80" s="160">
        <v>5095.7902768212798</v>
      </c>
      <c r="Q80" s="160">
        <v>5325.0332341835701</v>
      </c>
      <c r="R80" s="160">
        <v>5060.81480336409</v>
      </c>
      <c r="S80" s="160">
        <v>4992.7057738540298</v>
      </c>
      <c r="T80" s="160">
        <v>5098.8310651048696</v>
      </c>
      <c r="U80" s="160">
        <v>4898.39895608192</v>
      </c>
      <c r="V80" s="160">
        <v>4923.3199847436799</v>
      </c>
      <c r="W80" s="160">
        <v>4532.8320000000003</v>
      </c>
      <c r="X80" s="160">
        <v>4684.1409999999996</v>
      </c>
      <c r="Y80" s="160"/>
      <c r="Z80" s="161">
        <f t="shared" si="3"/>
        <v>10231.8553561432</v>
      </c>
      <c r="AA80" s="161">
        <f t="shared" si="4"/>
        <v>1259.9279798488005</v>
      </c>
      <c r="AB80" s="161">
        <f t="shared" si="5"/>
        <v>4898.39895608192</v>
      </c>
      <c r="AC80" s="161">
        <f t="shared" si="6"/>
        <v>426.63427810165012</v>
      </c>
      <c r="AD80" s="137"/>
      <c r="AE80" s="114"/>
    </row>
    <row r="81" spans="1:31" s="144" customFormat="1">
      <c r="A81" s="159">
        <v>0.29166666666669999</v>
      </c>
      <c r="B81" s="160">
        <v>10411.959235897901</v>
      </c>
      <c r="C81" s="160">
        <v>10784.881194337901</v>
      </c>
      <c r="D81" s="160">
        <v>11355.533787344601</v>
      </c>
      <c r="E81" s="160">
        <v>11601.488964948299</v>
      </c>
      <c r="F81" s="160">
        <v>11438.1636953856</v>
      </c>
      <c r="G81" s="160">
        <v>11365.216266514901</v>
      </c>
      <c r="H81" s="160">
        <v>11621.2144376451</v>
      </c>
      <c r="I81" s="160">
        <v>11209.825983205301</v>
      </c>
      <c r="J81" s="160">
        <v>11066.650907142101</v>
      </c>
      <c r="K81" s="160">
        <v>11196.727000000003</v>
      </c>
      <c r="L81" s="160">
        <v>11273.551000000001</v>
      </c>
      <c r="M81" s="159">
        <v>0.29166666666669999</v>
      </c>
      <c r="N81" s="160">
        <v>5266.6662825044796</v>
      </c>
      <c r="O81" s="160">
        <v>5204.9198976540201</v>
      </c>
      <c r="P81" s="160">
        <v>5191.8261939914401</v>
      </c>
      <c r="Q81" s="160">
        <v>5449.2452628622495</v>
      </c>
      <c r="R81" s="160">
        <v>5162.7095442711498</v>
      </c>
      <c r="S81" s="160">
        <v>5111.4335095831702</v>
      </c>
      <c r="T81" s="160">
        <v>5169.75945661282</v>
      </c>
      <c r="U81" s="160">
        <v>5001.9327481861301</v>
      </c>
      <c r="V81" s="160">
        <v>5078.2754500522296</v>
      </c>
      <c r="W81" s="160">
        <v>4621.4759999999997</v>
      </c>
      <c r="X81" s="160">
        <v>4793.8940000000002</v>
      </c>
      <c r="Y81" s="160"/>
      <c r="Z81" s="161">
        <f t="shared" si="3"/>
        <v>10411.959235897901</v>
      </c>
      <c r="AA81" s="161">
        <f t="shared" si="4"/>
        <v>1209.255201747199</v>
      </c>
      <c r="AB81" s="161">
        <f t="shared" si="5"/>
        <v>5001.9327481861301</v>
      </c>
      <c r="AC81" s="161">
        <f t="shared" si="6"/>
        <v>447.31251467611946</v>
      </c>
      <c r="AD81" s="137"/>
      <c r="AE81" s="114"/>
    </row>
    <row r="82" spans="1:31" s="144" customFormat="1">
      <c r="A82" s="159">
        <v>0.30208333333330001</v>
      </c>
      <c r="B82" s="160">
        <v>10400.2321726997</v>
      </c>
      <c r="C82" s="160">
        <v>10877.2540907441</v>
      </c>
      <c r="D82" s="160">
        <v>11393.861910571901</v>
      </c>
      <c r="E82" s="160">
        <v>11722.754404400601</v>
      </c>
      <c r="F82" s="160">
        <v>11505.8589514047</v>
      </c>
      <c r="G82" s="160">
        <v>11449.535322813301</v>
      </c>
      <c r="H82" s="160">
        <v>11711.809165496299</v>
      </c>
      <c r="I82" s="160">
        <v>11283.202372358701</v>
      </c>
      <c r="J82" s="160">
        <v>11086.8587337398</v>
      </c>
      <c r="K82" s="160">
        <v>11299.674999999997</v>
      </c>
      <c r="L82" s="160">
        <v>11399.524999999998</v>
      </c>
      <c r="M82" s="159">
        <v>0.30208333333330001</v>
      </c>
      <c r="N82" s="160">
        <v>5338.2898089705304</v>
      </c>
      <c r="O82" s="160">
        <v>5304.2345209570303</v>
      </c>
      <c r="P82" s="160">
        <v>5284.0382452651802</v>
      </c>
      <c r="Q82" s="160">
        <v>5554.2258415420301</v>
      </c>
      <c r="R82" s="160">
        <v>5262.1403000134196</v>
      </c>
      <c r="S82" s="160">
        <v>5189.1321212767698</v>
      </c>
      <c r="T82" s="160">
        <v>5265.8416469090098</v>
      </c>
      <c r="U82" s="160">
        <v>5094.9735053391996</v>
      </c>
      <c r="V82" s="160">
        <v>5188.5188377947297</v>
      </c>
      <c r="W82" s="160">
        <v>4729.07</v>
      </c>
      <c r="X82" s="160">
        <v>4881.3109999999997</v>
      </c>
      <c r="Y82" s="160"/>
      <c r="Z82" s="161">
        <f t="shared" si="3"/>
        <v>10400.2321726997</v>
      </c>
      <c r="AA82" s="161">
        <f t="shared" si="4"/>
        <v>1322.5222317009011</v>
      </c>
      <c r="AB82" s="161">
        <f t="shared" si="5"/>
        <v>5094.9735053391996</v>
      </c>
      <c r="AC82" s="161">
        <f t="shared" si="6"/>
        <v>459.25233620283052</v>
      </c>
      <c r="AD82" s="137"/>
      <c r="AE82" s="114"/>
    </row>
    <row r="83" spans="1:31" s="144" customFormat="1">
      <c r="A83" s="159">
        <v>0.3125</v>
      </c>
      <c r="B83" s="160">
        <v>10426.8467670753</v>
      </c>
      <c r="C83" s="160">
        <v>10802.9479149458</v>
      </c>
      <c r="D83" s="160">
        <v>11301.213724622099</v>
      </c>
      <c r="E83" s="160">
        <v>11737.913832022299</v>
      </c>
      <c r="F83" s="160">
        <v>11448.969676659801</v>
      </c>
      <c r="G83" s="160">
        <v>11374.260942594699</v>
      </c>
      <c r="H83" s="160">
        <v>11791.3684431129</v>
      </c>
      <c r="I83" s="160">
        <v>11269.900853081501</v>
      </c>
      <c r="J83" s="160">
        <v>11089.8324416663</v>
      </c>
      <c r="K83" s="160">
        <v>11289.224000000002</v>
      </c>
      <c r="L83" s="160">
        <v>11405.001</v>
      </c>
      <c r="M83" s="159">
        <v>0.3125</v>
      </c>
      <c r="N83" s="160">
        <v>5433.3275762346602</v>
      </c>
      <c r="O83" s="160">
        <v>5412.1069565564403</v>
      </c>
      <c r="P83" s="160">
        <v>5416.2999105958797</v>
      </c>
      <c r="Q83" s="160">
        <v>5633.5906503430997</v>
      </c>
      <c r="R83" s="160">
        <v>5384.87067067933</v>
      </c>
      <c r="S83" s="160">
        <v>5328.29238237768</v>
      </c>
      <c r="T83" s="160">
        <v>5357.5366046873896</v>
      </c>
      <c r="U83" s="160">
        <v>5205.0519358641995</v>
      </c>
      <c r="V83" s="160">
        <v>5328.70483243951</v>
      </c>
      <c r="W83" s="160">
        <v>4839.777</v>
      </c>
      <c r="X83" s="160">
        <v>4989.514000000001</v>
      </c>
      <c r="Y83" s="160"/>
      <c r="Z83" s="161">
        <f t="shared" si="3"/>
        <v>10426.8467670753</v>
      </c>
      <c r="AA83" s="161">
        <f t="shared" si="4"/>
        <v>1364.5216760376006</v>
      </c>
      <c r="AB83" s="161">
        <f t="shared" si="5"/>
        <v>5205.0519358641995</v>
      </c>
      <c r="AC83" s="161">
        <f t="shared" si="6"/>
        <v>428.53871447890015</v>
      </c>
      <c r="AD83" s="137"/>
      <c r="AE83" s="114"/>
    </row>
    <row r="84" spans="1:31" s="144" customFormat="1">
      <c r="A84" s="159">
        <v>0.32291666666669999</v>
      </c>
      <c r="B84" s="160">
        <v>10427.732236813999</v>
      </c>
      <c r="C84" s="160">
        <v>10752.639186804699</v>
      </c>
      <c r="D84" s="160">
        <v>11221.309466947499</v>
      </c>
      <c r="E84" s="160">
        <v>11685.0849523324</v>
      </c>
      <c r="F84" s="160">
        <v>11348.8462840756</v>
      </c>
      <c r="G84" s="160">
        <v>11273.7058768387</v>
      </c>
      <c r="H84" s="160">
        <v>11811.4886814743</v>
      </c>
      <c r="I84" s="160">
        <v>11257.4972181428</v>
      </c>
      <c r="J84" s="160">
        <v>11041.447548571399</v>
      </c>
      <c r="K84" s="160">
        <v>11224.381999999998</v>
      </c>
      <c r="L84" s="160">
        <v>11450.198000000002</v>
      </c>
      <c r="M84" s="159">
        <v>0.32291666666669999</v>
      </c>
      <c r="N84" s="160">
        <v>5556.9513304782004</v>
      </c>
      <c r="O84" s="160">
        <v>5510.5385195826102</v>
      </c>
      <c r="P84" s="160">
        <v>5554.6022697253702</v>
      </c>
      <c r="Q84" s="160">
        <v>5766.83401196672</v>
      </c>
      <c r="R84" s="160">
        <v>5518.3678430723103</v>
      </c>
      <c r="S84" s="160">
        <v>5442.8044998347796</v>
      </c>
      <c r="T84" s="160">
        <v>5485.8746577934699</v>
      </c>
      <c r="U84" s="160">
        <v>5300.4947767921803</v>
      </c>
      <c r="V84" s="160">
        <v>5459.0625246339796</v>
      </c>
      <c r="W84" s="160">
        <v>4978.6459999999997</v>
      </c>
      <c r="X84" s="160">
        <v>5158.6620000000012</v>
      </c>
      <c r="Y84" s="160"/>
      <c r="Z84" s="161">
        <f t="shared" si="3"/>
        <v>10427.732236813999</v>
      </c>
      <c r="AA84" s="161">
        <f t="shared" si="4"/>
        <v>1383.756444660301</v>
      </c>
      <c r="AB84" s="161">
        <f t="shared" si="5"/>
        <v>5300.4947767921803</v>
      </c>
      <c r="AC84" s="161">
        <f t="shared" si="6"/>
        <v>466.33923517453968</v>
      </c>
      <c r="AD84" s="137"/>
      <c r="AE84" s="114"/>
    </row>
    <row r="85" spans="1:31" s="144" customFormat="1">
      <c r="A85" s="159">
        <v>0.33333333333330001</v>
      </c>
      <c r="B85" s="160">
        <v>10492.4903538367</v>
      </c>
      <c r="C85" s="160">
        <v>10775.910331468</v>
      </c>
      <c r="D85" s="160">
        <v>11267.300632332401</v>
      </c>
      <c r="E85" s="160">
        <v>11739.953174849201</v>
      </c>
      <c r="F85" s="160">
        <v>11407.149023330099</v>
      </c>
      <c r="G85" s="160">
        <v>11276.3910396131</v>
      </c>
      <c r="H85" s="160">
        <v>11873.0337558189</v>
      </c>
      <c r="I85" s="160">
        <v>11229.1131061418</v>
      </c>
      <c r="J85" s="160">
        <v>10995.771620507199</v>
      </c>
      <c r="K85" s="160">
        <v>11204.934999999998</v>
      </c>
      <c r="L85" s="160">
        <v>11460.779</v>
      </c>
      <c r="M85" s="159">
        <v>0.33333333333330001</v>
      </c>
      <c r="N85" s="160">
        <v>5724.9521844817</v>
      </c>
      <c r="O85" s="160">
        <v>5658.3967473473504</v>
      </c>
      <c r="P85" s="160">
        <v>5676.7337689450796</v>
      </c>
      <c r="Q85" s="160">
        <v>5843.3493875094</v>
      </c>
      <c r="R85" s="160">
        <v>5621.0499668665198</v>
      </c>
      <c r="S85" s="160">
        <v>5608.8863699245503</v>
      </c>
      <c r="T85" s="160">
        <v>5633.6375167755295</v>
      </c>
      <c r="U85" s="160">
        <v>5417.1940161944003</v>
      </c>
      <c r="V85" s="160">
        <v>5711.0635513514299</v>
      </c>
      <c r="W85" s="160">
        <v>5098.1609999999991</v>
      </c>
      <c r="X85" s="160">
        <v>5323.1629999999996</v>
      </c>
      <c r="Y85" s="160"/>
      <c r="Z85" s="161">
        <f t="shared" si="3"/>
        <v>10492.4903538367</v>
      </c>
      <c r="AA85" s="161">
        <f t="shared" si="4"/>
        <v>1380.5434019822005</v>
      </c>
      <c r="AB85" s="161">
        <f t="shared" si="5"/>
        <v>5417.1940161944003</v>
      </c>
      <c r="AC85" s="161">
        <f t="shared" si="6"/>
        <v>426.15537131499968</v>
      </c>
      <c r="AD85" s="137"/>
      <c r="AE85" s="114"/>
    </row>
    <row r="86" spans="1:31" s="144" customFormat="1">
      <c r="A86" s="159">
        <v>0.34375</v>
      </c>
      <c r="B86" s="160">
        <v>10618.0087938572</v>
      </c>
      <c r="C86" s="160">
        <v>10936.8341169382</v>
      </c>
      <c r="D86" s="160">
        <v>11429.5057591982</v>
      </c>
      <c r="E86" s="160">
        <v>11887.3739116663</v>
      </c>
      <c r="F86" s="160">
        <v>11568.3945935969</v>
      </c>
      <c r="G86" s="160">
        <v>11390.045200463999</v>
      </c>
      <c r="H86" s="160">
        <v>11980.611466509999</v>
      </c>
      <c r="I86" s="160">
        <v>11351.072133645701</v>
      </c>
      <c r="J86" s="160">
        <v>11156.2469336217</v>
      </c>
      <c r="K86" s="160">
        <v>11337.655999999997</v>
      </c>
      <c r="L86" s="160">
        <v>11602.789000000002</v>
      </c>
      <c r="M86" s="159">
        <v>0.34375</v>
      </c>
      <c r="N86" s="160">
        <v>5828.9233026469801</v>
      </c>
      <c r="O86" s="160">
        <v>5780.62433790059</v>
      </c>
      <c r="P86" s="160">
        <v>5794.0949320825903</v>
      </c>
      <c r="Q86" s="160">
        <v>5997.4866848858501</v>
      </c>
      <c r="R86" s="160">
        <v>5771.5205683214099</v>
      </c>
      <c r="S86" s="160">
        <v>5700.4531449166097</v>
      </c>
      <c r="T86" s="160">
        <v>5758.0784362957602</v>
      </c>
      <c r="U86" s="160">
        <v>5504.1129422744498</v>
      </c>
      <c r="V86" s="160">
        <v>5826.5332856206796</v>
      </c>
      <c r="W86" s="160">
        <v>5208.7639999999992</v>
      </c>
      <c r="X86" s="160">
        <v>5503.2809999999999</v>
      </c>
      <c r="Y86" s="160"/>
      <c r="Z86" s="161">
        <f t="shared" si="3"/>
        <v>10618.0087938572</v>
      </c>
      <c r="AA86" s="161">
        <f t="shared" si="4"/>
        <v>1362.6026726527998</v>
      </c>
      <c r="AB86" s="161">
        <f t="shared" si="5"/>
        <v>5504.1129422744498</v>
      </c>
      <c r="AC86" s="161">
        <f t="shared" si="6"/>
        <v>493.3737426114003</v>
      </c>
      <c r="AD86" s="137"/>
      <c r="AE86" s="114"/>
    </row>
    <row r="87" spans="1:31" s="144" customFormat="1">
      <c r="A87" s="159">
        <v>0.35416666666669999</v>
      </c>
      <c r="B87" s="160">
        <v>10634.3502290042</v>
      </c>
      <c r="C87" s="160">
        <v>11011.180869973599</v>
      </c>
      <c r="D87" s="160">
        <v>11594.978439525101</v>
      </c>
      <c r="E87" s="160">
        <v>11844.4482820754</v>
      </c>
      <c r="F87" s="160">
        <v>11698.379617553401</v>
      </c>
      <c r="G87" s="160">
        <v>11504.4243427069</v>
      </c>
      <c r="H87" s="160">
        <v>12008.5997473732</v>
      </c>
      <c r="I87" s="160">
        <v>11418.9575967901</v>
      </c>
      <c r="J87" s="160">
        <v>11160.8397380324</v>
      </c>
      <c r="K87" s="160">
        <v>11369.526000000002</v>
      </c>
      <c r="L87" s="160">
        <v>11699.367</v>
      </c>
      <c r="M87" s="159">
        <v>0.35416666666669999</v>
      </c>
      <c r="N87" s="160">
        <v>5972.8094264773799</v>
      </c>
      <c r="O87" s="160">
        <v>5931.5175086265699</v>
      </c>
      <c r="P87" s="160">
        <v>5955.6799736924504</v>
      </c>
      <c r="Q87" s="160">
        <v>6141.6213887326903</v>
      </c>
      <c r="R87" s="160">
        <v>5885.1376138350697</v>
      </c>
      <c r="S87" s="160">
        <v>5819.0786063577498</v>
      </c>
      <c r="T87" s="160">
        <v>5918.2810085800402</v>
      </c>
      <c r="U87" s="160">
        <v>5641.5099397097501</v>
      </c>
      <c r="V87" s="160">
        <v>6002.9791619429197</v>
      </c>
      <c r="W87" s="160">
        <v>5370.1549999999988</v>
      </c>
      <c r="X87" s="160">
        <v>5626.976999999999</v>
      </c>
      <c r="Y87" s="160"/>
      <c r="Z87" s="161">
        <f t="shared" si="3"/>
        <v>10634.3502290042</v>
      </c>
      <c r="AA87" s="161">
        <f t="shared" si="4"/>
        <v>1374.2495183690007</v>
      </c>
      <c r="AB87" s="161">
        <f t="shared" si="5"/>
        <v>5641.5099397097501</v>
      </c>
      <c r="AC87" s="161">
        <f t="shared" si="6"/>
        <v>500.11144902294018</v>
      </c>
      <c r="AD87" s="137"/>
      <c r="AE87" s="114"/>
    </row>
    <row r="88" spans="1:31" s="144" customFormat="1">
      <c r="A88" s="159">
        <v>0.36458333333330001</v>
      </c>
      <c r="B88" s="160">
        <v>10722.782301147299</v>
      </c>
      <c r="C88" s="160">
        <v>11067.0735887922</v>
      </c>
      <c r="D88" s="160">
        <v>11608.0288101431</v>
      </c>
      <c r="E88" s="160">
        <v>11992.8626850624</v>
      </c>
      <c r="F88" s="160">
        <v>11767.934321996299</v>
      </c>
      <c r="G88" s="160">
        <v>11599.699259753301</v>
      </c>
      <c r="H88" s="160">
        <v>12159.0146560912</v>
      </c>
      <c r="I88" s="160">
        <v>11446.3702286101</v>
      </c>
      <c r="J88" s="160">
        <v>11277.7864600296</v>
      </c>
      <c r="K88" s="160">
        <v>11422.718999999999</v>
      </c>
      <c r="L88" s="160">
        <v>11720.355</v>
      </c>
      <c r="M88" s="159">
        <v>0.36458333333330001</v>
      </c>
      <c r="N88" s="160">
        <v>6103.4398361787698</v>
      </c>
      <c r="O88" s="160">
        <v>6028.7667809130298</v>
      </c>
      <c r="P88" s="160">
        <v>6057.1382420232703</v>
      </c>
      <c r="Q88" s="160">
        <v>6291.6951618867797</v>
      </c>
      <c r="R88" s="160">
        <v>6017.1830781911503</v>
      </c>
      <c r="S88" s="160">
        <v>5965.1115040074501</v>
      </c>
      <c r="T88" s="160">
        <v>6024.4039541453903</v>
      </c>
      <c r="U88" s="160">
        <v>5779.9756010896299</v>
      </c>
      <c r="V88" s="160">
        <v>6081.8272014461199</v>
      </c>
      <c r="W88" s="160">
        <v>5516.8380000000006</v>
      </c>
      <c r="X88" s="160">
        <v>5803.420000000001</v>
      </c>
      <c r="Y88" s="160"/>
      <c r="Z88" s="161">
        <f t="shared" si="3"/>
        <v>10722.782301147299</v>
      </c>
      <c r="AA88" s="161">
        <f t="shared" si="4"/>
        <v>1436.2323549439006</v>
      </c>
      <c r="AB88" s="161">
        <f t="shared" si="5"/>
        <v>5779.9756010896299</v>
      </c>
      <c r="AC88" s="161">
        <f t="shared" si="6"/>
        <v>511.71956079714982</v>
      </c>
      <c r="AD88" s="137"/>
      <c r="AE88" s="114"/>
    </row>
    <row r="89" spans="1:31" s="144" customFormat="1">
      <c r="A89" s="159">
        <v>0.375</v>
      </c>
      <c r="B89" s="160">
        <v>10771.344497877</v>
      </c>
      <c r="C89" s="160">
        <v>11093.343080144001</v>
      </c>
      <c r="D89" s="160">
        <v>11667.935814123901</v>
      </c>
      <c r="E89" s="160">
        <v>11955.263693180101</v>
      </c>
      <c r="F89" s="160">
        <v>11788.753301590399</v>
      </c>
      <c r="G89" s="160">
        <v>11663.418136465199</v>
      </c>
      <c r="H89" s="160">
        <v>12133.626420946101</v>
      </c>
      <c r="I89" s="160">
        <v>11483.446987913499</v>
      </c>
      <c r="J89" s="160">
        <v>11252.559957227601</v>
      </c>
      <c r="K89" s="160">
        <v>11476.194999999998</v>
      </c>
      <c r="L89" s="160">
        <v>11671.869999999999</v>
      </c>
      <c r="M89" s="159">
        <v>0.375</v>
      </c>
      <c r="N89" s="160">
        <v>6228.1259578323297</v>
      </c>
      <c r="O89" s="160">
        <v>6146.9228774286203</v>
      </c>
      <c r="P89" s="160">
        <v>6231.6689996601499</v>
      </c>
      <c r="Q89" s="160">
        <v>6419.2236783830303</v>
      </c>
      <c r="R89" s="160">
        <v>6135.2776113652899</v>
      </c>
      <c r="S89" s="160">
        <v>6083.59817582902</v>
      </c>
      <c r="T89" s="160">
        <v>6166.4819918757003</v>
      </c>
      <c r="U89" s="160">
        <v>5891.4536404131904</v>
      </c>
      <c r="V89" s="160">
        <v>6201.4799238762498</v>
      </c>
      <c r="W89" s="160">
        <v>5582.75</v>
      </c>
      <c r="X89" s="160">
        <v>5963.384</v>
      </c>
      <c r="Y89" s="160"/>
      <c r="Z89" s="161">
        <f t="shared" si="3"/>
        <v>10771.344497877</v>
      </c>
      <c r="AA89" s="161">
        <f t="shared" si="4"/>
        <v>1362.2819230691002</v>
      </c>
      <c r="AB89" s="161">
        <f t="shared" si="5"/>
        <v>5891.4536404131904</v>
      </c>
      <c r="AC89" s="161">
        <f t="shared" si="6"/>
        <v>527.7700379698399</v>
      </c>
      <c r="AD89" s="137"/>
      <c r="AE89" s="114"/>
    </row>
    <row r="90" spans="1:31" s="144" customFormat="1">
      <c r="A90" s="159">
        <v>0.38541666666669999</v>
      </c>
      <c r="B90" s="160">
        <v>10840.1098326833</v>
      </c>
      <c r="C90" s="160">
        <v>11104.4854423246</v>
      </c>
      <c r="D90" s="160">
        <v>11665.979889427101</v>
      </c>
      <c r="E90" s="160">
        <v>11965.7589464298</v>
      </c>
      <c r="F90" s="160">
        <v>11816.783101156399</v>
      </c>
      <c r="G90" s="160">
        <v>11664.721621037501</v>
      </c>
      <c r="H90" s="160">
        <v>12124.281738718</v>
      </c>
      <c r="I90" s="160">
        <v>11481.2769173981</v>
      </c>
      <c r="J90" s="160">
        <v>11231.9844350645</v>
      </c>
      <c r="K90" s="160">
        <v>11487.543</v>
      </c>
      <c r="L90" s="160">
        <v>11677.573999999999</v>
      </c>
      <c r="M90" s="159">
        <v>0.38541666666669999</v>
      </c>
      <c r="N90" s="160">
        <v>6311.2238151474203</v>
      </c>
      <c r="O90" s="160">
        <v>6260.1592948244497</v>
      </c>
      <c r="P90" s="160">
        <v>6302.1177474734104</v>
      </c>
      <c r="Q90" s="160">
        <v>6491.3119554531804</v>
      </c>
      <c r="R90" s="160">
        <v>6218.8501795603097</v>
      </c>
      <c r="S90" s="160">
        <v>6142.0851915286903</v>
      </c>
      <c r="T90" s="160">
        <v>6251.5278289304197</v>
      </c>
      <c r="U90" s="160">
        <v>5945.2675762029203</v>
      </c>
      <c r="V90" s="160">
        <v>6284.8027241601803</v>
      </c>
      <c r="W90" s="160">
        <v>5713.4640000000018</v>
      </c>
      <c r="X90" s="160">
        <v>6010.0540000000001</v>
      </c>
      <c r="Y90" s="160"/>
      <c r="Z90" s="161">
        <f t="shared" si="3"/>
        <v>10840.1098326833</v>
      </c>
      <c r="AA90" s="161">
        <f t="shared" si="4"/>
        <v>1284.1719060347004</v>
      </c>
      <c r="AB90" s="161">
        <f t="shared" si="5"/>
        <v>5945.2675762029203</v>
      </c>
      <c r="AC90" s="161">
        <f t="shared" si="6"/>
        <v>546.04437925026014</v>
      </c>
      <c r="AD90" s="137"/>
      <c r="AE90" s="114"/>
    </row>
    <row r="91" spans="1:31" s="144" customFormat="1">
      <c r="A91" s="159">
        <v>0.39583333333330001</v>
      </c>
      <c r="B91" s="160">
        <v>10883.8605962854</v>
      </c>
      <c r="C91" s="160">
        <v>11088.8977017662</v>
      </c>
      <c r="D91" s="160">
        <v>11711.2539585995</v>
      </c>
      <c r="E91" s="160">
        <v>11972.492278473301</v>
      </c>
      <c r="F91" s="160">
        <v>11827.0367452137</v>
      </c>
      <c r="G91" s="160">
        <v>11656.150138340199</v>
      </c>
      <c r="H91" s="160">
        <v>12088.7776486366</v>
      </c>
      <c r="I91" s="160">
        <v>11484.657084516601</v>
      </c>
      <c r="J91" s="160">
        <v>11204.136365915099</v>
      </c>
      <c r="K91" s="160">
        <v>11457.244000000001</v>
      </c>
      <c r="L91" s="160">
        <v>11635.202000000001</v>
      </c>
      <c r="M91" s="159">
        <v>0.39583333333330001</v>
      </c>
      <c r="N91" s="160">
        <v>6418.0417093626102</v>
      </c>
      <c r="O91" s="160">
        <v>6361.5457893047696</v>
      </c>
      <c r="P91" s="160">
        <v>6407.3171460255098</v>
      </c>
      <c r="Q91" s="160">
        <v>6593.4712043398804</v>
      </c>
      <c r="R91" s="160">
        <v>6328.4402809149497</v>
      </c>
      <c r="S91" s="160">
        <v>6252.4967221972702</v>
      </c>
      <c r="T91" s="160">
        <v>6345.2179394452896</v>
      </c>
      <c r="U91" s="160">
        <v>6067.7237705119196</v>
      </c>
      <c r="V91" s="160">
        <v>6373.5146012879704</v>
      </c>
      <c r="W91" s="160">
        <v>5819.5760000000009</v>
      </c>
      <c r="X91" s="160">
        <v>6108.3410000000003</v>
      </c>
      <c r="Y91" s="160"/>
      <c r="Z91" s="161">
        <f t="shared" si="3"/>
        <v>10883.8605962854</v>
      </c>
      <c r="AA91" s="161">
        <f t="shared" si="4"/>
        <v>1204.9170523512003</v>
      </c>
      <c r="AB91" s="161">
        <f t="shared" si="5"/>
        <v>6067.7237705119196</v>
      </c>
      <c r="AC91" s="161">
        <f t="shared" si="6"/>
        <v>525.74743382796078</v>
      </c>
      <c r="AD91" s="137"/>
      <c r="AE91" s="114"/>
    </row>
    <row r="92" spans="1:31" s="144" customFormat="1">
      <c r="A92" s="159">
        <v>0.40625</v>
      </c>
      <c r="B92" s="160">
        <v>10863.7866592681</v>
      </c>
      <c r="C92" s="160">
        <v>11090.7670886836</v>
      </c>
      <c r="D92" s="160">
        <v>11760.147210028301</v>
      </c>
      <c r="E92" s="160">
        <v>12053.131281231899</v>
      </c>
      <c r="F92" s="160">
        <v>11870.765963551699</v>
      </c>
      <c r="G92" s="160">
        <v>11616.8517814315</v>
      </c>
      <c r="H92" s="160">
        <v>12087.1529181106</v>
      </c>
      <c r="I92" s="160">
        <v>11511.435709625301</v>
      </c>
      <c r="J92" s="160">
        <v>11158.715598459999</v>
      </c>
      <c r="K92" s="160">
        <v>11489.498000000001</v>
      </c>
      <c r="L92" s="160">
        <v>11660.506000000001</v>
      </c>
      <c r="M92" s="159">
        <v>0.40625</v>
      </c>
      <c r="N92" s="160">
        <v>6509.4161461499298</v>
      </c>
      <c r="O92" s="160">
        <v>6406.6439426922698</v>
      </c>
      <c r="P92" s="160">
        <v>6542.94113835996</v>
      </c>
      <c r="Q92" s="160">
        <v>6708.9834594404902</v>
      </c>
      <c r="R92" s="160">
        <v>6426.2010488668502</v>
      </c>
      <c r="S92" s="160">
        <v>6313.06994016313</v>
      </c>
      <c r="T92" s="160">
        <v>6439.8790098435602</v>
      </c>
      <c r="U92" s="160">
        <v>6139.0938719264896</v>
      </c>
      <c r="V92" s="160">
        <v>6466.3592727680298</v>
      </c>
      <c r="W92" s="160">
        <v>5931.5129999999999</v>
      </c>
      <c r="X92" s="160">
        <v>6210.1979999999985</v>
      </c>
      <c r="Y92" s="160"/>
      <c r="Z92" s="161">
        <f t="shared" si="3"/>
        <v>10863.7866592681</v>
      </c>
      <c r="AA92" s="161">
        <f t="shared" si="4"/>
        <v>1223.3662588424995</v>
      </c>
      <c r="AB92" s="161">
        <f t="shared" si="5"/>
        <v>6139.0938719264896</v>
      </c>
      <c r="AC92" s="161">
        <f t="shared" si="6"/>
        <v>569.8895875140006</v>
      </c>
      <c r="AD92" s="137"/>
      <c r="AE92" s="114"/>
    </row>
    <row r="93" spans="1:31" s="144" customFormat="1">
      <c r="A93" s="159">
        <v>0.41666666666669999</v>
      </c>
      <c r="B93" s="160">
        <v>10833.2405884489</v>
      </c>
      <c r="C93" s="160">
        <v>11112.4551565243</v>
      </c>
      <c r="D93" s="160">
        <v>11834.819049473501</v>
      </c>
      <c r="E93" s="160">
        <v>12024.9378711543</v>
      </c>
      <c r="F93" s="160">
        <v>11926.1702471179</v>
      </c>
      <c r="G93" s="160">
        <v>11590.6262346206</v>
      </c>
      <c r="H93" s="160">
        <v>12137.3873717321</v>
      </c>
      <c r="I93" s="160">
        <v>11566.598032220099</v>
      </c>
      <c r="J93" s="160">
        <v>11178.767673488401</v>
      </c>
      <c r="K93" s="160">
        <v>11548.900000000001</v>
      </c>
      <c r="L93" s="160">
        <v>11715.611000000001</v>
      </c>
      <c r="M93" s="159">
        <v>0.41666666666669999</v>
      </c>
      <c r="N93" s="160">
        <v>6637.0792693295598</v>
      </c>
      <c r="O93" s="160">
        <v>6453.5493752114799</v>
      </c>
      <c r="P93" s="160">
        <v>6609.7752713678301</v>
      </c>
      <c r="Q93" s="160">
        <v>6809.6610409116902</v>
      </c>
      <c r="R93" s="160">
        <v>6503.4347570557802</v>
      </c>
      <c r="S93" s="160">
        <v>6431.6091989835804</v>
      </c>
      <c r="T93" s="160">
        <v>6552.2257677969301</v>
      </c>
      <c r="U93" s="160">
        <v>6255.2288032000897</v>
      </c>
      <c r="V93" s="160">
        <v>6716.9555814816904</v>
      </c>
      <c r="W93" s="160">
        <v>6006.4439999999995</v>
      </c>
      <c r="X93" s="160">
        <v>6413.0340000000006</v>
      </c>
      <c r="Y93" s="160"/>
      <c r="Z93" s="161">
        <f t="shared" si="3"/>
        <v>10833.2405884489</v>
      </c>
      <c r="AA93" s="161">
        <f t="shared" si="4"/>
        <v>1304.1467832832004</v>
      </c>
      <c r="AB93" s="161">
        <f t="shared" si="5"/>
        <v>6255.2288032000897</v>
      </c>
      <c r="AC93" s="161">
        <f t="shared" si="6"/>
        <v>554.43223771160046</v>
      </c>
      <c r="AD93" s="137"/>
      <c r="AE93" s="114"/>
    </row>
    <row r="94" spans="1:31" s="144" customFormat="1">
      <c r="A94" s="159">
        <v>0.42708333333330001</v>
      </c>
      <c r="B94" s="160">
        <v>10738.1290967612</v>
      </c>
      <c r="C94" s="160">
        <v>11110.784389401701</v>
      </c>
      <c r="D94" s="160">
        <v>11806.504532724201</v>
      </c>
      <c r="E94" s="160">
        <v>11937.014363611799</v>
      </c>
      <c r="F94" s="160">
        <v>11882.7181541314</v>
      </c>
      <c r="G94" s="160">
        <v>11508.1271094574</v>
      </c>
      <c r="H94" s="160">
        <v>12048.1572987626</v>
      </c>
      <c r="I94" s="160">
        <v>11517.195918244201</v>
      </c>
      <c r="J94" s="160">
        <v>11083.3948797587</v>
      </c>
      <c r="K94" s="160">
        <v>11452.041000000001</v>
      </c>
      <c r="L94" s="160">
        <v>11641.575000000003</v>
      </c>
      <c r="M94" s="159">
        <v>0.42708333333330001</v>
      </c>
      <c r="N94" s="160">
        <v>6696.42600206937</v>
      </c>
      <c r="O94" s="160">
        <v>6520.9901617196101</v>
      </c>
      <c r="P94" s="160">
        <v>6682.7676723816803</v>
      </c>
      <c r="Q94" s="160">
        <v>6881.5879979073497</v>
      </c>
      <c r="R94" s="160">
        <v>6586.7133958044897</v>
      </c>
      <c r="S94" s="160">
        <v>6477.26964333655</v>
      </c>
      <c r="T94" s="160">
        <v>6662.7218351782803</v>
      </c>
      <c r="U94" s="160">
        <v>6330.3546609108698</v>
      </c>
      <c r="V94" s="160">
        <v>6870.2833718169904</v>
      </c>
      <c r="W94" s="160">
        <v>6080.848</v>
      </c>
      <c r="X94" s="160">
        <v>6472.4160000000002</v>
      </c>
      <c r="Y94" s="160"/>
      <c r="Z94" s="161">
        <f t="shared" si="3"/>
        <v>10738.1290967612</v>
      </c>
      <c r="AA94" s="161">
        <f t="shared" si="4"/>
        <v>1310.0282020014001</v>
      </c>
      <c r="AB94" s="161">
        <f t="shared" si="5"/>
        <v>6330.3546609108698</v>
      </c>
      <c r="AC94" s="161">
        <f t="shared" si="6"/>
        <v>551.23333699647992</v>
      </c>
      <c r="AD94" s="137"/>
      <c r="AE94" s="114"/>
    </row>
    <row r="95" spans="1:31" s="144" customFormat="1">
      <c r="A95" s="159">
        <v>0.4375</v>
      </c>
      <c r="B95" s="160">
        <v>10727.308292261399</v>
      </c>
      <c r="C95" s="160">
        <v>11017.573543295701</v>
      </c>
      <c r="D95" s="160">
        <v>11664.366618006499</v>
      </c>
      <c r="E95" s="160">
        <v>11896.2575020964</v>
      </c>
      <c r="F95" s="160">
        <v>11754.994655544</v>
      </c>
      <c r="G95" s="160">
        <v>11387.7182313997</v>
      </c>
      <c r="H95" s="160">
        <v>11966.2000857533</v>
      </c>
      <c r="I95" s="160">
        <v>11439.6081428775</v>
      </c>
      <c r="J95" s="160">
        <v>11042.3943155488</v>
      </c>
      <c r="K95" s="160">
        <v>11396.606</v>
      </c>
      <c r="L95" s="160">
        <v>11545.015999999998</v>
      </c>
      <c r="M95" s="159">
        <v>0.4375</v>
      </c>
      <c r="N95" s="160">
        <v>6756.8641832803796</v>
      </c>
      <c r="O95" s="160">
        <v>6624.7716863240803</v>
      </c>
      <c r="P95" s="160">
        <v>6753.6897263063602</v>
      </c>
      <c r="Q95" s="160">
        <v>6926.4243994150602</v>
      </c>
      <c r="R95" s="160">
        <v>6633.9412066678897</v>
      </c>
      <c r="S95" s="160">
        <v>6495.34540886375</v>
      </c>
      <c r="T95" s="160">
        <v>6779.7284599683098</v>
      </c>
      <c r="U95" s="160">
        <v>6379.0430116413199</v>
      </c>
      <c r="V95" s="160">
        <v>7026.8287277457803</v>
      </c>
      <c r="W95" s="160">
        <v>6166.5210000000015</v>
      </c>
      <c r="X95" s="160">
        <v>6556.5710000000008</v>
      </c>
      <c r="Y95" s="160"/>
      <c r="Z95" s="161">
        <f t="shared" si="3"/>
        <v>10727.308292261399</v>
      </c>
      <c r="AA95" s="161">
        <f t="shared" si="4"/>
        <v>1238.8917934919009</v>
      </c>
      <c r="AB95" s="161">
        <f t="shared" si="5"/>
        <v>6379.0430116413199</v>
      </c>
      <c r="AC95" s="161">
        <f t="shared" si="6"/>
        <v>647.78571610446033</v>
      </c>
      <c r="AD95" s="137"/>
      <c r="AE95" s="114"/>
    </row>
    <row r="96" spans="1:31" s="144" customFormat="1">
      <c r="A96" s="159">
        <v>0.44791666666669999</v>
      </c>
      <c r="B96" s="160">
        <v>10673.840062338701</v>
      </c>
      <c r="C96" s="160">
        <v>11016.5822221053</v>
      </c>
      <c r="D96" s="160">
        <v>11653.6316553832</v>
      </c>
      <c r="E96" s="160">
        <v>11838.6428899648</v>
      </c>
      <c r="F96" s="160">
        <v>11737.9765726266</v>
      </c>
      <c r="G96" s="160">
        <v>11358.409601060899</v>
      </c>
      <c r="H96" s="160">
        <v>11902.3748499557</v>
      </c>
      <c r="I96" s="160">
        <v>11432.2490852711</v>
      </c>
      <c r="J96" s="160">
        <v>10979.400629338401</v>
      </c>
      <c r="K96" s="160">
        <v>11396.671</v>
      </c>
      <c r="L96" s="160">
        <v>11477.801999999998</v>
      </c>
      <c r="M96" s="159">
        <v>0.44791666666669999</v>
      </c>
      <c r="N96" s="160">
        <v>6875.1186643281699</v>
      </c>
      <c r="O96" s="160">
        <v>6663.93057116814</v>
      </c>
      <c r="P96" s="160">
        <v>6810.20059655563</v>
      </c>
      <c r="Q96" s="160">
        <v>6997.8642813553197</v>
      </c>
      <c r="R96" s="160">
        <v>6695.2341297202902</v>
      </c>
      <c r="S96" s="160">
        <v>6526.7413768128299</v>
      </c>
      <c r="T96" s="160">
        <v>6837.8410998249701</v>
      </c>
      <c r="U96" s="160">
        <v>6414.5085180408196</v>
      </c>
      <c r="V96" s="160">
        <v>7094.20861898766</v>
      </c>
      <c r="W96" s="160">
        <v>6257.6629999999996</v>
      </c>
      <c r="X96" s="160">
        <v>6622.9929999999995</v>
      </c>
      <c r="Y96" s="160"/>
      <c r="Z96" s="161">
        <f t="shared" si="3"/>
        <v>10673.840062338701</v>
      </c>
      <c r="AA96" s="161">
        <f t="shared" si="4"/>
        <v>1228.5347876169999</v>
      </c>
      <c r="AB96" s="161">
        <f t="shared" si="5"/>
        <v>6414.5085180408196</v>
      </c>
      <c r="AC96" s="161">
        <f t="shared" si="6"/>
        <v>679.70010094684039</v>
      </c>
      <c r="AD96" s="137"/>
      <c r="AE96" s="114"/>
    </row>
    <row r="97" spans="1:31" s="144" customFormat="1">
      <c r="A97" s="159">
        <v>0.45833333333330001</v>
      </c>
      <c r="B97" s="160">
        <v>10691.6131712235</v>
      </c>
      <c r="C97" s="160">
        <v>11034.0280441462</v>
      </c>
      <c r="D97" s="160">
        <v>11634.4854815298</v>
      </c>
      <c r="E97" s="160">
        <v>11801.3403508458</v>
      </c>
      <c r="F97" s="160">
        <v>11680.5929761483</v>
      </c>
      <c r="G97" s="160">
        <v>11329.672866794701</v>
      </c>
      <c r="H97" s="160">
        <v>11810.043123108</v>
      </c>
      <c r="I97" s="160">
        <v>11449.4494395526</v>
      </c>
      <c r="J97" s="160">
        <v>10956.6883448933</v>
      </c>
      <c r="K97" s="160">
        <v>11450.744000000001</v>
      </c>
      <c r="L97" s="160">
        <v>11499.357000000002</v>
      </c>
      <c r="M97" s="159">
        <v>0.45833333333330001</v>
      </c>
      <c r="N97" s="160">
        <v>6954.3006323816398</v>
      </c>
      <c r="O97" s="160">
        <v>6736.8917987276</v>
      </c>
      <c r="P97" s="160">
        <v>6874.6986061908201</v>
      </c>
      <c r="Q97" s="160">
        <v>7041.72663401708</v>
      </c>
      <c r="R97" s="160">
        <v>6778.3233920166904</v>
      </c>
      <c r="S97" s="160">
        <v>6615.8622886288604</v>
      </c>
      <c r="T97" s="160">
        <v>6870.6551218137902</v>
      </c>
      <c r="U97" s="160">
        <v>6483.38339047913</v>
      </c>
      <c r="V97" s="160">
        <v>7230.2676977392302</v>
      </c>
      <c r="W97" s="160">
        <v>6323.49</v>
      </c>
      <c r="X97" s="160">
        <v>6754.6939999999995</v>
      </c>
      <c r="Y97" s="160"/>
      <c r="Z97" s="161">
        <f t="shared" si="3"/>
        <v>10691.6131712235</v>
      </c>
      <c r="AA97" s="161">
        <f t="shared" si="4"/>
        <v>1118.4299518845</v>
      </c>
      <c r="AB97" s="161">
        <f t="shared" si="5"/>
        <v>6483.38339047913</v>
      </c>
      <c r="AC97" s="161">
        <f t="shared" si="6"/>
        <v>746.88430726010029</v>
      </c>
      <c r="AD97" s="137"/>
      <c r="AE97" s="114"/>
    </row>
    <row r="98" spans="1:31" s="144" customFormat="1">
      <c r="A98" s="159">
        <v>0.46875</v>
      </c>
      <c r="B98" s="160">
        <v>10751.6012326002</v>
      </c>
      <c r="C98" s="160">
        <v>11063.7648070123</v>
      </c>
      <c r="D98" s="160">
        <v>11596.053121864899</v>
      </c>
      <c r="E98" s="160">
        <v>11753.2135474726</v>
      </c>
      <c r="F98" s="160">
        <v>11648.1089560207</v>
      </c>
      <c r="G98" s="160">
        <v>11246.217061733099</v>
      </c>
      <c r="H98" s="160">
        <v>11751.148518821999</v>
      </c>
      <c r="I98" s="160">
        <v>11448.8546295946</v>
      </c>
      <c r="J98" s="160">
        <v>10939.9987403307</v>
      </c>
      <c r="K98" s="160">
        <v>11395.012999999999</v>
      </c>
      <c r="L98" s="160">
        <v>11405.796999999999</v>
      </c>
      <c r="M98" s="159">
        <v>0.46875</v>
      </c>
      <c r="N98" s="160">
        <v>7026.7986898510499</v>
      </c>
      <c r="O98" s="160">
        <v>6813.4242946263703</v>
      </c>
      <c r="P98" s="160">
        <v>6972.1212671899102</v>
      </c>
      <c r="Q98" s="160">
        <v>7127.1178424310701</v>
      </c>
      <c r="R98" s="160">
        <v>6862.4145369785001</v>
      </c>
      <c r="S98" s="160">
        <v>6679.8152080049504</v>
      </c>
      <c r="T98" s="160">
        <v>6950.6821525452497</v>
      </c>
      <c r="U98" s="160">
        <v>6565.13709942895</v>
      </c>
      <c r="V98" s="160">
        <v>7262.62274298383</v>
      </c>
      <c r="W98" s="160">
        <v>6429.7509999999993</v>
      </c>
      <c r="X98" s="160">
        <v>6857.2549999999974</v>
      </c>
      <c r="Y98" s="160"/>
      <c r="Z98" s="161">
        <f t="shared" si="3"/>
        <v>10751.6012326002</v>
      </c>
      <c r="AA98" s="161">
        <f t="shared" si="4"/>
        <v>1001.6123148724</v>
      </c>
      <c r="AB98" s="161">
        <f t="shared" si="5"/>
        <v>6565.13709942895</v>
      </c>
      <c r="AC98" s="161">
        <f t="shared" si="6"/>
        <v>697.48564355487997</v>
      </c>
      <c r="AD98" s="137"/>
      <c r="AE98" s="114"/>
    </row>
    <row r="99" spans="1:31" s="144" customFormat="1">
      <c r="A99" s="159">
        <v>0.47916666666669999</v>
      </c>
      <c r="B99" s="160">
        <v>10876.3562928596</v>
      </c>
      <c r="C99" s="160">
        <v>11092.2740885409</v>
      </c>
      <c r="D99" s="160">
        <v>11607.471035164301</v>
      </c>
      <c r="E99" s="160">
        <v>11726.2935828796</v>
      </c>
      <c r="F99" s="160">
        <v>11642.099249901001</v>
      </c>
      <c r="G99" s="160">
        <v>11257.470729745601</v>
      </c>
      <c r="H99" s="160">
        <v>11765.051086888399</v>
      </c>
      <c r="I99" s="160">
        <v>11421.734722090599</v>
      </c>
      <c r="J99" s="160">
        <v>10907.710322820099</v>
      </c>
      <c r="K99" s="160">
        <v>11359.191999999999</v>
      </c>
      <c r="L99" s="160">
        <v>11367.599999999999</v>
      </c>
      <c r="M99" s="159">
        <v>0.47916666666669999</v>
      </c>
      <c r="N99" s="160">
        <v>6973.5746072387501</v>
      </c>
      <c r="O99" s="160">
        <v>6795.6920457670503</v>
      </c>
      <c r="P99" s="160">
        <v>6962.7516225394402</v>
      </c>
      <c r="Q99" s="160">
        <v>7099.1478222661699</v>
      </c>
      <c r="R99" s="160">
        <v>6840.0168481483997</v>
      </c>
      <c r="S99" s="160">
        <v>6635.0365300388303</v>
      </c>
      <c r="T99" s="160">
        <v>6924.8926361815302</v>
      </c>
      <c r="U99" s="160">
        <v>6562.8335407805798</v>
      </c>
      <c r="V99" s="160">
        <v>7255.33359424026</v>
      </c>
      <c r="W99" s="160">
        <v>6479.503999999999</v>
      </c>
      <c r="X99" s="160">
        <v>6922.3750000000009</v>
      </c>
      <c r="Y99" s="160"/>
      <c r="Z99" s="161">
        <f t="shared" si="3"/>
        <v>10876.3562928596</v>
      </c>
      <c r="AA99" s="161">
        <f t="shared" si="4"/>
        <v>888.69479402879915</v>
      </c>
      <c r="AB99" s="161">
        <f t="shared" si="5"/>
        <v>6562.8335407805798</v>
      </c>
      <c r="AC99" s="161">
        <f t="shared" si="6"/>
        <v>692.5000534596802</v>
      </c>
      <c r="AD99" s="137"/>
      <c r="AE99" s="114"/>
    </row>
    <row r="100" spans="1:31" s="144" customFormat="1">
      <c r="A100" s="159">
        <v>0.48958333333330001</v>
      </c>
      <c r="B100" s="160">
        <v>10912.0578561399</v>
      </c>
      <c r="C100" s="160">
        <v>11159.6894695634</v>
      </c>
      <c r="D100" s="160">
        <v>11628.0112631478</v>
      </c>
      <c r="E100" s="160">
        <v>11730.0577691651</v>
      </c>
      <c r="F100" s="160">
        <v>11670.4705388409</v>
      </c>
      <c r="G100" s="160">
        <v>11217.993321362699</v>
      </c>
      <c r="H100" s="160">
        <v>11768.7783588157</v>
      </c>
      <c r="I100" s="160">
        <v>11413.2728599744</v>
      </c>
      <c r="J100" s="160">
        <v>10863.843946282799</v>
      </c>
      <c r="K100" s="160">
        <v>11337.152</v>
      </c>
      <c r="L100" s="160">
        <v>11339.527999999998</v>
      </c>
      <c r="M100" s="159">
        <v>0.48958333333330001</v>
      </c>
      <c r="N100" s="160">
        <v>6918.6020981293996</v>
      </c>
      <c r="O100" s="160">
        <v>6717.0270726229201</v>
      </c>
      <c r="P100" s="160">
        <v>6891.0793718200002</v>
      </c>
      <c r="Q100" s="160">
        <v>7011.3499237264796</v>
      </c>
      <c r="R100" s="160">
        <v>6806.7410430925402</v>
      </c>
      <c r="S100" s="160">
        <v>6593.8758234200004</v>
      </c>
      <c r="T100" s="160">
        <v>6855.8647177098001</v>
      </c>
      <c r="U100" s="160">
        <v>6489.7898391703402</v>
      </c>
      <c r="V100" s="160">
        <v>7225.5991856033597</v>
      </c>
      <c r="W100" s="160">
        <v>6417.2780000000002</v>
      </c>
      <c r="X100" s="160">
        <v>6869.3469999999998</v>
      </c>
      <c r="Y100" s="160"/>
      <c r="Z100" s="161">
        <f t="shared" si="3"/>
        <v>10863.843946282799</v>
      </c>
      <c r="AA100" s="161">
        <f t="shared" si="4"/>
        <v>904.93441253290075</v>
      </c>
      <c r="AB100" s="161">
        <f t="shared" si="5"/>
        <v>6489.7898391703402</v>
      </c>
      <c r="AC100" s="161">
        <f t="shared" si="6"/>
        <v>735.80934643301953</v>
      </c>
      <c r="AD100" s="137"/>
      <c r="AE100" s="114"/>
    </row>
    <row r="101" spans="1:31" s="144" customFormat="1">
      <c r="A101" s="159">
        <v>0.5</v>
      </c>
      <c r="B101" s="160">
        <v>10978.091306705201</v>
      </c>
      <c r="C101" s="160">
        <v>11242.005687496099</v>
      </c>
      <c r="D101" s="160">
        <v>11775.206764782</v>
      </c>
      <c r="E101" s="160">
        <v>11843.394196700599</v>
      </c>
      <c r="F101" s="160">
        <v>11786.702403643099</v>
      </c>
      <c r="G101" s="160">
        <v>11258.800646813501</v>
      </c>
      <c r="H101" s="160">
        <v>11722.602074599499</v>
      </c>
      <c r="I101" s="160">
        <v>11396.567836353201</v>
      </c>
      <c r="J101" s="160">
        <v>10871.523443157599</v>
      </c>
      <c r="K101" s="160">
        <v>11340.378000000001</v>
      </c>
      <c r="L101" s="160">
        <v>11229.368000000002</v>
      </c>
      <c r="M101" s="159">
        <v>0.5</v>
      </c>
      <c r="N101" s="160">
        <v>6863.9830709604503</v>
      </c>
      <c r="O101" s="160">
        <v>6638.4118531352597</v>
      </c>
      <c r="P101" s="160">
        <v>6873.70174837583</v>
      </c>
      <c r="Q101" s="160">
        <v>6962.9810238644995</v>
      </c>
      <c r="R101" s="160">
        <v>6746.7563312899001</v>
      </c>
      <c r="S101" s="160">
        <v>6606.2507535231698</v>
      </c>
      <c r="T101" s="160">
        <v>6829.76033320235</v>
      </c>
      <c r="U101" s="160">
        <v>6424.8781895382299</v>
      </c>
      <c r="V101" s="160">
        <v>7156.6267411802301</v>
      </c>
      <c r="W101" s="160">
        <v>6429.7000000000007</v>
      </c>
      <c r="X101" s="160">
        <v>6884.6929999999993</v>
      </c>
      <c r="Y101" s="160"/>
      <c r="Z101" s="161">
        <f t="shared" si="3"/>
        <v>10871.523443157599</v>
      </c>
      <c r="AA101" s="161">
        <f t="shared" si="4"/>
        <v>971.87075354300032</v>
      </c>
      <c r="AB101" s="161">
        <f t="shared" si="5"/>
        <v>6424.8781895382299</v>
      </c>
      <c r="AC101" s="161">
        <f t="shared" si="6"/>
        <v>731.74855164200017</v>
      </c>
      <c r="AD101" s="137"/>
      <c r="AE101" s="114"/>
    </row>
    <row r="102" spans="1:31" s="144" customFormat="1">
      <c r="A102" s="159">
        <v>0.51041666666670005</v>
      </c>
      <c r="B102" s="160">
        <v>10913.421349734101</v>
      </c>
      <c r="C102" s="160">
        <v>11226.622398457301</v>
      </c>
      <c r="D102" s="160">
        <v>11793.8808409824</v>
      </c>
      <c r="E102" s="160">
        <v>11949.339954184699</v>
      </c>
      <c r="F102" s="160">
        <v>11901.8326133725</v>
      </c>
      <c r="G102" s="160">
        <v>11313.349994213801</v>
      </c>
      <c r="H102" s="160">
        <v>11845.508271151801</v>
      </c>
      <c r="I102" s="160">
        <v>11516.108990655601</v>
      </c>
      <c r="J102" s="160">
        <v>10912.553551205199</v>
      </c>
      <c r="K102" s="160">
        <v>11373.738000000001</v>
      </c>
      <c r="L102" s="160">
        <v>11246.672999999999</v>
      </c>
      <c r="M102" s="159">
        <v>0.51041666666670005</v>
      </c>
      <c r="N102" s="160">
        <v>6766.4524071325804</v>
      </c>
      <c r="O102" s="160">
        <v>6532.3445140990898</v>
      </c>
      <c r="P102" s="160">
        <v>6777.7753579296304</v>
      </c>
      <c r="Q102" s="160">
        <v>6907.63064463097</v>
      </c>
      <c r="R102" s="160">
        <v>6660.4606083530798</v>
      </c>
      <c r="S102" s="160">
        <v>6551.5800452840404</v>
      </c>
      <c r="T102" s="160">
        <v>6784.3638880068602</v>
      </c>
      <c r="U102" s="160">
        <v>6366.3661309081299</v>
      </c>
      <c r="V102" s="160">
        <v>7059.23791512972</v>
      </c>
      <c r="W102" s="160">
        <v>6426.4</v>
      </c>
      <c r="X102" s="160">
        <v>6855.42</v>
      </c>
      <c r="Y102" s="160"/>
      <c r="Z102" s="161">
        <f t="shared" si="3"/>
        <v>10912.553551205199</v>
      </c>
      <c r="AA102" s="161">
        <f t="shared" si="4"/>
        <v>1036.7864029795001</v>
      </c>
      <c r="AB102" s="161">
        <f t="shared" si="5"/>
        <v>6366.3661309081299</v>
      </c>
      <c r="AC102" s="161">
        <f t="shared" si="6"/>
        <v>692.87178422159013</v>
      </c>
      <c r="AD102" s="137"/>
      <c r="AE102" s="114"/>
    </row>
    <row r="103" spans="1:31" s="144" customFormat="1">
      <c r="A103" s="159">
        <v>0.52083333333329995</v>
      </c>
      <c r="B103" s="160">
        <v>10781.108992114499</v>
      </c>
      <c r="C103" s="160">
        <v>11146.8299041787</v>
      </c>
      <c r="D103" s="160">
        <v>11740.504604648801</v>
      </c>
      <c r="E103" s="160">
        <v>11847.0227922512</v>
      </c>
      <c r="F103" s="160">
        <v>11818.1027900793</v>
      </c>
      <c r="G103" s="160">
        <v>11247.4840678578</v>
      </c>
      <c r="H103" s="160">
        <v>11730.6572583578</v>
      </c>
      <c r="I103" s="160">
        <v>11459.966126089799</v>
      </c>
      <c r="J103" s="160">
        <v>10886.889842840799</v>
      </c>
      <c r="K103" s="160">
        <v>11260.760999999999</v>
      </c>
      <c r="L103" s="160">
        <v>11209.737999999999</v>
      </c>
      <c r="M103" s="159">
        <v>0.52083333333329995</v>
      </c>
      <c r="N103" s="160">
        <v>6750.3586706275701</v>
      </c>
      <c r="O103" s="160">
        <v>6528.19630701187</v>
      </c>
      <c r="P103" s="160">
        <v>6764.1076621157199</v>
      </c>
      <c r="Q103" s="160">
        <v>6821.9331555505096</v>
      </c>
      <c r="R103" s="160">
        <v>6591.98666372963</v>
      </c>
      <c r="S103" s="160">
        <v>6500.9432412215301</v>
      </c>
      <c r="T103" s="160">
        <v>6711.3498180504703</v>
      </c>
      <c r="U103" s="160">
        <v>6318.5108562387504</v>
      </c>
      <c r="V103" s="160">
        <v>6953.4425042888397</v>
      </c>
      <c r="W103" s="160">
        <v>6433.5909999999994</v>
      </c>
      <c r="X103" s="160">
        <v>6860.4830000000002</v>
      </c>
      <c r="Y103" s="160"/>
      <c r="Z103" s="161">
        <f t="shared" si="3"/>
        <v>10781.108992114499</v>
      </c>
      <c r="AA103" s="161">
        <f t="shared" si="4"/>
        <v>1065.913800136701</v>
      </c>
      <c r="AB103" s="161">
        <f t="shared" si="5"/>
        <v>6318.5108562387504</v>
      </c>
      <c r="AC103" s="161">
        <f t="shared" si="6"/>
        <v>634.93164805008928</v>
      </c>
      <c r="AD103" s="137"/>
      <c r="AE103" s="114"/>
    </row>
    <row r="104" spans="1:31" s="144" customFormat="1">
      <c r="A104" s="159">
        <v>0.53125</v>
      </c>
      <c r="B104" s="160">
        <v>10808.188744576901</v>
      </c>
      <c r="C104" s="160">
        <v>11220.6970294155</v>
      </c>
      <c r="D104" s="160">
        <v>11717.4258150971</v>
      </c>
      <c r="E104" s="160">
        <v>11848.604473850201</v>
      </c>
      <c r="F104" s="160">
        <v>11843.8441294814</v>
      </c>
      <c r="G104" s="160">
        <v>11276.752954643</v>
      </c>
      <c r="H104" s="160">
        <v>11720.713791426801</v>
      </c>
      <c r="I104" s="160">
        <v>11548.7205916075</v>
      </c>
      <c r="J104" s="160">
        <v>10934.392698420599</v>
      </c>
      <c r="K104" s="160">
        <v>11310.232</v>
      </c>
      <c r="L104" s="160">
        <v>11223.822000000002</v>
      </c>
      <c r="M104" s="159">
        <v>0.53125</v>
      </c>
      <c r="N104" s="160">
        <v>6743.5329288705097</v>
      </c>
      <c r="O104" s="160">
        <v>6568.4973166029804</v>
      </c>
      <c r="P104" s="160">
        <v>6791.9726350042502</v>
      </c>
      <c r="Q104" s="160">
        <v>6799.0247074663703</v>
      </c>
      <c r="R104" s="160">
        <v>6524.4304289339698</v>
      </c>
      <c r="S104" s="160">
        <v>6497.9089734143599</v>
      </c>
      <c r="T104" s="160">
        <v>6670.7195245687999</v>
      </c>
      <c r="U104" s="160">
        <v>6310.5215326240796</v>
      </c>
      <c r="V104" s="160">
        <v>6987.8399316096402</v>
      </c>
      <c r="W104" s="160">
        <v>6385.24</v>
      </c>
      <c r="X104" s="160">
        <v>6741.15</v>
      </c>
      <c r="Y104" s="160"/>
      <c r="Z104" s="161">
        <f t="shared" si="3"/>
        <v>10808.188744576901</v>
      </c>
      <c r="AA104" s="161">
        <f t="shared" si="4"/>
        <v>1040.4157292732998</v>
      </c>
      <c r="AB104" s="161">
        <f t="shared" si="5"/>
        <v>6310.5215326240796</v>
      </c>
      <c r="AC104" s="161">
        <f t="shared" si="6"/>
        <v>677.31839898556063</v>
      </c>
      <c r="AD104" s="137"/>
      <c r="AE104" s="114"/>
    </row>
    <row r="105" spans="1:31" s="144" customFormat="1">
      <c r="A105" s="159">
        <v>0.54166666666670005</v>
      </c>
      <c r="B105" s="160">
        <v>10866.6972226042</v>
      </c>
      <c r="C105" s="160">
        <v>11241.8232594086</v>
      </c>
      <c r="D105" s="160">
        <v>11766.8834016906</v>
      </c>
      <c r="E105" s="160">
        <v>11929.880019153399</v>
      </c>
      <c r="F105" s="160">
        <v>11893.9463993764</v>
      </c>
      <c r="G105" s="160">
        <v>11311.768232365601</v>
      </c>
      <c r="H105" s="160">
        <v>11889.931226917101</v>
      </c>
      <c r="I105" s="160">
        <v>11704.8384625607</v>
      </c>
      <c r="J105" s="160">
        <v>10981.8160366132</v>
      </c>
      <c r="K105" s="160">
        <v>11388.191000000003</v>
      </c>
      <c r="L105" s="160">
        <v>11327.918</v>
      </c>
      <c r="M105" s="159">
        <v>0.54166666666670005</v>
      </c>
      <c r="N105" s="160">
        <v>6718.8734596347003</v>
      </c>
      <c r="O105" s="160">
        <v>6563.9768581950602</v>
      </c>
      <c r="P105" s="160">
        <v>6809.0762646858002</v>
      </c>
      <c r="Q105" s="160">
        <v>6832.9851584534199</v>
      </c>
      <c r="R105" s="160">
        <v>6547.2016333597803</v>
      </c>
      <c r="S105" s="160">
        <v>6485.8116866907803</v>
      </c>
      <c r="T105" s="160">
        <v>6688.2073919350696</v>
      </c>
      <c r="U105" s="160">
        <v>6295.2103670146698</v>
      </c>
      <c r="V105" s="160">
        <v>6994.3512042575603</v>
      </c>
      <c r="W105" s="160">
        <v>6354.8379999999997</v>
      </c>
      <c r="X105" s="160">
        <v>6737.0209999999997</v>
      </c>
      <c r="Y105" s="160"/>
      <c r="Z105" s="161">
        <f t="shared" si="3"/>
        <v>10866.6972226042</v>
      </c>
      <c r="AA105" s="161">
        <f t="shared" si="4"/>
        <v>1063.1827965491993</v>
      </c>
      <c r="AB105" s="161">
        <f t="shared" si="5"/>
        <v>6295.2103670146698</v>
      </c>
      <c r="AC105" s="161">
        <f t="shared" si="6"/>
        <v>699.14083724289048</v>
      </c>
      <c r="AD105" s="137"/>
      <c r="AE105" s="114"/>
    </row>
    <row r="106" spans="1:31" s="144" customFormat="1">
      <c r="A106" s="159">
        <v>0.55208333333329995</v>
      </c>
      <c r="B106" s="160">
        <v>10910.730411941</v>
      </c>
      <c r="C106" s="160">
        <v>11247.6460054978</v>
      </c>
      <c r="D106" s="160">
        <v>11802.2514170226</v>
      </c>
      <c r="E106" s="160">
        <v>11975.831905433401</v>
      </c>
      <c r="F106" s="160">
        <v>11950.954560669299</v>
      </c>
      <c r="G106" s="160">
        <v>11358.5166803591</v>
      </c>
      <c r="H106" s="160">
        <v>11826.928696769</v>
      </c>
      <c r="I106" s="160">
        <v>11774.3625084573</v>
      </c>
      <c r="J106" s="160">
        <v>10907.3181920022</v>
      </c>
      <c r="K106" s="160">
        <v>11377.438000000002</v>
      </c>
      <c r="L106" s="160">
        <v>11244.251999999999</v>
      </c>
      <c r="M106" s="159">
        <v>0.55208333333329995</v>
      </c>
      <c r="N106" s="160">
        <v>6709.72003443632</v>
      </c>
      <c r="O106" s="160">
        <v>6537.1312731353</v>
      </c>
      <c r="P106" s="160">
        <v>6758.7732511748</v>
      </c>
      <c r="Q106" s="160">
        <v>6841.7759599907904</v>
      </c>
      <c r="R106" s="160">
        <v>6585.4119753306104</v>
      </c>
      <c r="S106" s="160">
        <v>6467.73505285586</v>
      </c>
      <c r="T106" s="160">
        <v>6679.2670584405596</v>
      </c>
      <c r="U106" s="160">
        <v>6351.8820894537403</v>
      </c>
      <c r="V106" s="160">
        <v>6987.5240238672504</v>
      </c>
      <c r="W106" s="160">
        <v>6367.1820000000007</v>
      </c>
      <c r="X106" s="160">
        <v>6713.3309999999992</v>
      </c>
      <c r="Y106" s="160"/>
      <c r="Z106" s="161">
        <f t="shared" si="3"/>
        <v>10907.3181920022</v>
      </c>
      <c r="AA106" s="161">
        <f t="shared" si="4"/>
        <v>1068.5137134312008</v>
      </c>
      <c r="AB106" s="161">
        <f t="shared" si="5"/>
        <v>6351.8820894537403</v>
      </c>
      <c r="AC106" s="161">
        <f t="shared" si="6"/>
        <v>635.64193441351017</v>
      </c>
      <c r="AD106" s="137"/>
      <c r="AE106" s="114"/>
    </row>
    <row r="107" spans="1:31" s="144" customFormat="1">
      <c r="A107" s="159">
        <v>0.5625</v>
      </c>
      <c r="B107" s="160">
        <v>10864.694652669001</v>
      </c>
      <c r="C107" s="160">
        <v>11226.4321712005</v>
      </c>
      <c r="D107" s="160">
        <v>11745.884682760499</v>
      </c>
      <c r="E107" s="160">
        <v>11917.768760561499</v>
      </c>
      <c r="F107" s="160">
        <v>11934.2805819154</v>
      </c>
      <c r="G107" s="160">
        <v>11271.849490782701</v>
      </c>
      <c r="H107" s="160">
        <v>11679.5464345163</v>
      </c>
      <c r="I107" s="160">
        <v>11665.911071525499</v>
      </c>
      <c r="J107" s="160">
        <v>10851.6486379418</v>
      </c>
      <c r="K107" s="160">
        <v>11220.947</v>
      </c>
      <c r="L107" s="160">
        <v>11089.536999999998</v>
      </c>
      <c r="M107" s="159">
        <v>0.5625</v>
      </c>
      <c r="N107" s="160">
        <v>6714.9657940442603</v>
      </c>
      <c r="O107" s="160">
        <v>6525.6436416093602</v>
      </c>
      <c r="P107" s="160">
        <v>6743.5621959013297</v>
      </c>
      <c r="Q107" s="160">
        <v>6815.7324833089197</v>
      </c>
      <c r="R107" s="160">
        <v>6576.9648842030601</v>
      </c>
      <c r="S107" s="160">
        <v>6474.03992794859</v>
      </c>
      <c r="T107" s="160">
        <v>6652.5689837645004</v>
      </c>
      <c r="U107" s="160">
        <v>6330.4930186032598</v>
      </c>
      <c r="V107" s="160">
        <v>6891.2944765260099</v>
      </c>
      <c r="W107" s="160">
        <v>6249.1219999999994</v>
      </c>
      <c r="X107" s="160">
        <v>6542.045000000001</v>
      </c>
      <c r="Y107" s="160"/>
      <c r="Z107" s="161">
        <f t="shared" si="3"/>
        <v>10851.6486379418</v>
      </c>
      <c r="AA107" s="161">
        <f t="shared" si="4"/>
        <v>1082.6319439735998</v>
      </c>
      <c r="AB107" s="161">
        <f t="shared" si="5"/>
        <v>6330.4930186032598</v>
      </c>
      <c r="AC107" s="161">
        <f t="shared" si="6"/>
        <v>560.80145792275016</v>
      </c>
      <c r="AD107" s="137"/>
      <c r="AE107" s="114"/>
    </row>
    <row r="108" spans="1:31" s="144" customFormat="1">
      <c r="A108" s="159">
        <v>0.57291666666670005</v>
      </c>
      <c r="B108" s="160">
        <v>10698.801190955701</v>
      </c>
      <c r="C108" s="160">
        <v>11096.9945462864</v>
      </c>
      <c r="D108" s="160">
        <v>11586.807670709801</v>
      </c>
      <c r="E108" s="160">
        <v>11804.535405596</v>
      </c>
      <c r="F108" s="160">
        <v>11800.12677963</v>
      </c>
      <c r="G108" s="160">
        <v>11091.0359334815</v>
      </c>
      <c r="H108" s="160">
        <v>11521.5825504973</v>
      </c>
      <c r="I108" s="160">
        <v>11452.4736984785</v>
      </c>
      <c r="J108" s="160">
        <v>10681.7903905276</v>
      </c>
      <c r="K108" s="160">
        <v>11001.937999999998</v>
      </c>
      <c r="L108" s="160">
        <v>10894.64</v>
      </c>
      <c r="M108" s="159">
        <v>0.57291666666670005</v>
      </c>
      <c r="N108" s="160">
        <v>6684.4508778397903</v>
      </c>
      <c r="O108" s="160">
        <v>6439.9095361898098</v>
      </c>
      <c r="P108" s="160">
        <v>6723.1674417814402</v>
      </c>
      <c r="Q108" s="160">
        <v>6815.3376442438303</v>
      </c>
      <c r="R108" s="160">
        <v>6529.8524264359103</v>
      </c>
      <c r="S108" s="160">
        <v>6441.06460091795</v>
      </c>
      <c r="T108" s="160">
        <v>6607.1515193059604</v>
      </c>
      <c r="U108" s="160">
        <v>6270.0055702830396</v>
      </c>
      <c r="V108" s="160">
        <v>6837.3125503165702</v>
      </c>
      <c r="W108" s="160">
        <v>6194.0569999999998</v>
      </c>
      <c r="X108" s="160">
        <v>6513.4220000000005</v>
      </c>
      <c r="Y108" s="160"/>
      <c r="Z108" s="161">
        <f t="shared" si="3"/>
        <v>10681.7903905276</v>
      </c>
      <c r="AA108" s="161">
        <f t="shared" si="4"/>
        <v>1122.7450150683999</v>
      </c>
      <c r="AB108" s="161">
        <f t="shared" si="5"/>
        <v>6270.0055702830396</v>
      </c>
      <c r="AC108" s="161">
        <f t="shared" si="6"/>
        <v>567.30698003353064</v>
      </c>
      <c r="AD108" s="137"/>
      <c r="AE108" s="114"/>
    </row>
    <row r="109" spans="1:31" s="144" customFormat="1">
      <c r="A109" s="159">
        <v>0.58333333333329995</v>
      </c>
      <c r="B109" s="160">
        <v>10595.2684248561</v>
      </c>
      <c r="C109" s="160">
        <v>11114.955957775999</v>
      </c>
      <c r="D109" s="160">
        <v>11515.295953118301</v>
      </c>
      <c r="E109" s="160">
        <v>11808.2136028276</v>
      </c>
      <c r="F109" s="160">
        <v>11716.443885512101</v>
      </c>
      <c r="G109" s="160">
        <v>11003.737365946499</v>
      </c>
      <c r="H109" s="160">
        <v>11448.0084085464</v>
      </c>
      <c r="I109" s="160">
        <v>11386.532186177899</v>
      </c>
      <c r="J109" s="160">
        <v>10573.432721061999</v>
      </c>
      <c r="K109" s="160">
        <v>10933.220000000001</v>
      </c>
      <c r="L109" s="160">
        <v>10815.718000000001</v>
      </c>
      <c r="M109" s="159">
        <v>0.58333333333329995</v>
      </c>
      <c r="N109" s="160">
        <v>6667.6241557045896</v>
      </c>
      <c r="O109" s="160">
        <v>6376.6043105816498</v>
      </c>
      <c r="P109" s="160">
        <v>6747.5437270008497</v>
      </c>
      <c r="Q109" s="160">
        <v>6750.6502499435801</v>
      </c>
      <c r="R109" s="160">
        <v>6493.6541262506898</v>
      </c>
      <c r="S109" s="160">
        <v>6378.0456438944902</v>
      </c>
      <c r="T109" s="160">
        <v>6600.0570657156504</v>
      </c>
      <c r="U109" s="160">
        <v>6264.3593475502503</v>
      </c>
      <c r="V109" s="160">
        <v>6803.1597928425099</v>
      </c>
      <c r="W109" s="160">
        <v>6176.1669999999995</v>
      </c>
      <c r="X109" s="160">
        <v>6487.1790000000001</v>
      </c>
      <c r="Y109" s="160"/>
      <c r="Z109" s="161">
        <f t="shared" si="3"/>
        <v>10573.432721061999</v>
      </c>
      <c r="AA109" s="161">
        <f t="shared" si="4"/>
        <v>1234.7808817656005</v>
      </c>
      <c r="AB109" s="161">
        <f t="shared" si="5"/>
        <v>6264.3593475502503</v>
      </c>
      <c r="AC109" s="161">
        <f t="shared" si="6"/>
        <v>538.80044529225961</v>
      </c>
      <c r="AD109" s="137"/>
      <c r="AE109" s="114"/>
    </row>
    <row r="110" spans="1:31" s="144" customFormat="1">
      <c r="A110" s="159">
        <v>0.59375</v>
      </c>
      <c r="B110" s="160">
        <v>10612.1838478096</v>
      </c>
      <c r="C110" s="160">
        <v>11189.001080976301</v>
      </c>
      <c r="D110" s="160">
        <v>11579.9743203082</v>
      </c>
      <c r="E110" s="160">
        <v>11818.563965585299</v>
      </c>
      <c r="F110" s="160">
        <v>11736.7160429577</v>
      </c>
      <c r="G110" s="160">
        <v>10988.8793045002</v>
      </c>
      <c r="H110" s="160">
        <v>11425.678532214401</v>
      </c>
      <c r="I110" s="160">
        <v>11383.513468591</v>
      </c>
      <c r="J110" s="160">
        <v>10555.8169484267</v>
      </c>
      <c r="K110" s="160">
        <v>10907.305000000002</v>
      </c>
      <c r="L110" s="160">
        <v>10701.486000000001</v>
      </c>
      <c r="M110" s="159">
        <v>0.59375</v>
      </c>
      <c r="N110" s="160">
        <v>6672.8935175668103</v>
      </c>
      <c r="O110" s="160">
        <v>6380.6940641410101</v>
      </c>
      <c r="P110" s="160">
        <v>6725.8026010899803</v>
      </c>
      <c r="Q110" s="160">
        <v>6724.2502508873504</v>
      </c>
      <c r="R110" s="160">
        <v>6525.6508175934096</v>
      </c>
      <c r="S110" s="160">
        <v>6317.4768576035503</v>
      </c>
      <c r="T110" s="160">
        <v>6605.1116053298301</v>
      </c>
      <c r="U110" s="160">
        <v>6231.1187654749601</v>
      </c>
      <c r="V110" s="160">
        <v>6748.2498643285298</v>
      </c>
      <c r="W110" s="160">
        <v>6179.2560000000003</v>
      </c>
      <c r="X110" s="160">
        <v>6419.0379999999996</v>
      </c>
      <c r="Y110" s="160"/>
      <c r="Z110" s="161">
        <f t="shared" si="3"/>
        <v>10555.8169484267</v>
      </c>
      <c r="AA110" s="161">
        <f t="shared" si="4"/>
        <v>1262.7470171585992</v>
      </c>
      <c r="AB110" s="161">
        <f t="shared" si="5"/>
        <v>6231.1187654749601</v>
      </c>
      <c r="AC110" s="161">
        <f t="shared" si="6"/>
        <v>517.13109885356971</v>
      </c>
      <c r="AD110" s="137"/>
      <c r="AE110" s="114"/>
    </row>
    <row r="111" spans="1:31" s="144" customFormat="1">
      <c r="A111" s="159">
        <v>0.60416666666670005</v>
      </c>
      <c r="B111" s="160">
        <v>10638.0779806792</v>
      </c>
      <c r="C111" s="160">
        <v>11244.8252987133</v>
      </c>
      <c r="D111" s="160">
        <v>11671.2726177812</v>
      </c>
      <c r="E111" s="160">
        <v>11754.346477160099</v>
      </c>
      <c r="F111" s="160">
        <v>11660.4708318545</v>
      </c>
      <c r="G111" s="160">
        <v>10961.136792262199</v>
      </c>
      <c r="H111" s="160">
        <v>11339.846190676601</v>
      </c>
      <c r="I111" s="160">
        <v>11374.751952160001</v>
      </c>
      <c r="J111" s="160">
        <v>10464.515406713301</v>
      </c>
      <c r="K111" s="160">
        <v>10839.318999999998</v>
      </c>
      <c r="L111" s="160">
        <v>10678.493000000002</v>
      </c>
      <c r="M111" s="159">
        <v>0.60416666666670005</v>
      </c>
      <c r="N111" s="160">
        <v>6651.0852061400401</v>
      </c>
      <c r="O111" s="160">
        <v>6387.4376163183097</v>
      </c>
      <c r="P111" s="160">
        <v>6665.1919820163102</v>
      </c>
      <c r="Q111" s="160">
        <v>6644.5548903490799</v>
      </c>
      <c r="R111" s="160">
        <v>6488.8363657651798</v>
      </c>
      <c r="S111" s="160">
        <v>6272.6287776031204</v>
      </c>
      <c r="T111" s="160">
        <v>6562.7494541938004</v>
      </c>
      <c r="U111" s="160">
        <v>6161.66381250826</v>
      </c>
      <c r="V111" s="160">
        <v>6718.5092042710103</v>
      </c>
      <c r="W111" s="160">
        <v>6242.3</v>
      </c>
      <c r="X111" s="160">
        <v>6361.558</v>
      </c>
      <c r="Y111" s="160"/>
      <c r="Z111" s="161">
        <f t="shared" si="3"/>
        <v>10464.515406713301</v>
      </c>
      <c r="AA111" s="161">
        <f t="shared" si="4"/>
        <v>1289.8310704467985</v>
      </c>
      <c r="AB111" s="161">
        <f t="shared" si="5"/>
        <v>6161.66381250826</v>
      </c>
      <c r="AC111" s="161">
        <f t="shared" si="6"/>
        <v>556.8453917627503</v>
      </c>
      <c r="AD111" s="137"/>
      <c r="AE111" s="114"/>
    </row>
    <row r="112" spans="1:31" s="144" customFormat="1">
      <c r="A112" s="159">
        <v>0.61458333333329995</v>
      </c>
      <c r="B112" s="160">
        <v>10657.912724375399</v>
      </c>
      <c r="C112" s="160">
        <v>11286.7284024163</v>
      </c>
      <c r="D112" s="160">
        <v>11690.269575954801</v>
      </c>
      <c r="E112" s="160">
        <v>11728.9228414515</v>
      </c>
      <c r="F112" s="160">
        <v>11705.329791538599</v>
      </c>
      <c r="G112" s="160">
        <v>11017.614203233101</v>
      </c>
      <c r="H112" s="160">
        <v>11401.713440687399</v>
      </c>
      <c r="I112" s="160">
        <v>11331.8488295396</v>
      </c>
      <c r="J112" s="160">
        <v>10443.5784945299</v>
      </c>
      <c r="K112" s="160">
        <v>10757.016000000001</v>
      </c>
      <c r="L112" s="160">
        <v>10626.352999999997</v>
      </c>
      <c r="M112" s="159">
        <v>0.61458333333329995</v>
      </c>
      <c r="N112" s="160">
        <v>6625.9344669484199</v>
      </c>
      <c r="O112" s="160">
        <v>6443.6555751665601</v>
      </c>
      <c r="P112" s="160">
        <v>6648.5873778424102</v>
      </c>
      <c r="Q112" s="160">
        <v>6621.18731643502</v>
      </c>
      <c r="R112" s="160">
        <v>6424.8562892008304</v>
      </c>
      <c r="S112" s="160">
        <v>6287.35412845671</v>
      </c>
      <c r="T112" s="160">
        <v>6500.5548708637498</v>
      </c>
      <c r="U112" s="160">
        <v>6172.6011902823202</v>
      </c>
      <c r="V112" s="160">
        <v>6734.3934784794501</v>
      </c>
      <c r="W112" s="160">
        <v>6154.7590000000009</v>
      </c>
      <c r="X112" s="160">
        <v>6321.8790000000008</v>
      </c>
      <c r="Y112" s="160"/>
      <c r="Z112" s="161">
        <f t="shared" si="3"/>
        <v>10443.5784945299</v>
      </c>
      <c r="AA112" s="161">
        <f t="shared" si="4"/>
        <v>1285.3443469215999</v>
      </c>
      <c r="AB112" s="161">
        <f t="shared" si="5"/>
        <v>6172.6011902823202</v>
      </c>
      <c r="AC112" s="161">
        <f t="shared" si="6"/>
        <v>561.79228819712989</v>
      </c>
      <c r="AD112" s="137"/>
      <c r="AE112" s="114"/>
    </row>
    <row r="113" spans="1:31" s="144" customFormat="1">
      <c r="A113" s="159">
        <v>0.625</v>
      </c>
      <c r="B113" s="160">
        <v>10596.689284207599</v>
      </c>
      <c r="C113" s="160">
        <v>11292.570900446</v>
      </c>
      <c r="D113" s="160">
        <v>11712.959621305899</v>
      </c>
      <c r="E113" s="160">
        <v>11674.430057420301</v>
      </c>
      <c r="F113" s="160">
        <v>11732.776006497499</v>
      </c>
      <c r="G113" s="160">
        <v>11113.284611048901</v>
      </c>
      <c r="H113" s="160">
        <v>11458.4476912013</v>
      </c>
      <c r="I113" s="160">
        <v>11384.129836660501</v>
      </c>
      <c r="J113" s="160">
        <v>10500.761505848899</v>
      </c>
      <c r="K113" s="160">
        <v>10773.192999999999</v>
      </c>
      <c r="L113" s="160">
        <v>10621.567999999999</v>
      </c>
      <c r="M113" s="159">
        <v>0.625</v>
      </c>
      <c r="N113" s="160">
        <v>6648.7429012970697</v>
      </c>
      <c r="O113" s="160">
        <v>6456.9163773844102</v>
      </c>
      <c r="P113" s="160">
        <v>6718.4567500637204</v>
      </c>
      <c r="Q113" s="160">
        <v>6673.8522682247904</v>
      </c>
      <c r="R113" s="160">
        <v>6478.0871477850396</v>
      </c>
      <c r="S113" s="160">
        <v>6354.67637206571</v>
      </c>
      <c r="T113" s="160">
        <v>6512.0262009001099</v>
      </c>
      <c r="U113" s="160">
        <v>6234.2172205094903</v>
      </c>
      <c r="V113" s="160">
        <v>6645.2319149212199</v>
      </c>
      <c r="W113" s="160">
        <v>6138.628999999999</v>
      </c>
      <c r="X113" s="160">
        <v>6223.521999999999</v>
      </c>
      <c r="Y113" s="160"/>
      <c r="Z113" s="161">
        <f t="shared" si="3"/>
        <v>10500.761505848899</v>
      </c>
      <c r="AA113" s="161">
        <f t="shared" si="4"/>
        <v>1232.0145006486</v>
      </c>
      <c r="AB113" s="161">
        <f t="shared" si="5"/>
        <v>6234.2172205094903</v>
      </c>
      <c r="AC113" s="161">
        <f t="shared" si="6"/>
        <v>484.2395295542301</v>
      </c>
      <c r="AD113" s="137"/>
      <c r="AE113" s="114"/>
    </row>
    <row r="114" spans="1:31" s="144" customFormat="1">
      <c r="A114" s="159">
        <v>0.63541666666670005</v>
      </c>
      <c r="B114" s="160">
        <v>10550.2803218928</v>
      </c>
      <c r="C114" s="160">
        <v>11269.213878517299</v>
      </c>
      <c r="D114" s="160">
        <v>11609.6791716925</v>
      </c>
      <c r="E114" s="160">
        <v>11635.185922271099</v>
      </c>
      <c r="F114" s="160">
        <v>11741.2943142515</v>
      </c>
      <c r="G114" s="160">
        <v>11155.3854565574</v>
      </c>
      <c r="H114" s="160">
        <v>11468.6500211237</v>
      </c>
      <c r="I114" s="160">
        <v>11308.9640992926</v>
      </c>
      <c r="J114" s="160">
        <v>10457.1149013869</v>
      </c>
      <c r="K114" s="160">
        <v>10705.063999999998</v>
      </c>
      <c r="L114" s="160">
        <v>10539.507</v>
      </c>
      <c r="M114" s="159">
        <v>0.63541666666670005</v>
      </c>
      <c r="N114" s="160">
        <v>6685.6247012206304</v>
      </c>
      <c r="O114" s="160">
        <v>6440.4113858057099</v>
      </c>
      <c r="P114" s="160">
        <v>6773.7172123515602</v>
      </c>
      <c r="Q114" s="160">
        <v>6713.4720672552003</v>
      </c>
      <c r="R114" s="160">
        <v>6453.6387506111096</v>
      </c>
      <c r="S114" s="160">
        <v>6331.9631588407801</v>
      </c>
      <c r="T114" s="160">
        <v>6540.1976605397904</v>
      </c>
      <c r="U114" s="160">
        <v>6224.4919873508197</v>
      </c>
      <c r="V114" s="160">
        <v>6576.5084987779401</v>
      </c>
      <c r="W114" s="160">
        <v>6118.1629999999996</v>
      </c>
      <c r="X114" s="160">
        <v>6154.92</v>
      </c>
      <c r="Y114" s="160"/>
      <c r="Z114" s="161">
        <f t="shared" si="3"/>
        <v>10457.1149013869</v>
      </c>
      <c r="AA114" s="161">
        <f t="shared" si="4"/>
        <v>1284.1794128645997</v>
      </c>
      <c r="AB114" s="161">
        <f t="shared" si="5"/>
        <v>6224.4919873508197</v>
      </c>
      <c r="AC114" s="161">
        <f t="shared" si="6"/>
        <v>549.22522500074047</v>
      </c>
      <c r="AD114" s="137"/>
      <c r="AE114" s="114"/>
    </row>
    <row r="115" spans="1:31" s="144" customFormat="1">
      <c r="A115" s="159">
        <v>0.64583333333329995</v>
      </c>
      <c r="B115" s="160">
        <v>10556.529399958201</v>
      </c>
      <c r="C115" s="160">
        <v>11270.987383432501</v>
      </c>
      <c r="D115" s="160">
        <v>11553.7501046084</v>
      </c>
      <c r="E115" s="160">
        <v>11604.140811262099</v>
      </c>
      <c r="F115" s="160">
        <v>11735.4307657626</v>
      </c>
      <c r="G115" s="160">
        <v>11196.6553793526</v>
      </c>
      <c r="H115" s="160">
        <v>11475.7931882054</v>
      </c>
      <c r="I115" s="160">
        <v>11296.6962992177</v>
      </c>
      <c r="J115" s="160">
        <v>10413.880190419</v>
      </c>
      <c r="K115" s="160">
        <v>10732.399000000001</v>
      </c>
      <c r="L115" s="160">
        <v>10448.972999999998</v>
      </c>
      <c r="M115" s="159">
        <v>0.64583333333329995</v>
      </c>
      <c r="N115" s="160">
        <v>6610.6942508480197</v>
      </c>
      <c r="O115" s="160">
        <v>6356.9757213845996</v>
      </c>
      <c r="P115" s="160">
        <v>6708.7779116695201</v>
      </c>
      <c r="Q115" s="160">
        <v>6715.0692296550596</v>
      </c>
      <c r="R115" s="160">
        <v>6468.94493714276</v>
      </c>
      <c r="S115" s="160">
        <v>6234.3240869861502</v>
      </c>
      <c r="T115" s="160">
        <v>6503.5601273521297</v>
      </c>
      <c r="U115" s="160">
        <v>6164.72817020812</v>
      </c>
      <c r="V115" s="160">
        <v>6556.6924527528799</v>
      </c>
      <c r="W115" s="160">
        <v>6071.8670000000011</v>
      </c>
      <c r="X115" s="160">
        <v>6119.7849999999989</v>
      </c>
      <c r="Y115" s="160"/>
      <c r="Z115" s="161">
        <f t="shared" si="3"/>
        <v>10413.880190419</v>
      </c>
      <c r="AA115" s="161">
        <f t="shared" si="4"/>
        <v>1321.5505753435991</v>
      </c>
      <c r="AB115" s="161">
        <f t="shared" si="5"/>
        <v>6164.72817020812</v>
      </c>
      <c r="AC115" s="161">
        <f t="shared" si="6"/>
        <v>550.34105944693965</v>
      </c>
      <c r="AD115" s="137"/>
      <c r="AE115" s="114"/>
    </row>
    <row r="116" spans="1:31" s="144" customFormat="1">
      <c r="A116" s="159">
        <v>0.65625</v>
      </c>
      <c r="B116" s="160">
        <v>10487.0844298103</v>
      </c>
      <c r="C116" s="160">
        <v>11310.732545869099</v>
      </c>
      <c r="D116" s="160">
        <v>11567.042728631501</v>
      </c>
      <c r="E116" s="160">
        <v>11614.9009299183</v>
      </c>
      <c r="F116" s="160">
        <v>11721.5815524517</v>
      </c>
      <c r="G116" s="160">
        <v>11155.4872111066</v>
      </c>
      <c r="H116" s="160">
        <v>11440.826185541</v>
      </c>
      <c r="I116" s="160">
        <v>11345.046874358301</v>
      </c>
      <c r="J116" s="160">
        <v>10348.2486614032</v>
      </c>
      <c r="K116" s="160">
        <v>10813.771999999999</v>
      </c>
      <c r="L116" s="160">
        <v>10387.321</v>
      </c>
      <c r="M116" s="159">
        <v>0.65625</v>
      </c>
      <c r="N116" s="160">
        <v>6587.5827831446204</v>
      </c>
      <c r="O116" s="160">
        <v>6341.6584053818196</v>
      </c>
      <c r="P116" s="160">
        <v>6726.9116386729302</v>
      </c>
      <c r="Q116" s="160">
        <v>6722.4984330604902</v>
      </c>
      <c r="R116" s="160">
        <v>6442.5384379571897</v>
      </c>
      <c r="S116" s="160">
        <v>6194.6758340344404</v>
      </c>
      <c r="T116" s="160">
        <v>6471.7949610989499</v>
      </c>
      <c r="U116" s="160">
        <v>6121.9299045145899</v>
      </c>
      <c r="V116" s="160">
        <v>6423.6145110364796</v>
      </c>
      <c r="W116" s="160">
        <v>6041.6710000000003</v>
      </c>
      <c r="X116" s="160">
        <v>6098.9869999999992</v>
      </c>
      <c r="Y116" s="160"/>
      <c r="Z116" s="161">
        <f t="shared" si="3"/>
        <v>10348.2486614032</v>
      </c>
      <c r="AA116" s="161">
        <f t="shared" si="4"/>
        <v>1373.3328910484997</v>
      </c>
      <c r="AB116" s="161">
        <f t="shared" si="5"/>
        <v>6121.9299045145899</v>
      </c>
      <c r="AC116" s="161">
        <f t="shared" si="6"/>
        <v>604.98173415834026</v>
      </c>
      <c r="AD116" s="137"/>
      <c r="AE116" s="114"/>
    </row>
    <row r="117" spans="1:31" s="144" customFormat="1">
      <c r="A117" s="159">
        <v>0.66666666666670005</v>
      </c>
      <c r="B117" s="160">
        <v>10452.5421997179</v>
      </c>
      <c r="C117" s="160">
        <v>11322.697493203999</v>
      </c>
      <c r="D117" s="160">
        <v>11464.353739739299</v>
      </c>
      <c r="E117" s="160">
        <v>11538.1626740826</v>
      </c>
      <c r="F117" s="160">
        <v>11595.121270027101</v>
      </c>
      <c r="G117" s="160">
        <v>10960.1926808768</v>
      </c>
      <c r="H117" s="160">
        <v>11390.906726965301</v>
      </c>
      <c r="I117" s="160">
        <v>11279.196246582</v>
      </c>
      <c r="J117" s="160">
        <v>10263.735300311901</v>
      </c>
      <c r="K117" s="160">
        <v>10703.400000000003</v>
      </c>
      <c r="L117" s="160">
        <v>10205.460999999998</v>
      </c>
      <c r="M117" s="159">
        <v>0.66666666666670005</v>
      </c>
      <c r="N117" s="160">
        <v>6614.9525825534902</v>
      </c>
      <c r="O117" s="160">
        <v>6434.34619647414</v>
      </c>
      <c r="P117" s="160">
        <v>6783.8978909774596</v>
      </c>
      <c r="Q117" s="160">
        <v>6784.9150800659199</v>
      </c>
      <c r="R117" s="160">
        <v>6419.5784693820597</v>
      </c>
      <c r="S117" s="160">
        <v>6240.75083991873</v>
      </c>
      <c r="T117" s="160">
        <v>6477.7748768764905</v>
      </c>
      <c r="U117" s="160">
        <v>6189.0441637303202</v>
      </c>
      <c r="V117" s="160">
        <v>6487.81116784601</v>
      </c>
      <c r="W117" s="160">
        <v>6006.4389999999994</v>
      </c>
      <c r="X117" s="160">
        <v>6041.3410000000003</v>
      </c>
      <c r="Y117" s="160"/>
      <c r="Z117" s="161">
        <f t="shared" si="3"/>
        <v>10263.735300311901</v>
      </c>
      <c r="AA117" s="161">
        <f t="shared" si="4"/>
        <v>1331.3859697152002</v>
      </c>
      <c r="AB117" s="161">
        <f t="shared" si="5"/>
        <v>6189.0441637303202</v>
      </c>
      <c r="AC117" s="161">
        <f t="shared" si="6"/>
        <v>595.87091633559976</v>
      </c>
      <c r="AD117" s="137"/>
      <c r="AE117" s="114"/>
    </row>
    <row r="118" spans="1:31" s="144" customFormat="1">
      <c r="A118" s="159">
        <v>0.67708333333329995</v>
      </c>
      <c r="B118" s="160">
        <v>10448.367114565201</v>
      </c>
      <c r="C118" s="160">
        <v>11401.6492314223</v>
      </c>
      <c r="D118" s="160">
        <v>11422.396746288699</v>
      </c>
      <c r="E118" s="160">
        <v>11491.554656767599</v>
      </c>
      <c r="F118" s="160">
        <v>11556.9295804871</v>
      </c>
      <c r="G118" s="160">
        <v>11004.783500293999</v>
      </c>
      <c r="H118" s="160">
        <v>11410.572516603101</v>
      </c>
      <c r="I118" s="160">
        <v>11365.677380930099</v>
      </c>
      <c r="J118" s="160">
        <v>10251.841896686599</v>
      </c>
      <c r="K118" s="160">
        <v>10833.235000000002</v>
      </c>
      <c r="L118" s="160">
        <v>10155.373</v>
      </c>
      <c r="M118" s="159">
        <v>0.67708333333329995</v>
      </c>
      <c r="N118" s="160">
        <v>6565.9735512344496</v>
      </c>
      <c r="O118" s="160">
        <v>6467.3460925987401</v>
      </c>
      <c r="P118" s="160">
        <v>6739.0869046935904</v>
      </c>
      <c r="Q118" s="160">
        <v>6737.5845493856204</v>
      </c>
      <c r="R118" s="160">
        <v>6517.7316096828699</v>
      </c>
      <c r="S118" s="160">
        <v>6289.24042015543</v>
      </c>
      <c r="T118" s="160">
        <v>6452.0384418135</v>
      </c>
      <c r="U118" s="160">
        <v>6239.8193675839402</v>
      </c>
      <c r="V118" s="160">
        <v>6549.8159789532101</v>
      </c>
      <c r="W118" s="160">
        <v>5998.8070000000007</v>
      </c>
      <c r="X118" s="160">
        <v>6070.4620000000014</v>
      </c>
      <c r="Y118" s="160"/>
      <c r="Z118" s="161">
        <f t="shared" ref="Z118:Z148" si="7">MIN(B118:J118)</f>
        <v>10251.841896686599</v>
      </c>
      <c r="AA118" s="161">
        <f t="shared" ref="AA118:AA148" si="8">MAX(B118:J118)-Z118</f>
        <v>1305.0876838005006</v>
      </c>
      <c r="AB118" s="161">
        <f t="shared" ref="AB118:AB148" si="9">MIN(N118:V118)</f>
        <v>6239.8193675839402</v>
      </c>
      <c r="AC118" s="161">
        <f t="shared" ref="AC118:AC148" si="10">MAX(N118:V118)-AB118</f>
        <v>499.26753710965022</v>
      </c>
      <c r="AD118" s="137"/>
      <c r="AE118" s="114"/>
    </row>
    <row r="119" spans="1:31" s="144" customFormat="1">
      <c r="A119" s="159">
        <v>0.6875</v>
      </c>
      <c r="B119" s="160">
        <v>10480.4383601013</v>
      </c>
      <c r="C119" s="160">
        <v>11425.042292837399</v>
      </c>
      <c r="D119" s="160">
        <v>11433.352387392501</v>
      </c>
      <c r="E119" s="160">
        <v>11476.1365025131</v>
      </c>
      <c r="F119" s="160">
        <v>11600.4234925524</v>
      </c>
      <c r="G119" s="160">
        <v>11125.334976870899</v>
      </c>
      <c r="H119" s="160">
        <v>11447.332477309599</v>
      </c>
      <c r="I119" s="160">
        <v>11394.0198799552</v>
      </c>
      <c r="J119" s="160">
        <v>10268.795768260699</v>
      </c>
      <c r="K119" s="160">
        <v>10963.462</v>
      </c>
      <c r="L119" s="160">
        <v>10128.654999999999</v>
      </c>
      <c r="M119" s="159">
        <v>0.6875</v>
      </c>
      <c r="N119" s="160">
        <v>6479.1388304181501</v>
      </c>
      <c r="O119" s="160">
        <v>6356.7858384208903</v>
      </c>
      <c r="P119" s="160">
        <v>6612.3522637922597</v>
      </c>
      <c r="Q119" s="160">
        <v>6649.3392200869303</v>
      </c>
      <c r="R119" s="160">
        <v>6441.0256006863901</v>
      </c>
      <c r="S119" s="160">
        <v>6242.2529383483197</v>
      </c>
      <c r="T119" s="160">
        <v>6459.5444685892799</v>
      </c>
      <c r="U119" s="160">
        <v>6216.1796283858403</v>
      </c>
      <c r="V119" s="160">
        <v>6454.1093692834802</v>
      </c>
      <c r="W119" s="160">
        <v>5956.6539999999995</v>
      </c>
      <c r="X119" s="160">
        <v>5998.8420000000006</v>
      </c>
      <c r="Y119" s="160"/>
      <c r="Z119" s="161">
        <f t="shared" si="7"/>
        <v>10268.795768260699</v>
      </c>
      <c r="AA119" s="161">
        <f t="shared" si="8"/>
        <v>1331.6277242917004</v>
      </c>
      <c r="AB119" s="161">
        <f t="shared" si="9"/>
        <v>6216.1796283858403</v>
      </c>
      <c r="AC119" s="161">
        <f t="shared" si="10"/>
        <v>433.15959170108999</v>
      </c>
      <c r="AD119" s="137"/>
      <c r="AE119" s="114"/>
    </row>
    <row r="120" spans="1:31" s="144" customFormat="1">
      <c r="A120" s="159">
        <v>0.69791666666670005</v>
      </c>
      <c r="B120" s="160">
        <v>10472.3189070018</v>
      </c>
      <c r="C120" s="160">
        <v>11367.7213427606</v>
      </c>
      <c r="D120" s="160">
        <v>11515.6367682116</v>
      </c>
      <c r="E120" s="160">
        <v>11410.809877260999</v>
      </c>
      <c r="F120" s="160">
        <v>11662.799621803701</v>
      </c>
      <c r="G120" s="160">
        <v>11258.120640090199</v>
      </c>
      <c r="H120" s="160">
        <v>11439.04894941</v>
      </c>
      <c r="I120" s="160">
        <v>11317.5201793786</v>
      </c>
      <c r="J120" s="160">
        <v>10307.9906450361</v>
      </c>
      <c r="K120" s="160">
        <v>11019.641000000001</v>
      </c>
      <c r="L120" s="160">
        <v>10186.113000000003</v>
      </c>
      <c r="M120" s="159">
        <v>0.69791666666670005</v>
      </c>
      <c r="N120" s="160">
        <v>6404.8157002993303</v>
      </c>
      <c r="O120" s="160">
        <v>6314.7667129940901</v>
      </c>
      <c r="P120" s="160">
        <v>6483.4551176167397</v>
      </c>
      <c r="Q120" s="160">
        <v>6593.0923186809096</v>
      </c>
      <c r="R120" s="160">
        <v>6415.5737762472299</v>
      </c>
      <c r="S120" s="160">
        <v>6226.7292843777705</v>
      </c>
      <c r="T120" s="160">
        <v>6413.8874849311997</v>
      </c>
      <c r="U120" s="160">
        <v>6168.1332529542096</v>
      </c>
      <c r="V120" s="160">
        <v>6390.4862584638204</v>
      </c>
      <c r="W120" s="160">
        <v>5872.5359999999991</v>
      </c>
      <c r="X120" s="160">
        <v>5941.5720000000001</v>
      </c>
      <c r="Y120" s="160"/>
      <c r="Z120" s="161">
        <f t="shared" si="7"/>
        <v>10307.9906450361</v>
      </c>
      <c r="AA120" s="161">
        <f t="shared" si="8"/>
        <v>1354.8089767676011</v>
      </c>
      <c r="AB120" s="161">
        <f t="shared" si="9"/>
        <v>6168.1332529542096</v>
      </c>
      <c r="AC120" s="161">
        <f t="shared" si="10"/>
        <v>424.95906572669992</v>
      </c>
      <c r="AD120" s="137"/>
      <c r="AE120" s="114"/>
    </row>
    <row r="121" spans="1:31" s="144" customFormat="1">
      <c r="A121" s="159">
        <v>0.70833333333329995</v>
      </c>
      <c r="B121" s="160">
        <v>10636.3149296912</v>
      </c>
      <c r="C121" s="160">
        <v>11367.1192250811</v>
      </c>
      <c r="D121" s="160">
        <v>11699.4052506682</v>
      </c>
      <c r="E121" s="160">
        <v>11496.7677792429</v>
      </c>
      <c r="F121" s="160">
        <v>11840.067533817701</v>
      </c>
      <c r="G121" s="160">
        <v>11416.2731416432</v>
      </c>
      <c r="H121" s="160">
        <v>11603.482466444601</v>
      </c>
      <c r="I121" s="160">
        <v>11352.2839496656</v>
      </c>
      <c r="J121" s="160">
        <v>10423.9681609292</v>
      </c>
      <c r="K121" s="160">
        <v>11060.470000000001</v>
      </c>
      <c r="L121" s="160">
        <v>10296.812000000002</v>
      </c>
      <c r="M121" s="159">
        <v>0.70833333333329995</v>
      </c>
      <c r="N121" s="160">
        <v>6339.7518813401903</v>
      </c>
      <c r="O121" s="160">
        <v>6269.7081295302896</v>
      </c>
      <c r="P121" s="160">
        <v>6456.1247945873101</v>
      </c>
      <c r="Q121" s="160">
        <v>6608.1514919458396</v>
      </c>
      <c r="R121" s="160">
        <v>6380.43898401767</v>
      </c>
      <c r="S121" s="160">
        <v>6161.6404293398</v>
      </c>
      <c r="T121" s="160">
        <v>6339.1750137286299</v>
      </c>
      <c r="U121" s="160">
        <v>6135.5277087050599</v>
      </c>
      <c r="V121" s="160">
        <v>6224.90611555538</v>
      </c>
      <c r="W121" s="160">
        <v>5811.4130000000005</v>
      </c>
      <c r="X121" s="160">
        <v>5935.0779999999995</v>
      </c>
      <c r="Y121" s="160"/>
      <c r="Z121" s="161">
        <f t="shared" si="7"/>
        <v>10423.9681609292</v>
      </c>
      <c r="AA121" s="161">
        <f t="shared" si="8"/>
        <v>1416.0993728885005</v>
      </c>
      <c r="AB121" s="161">
        <f t="shared" si="9"/>
        <v>6135.5277087050599</v>
      </c>
      <c r="AC121" s="161">
        <f t="shared" si="10"/>
        <v>472.62378324077963</v>
      </c>
      <c r="AD121" s="137"/>
      <c r="AE121" s="114"/>
    </row>
    <row r="122" spans="1:31" s="144" customFormat="1">
      <c r="A122" s="159">
        <v>0.71875</v>
      </c>
      <c r="B122" s="160">
        <v>10727.284758441399</v>
      </c>
      <c r="C122" s="160">
        <v>11346.0169431832</v>
      </c>
      <c r="D122" s="160">
        <v>11770.648546414501</v>
      </c>
      <c r="E122" s="160">
        <v>11602.7113023487</v>
      </c>
      <c r="F122" s="160">
        <v>11836.349121167799</v>
      </c>
      <c r="G122" s="160">
        <v>11335.2974587711</v>
      </c>
      <c r="H122" s="160">
        <v>11683.418852871</v>
      </c>
      <c r="I122" s="160">
        <v>11297.1142921354</v>
      </c>
      <c r="J122" s="160">
        <v>10559.3993451969</v>
      </c>
      <c r="K122" s="160">
        <v>10963.541999999998</v>
      </c>
      <c r="L122" s="160">
        <v>10367.338</v>
      </c>
      <c r="M122" s="159">
        <v>0.71875</v>
      </c>
      <c r="N122" s="160">
        <v>6277.0892729717098</v>
      </c>
      <c r="O122" s="160">
        <v>6195.3592986148897</v>
      </c>
      <c r="P122" s="160">
        <v>6434.3769748407904</v>
      </c>
      <c r="Q122" s="160">
        <v>6581.8182267683596</v>
      </c>
      <c r="R122" s="160">
        <v>6341.1850465784601</v>
      </c>
      <c r="S122" s="160">
        <v>6147.9243119832499</v>
      </c>
      <c r="T122" s="160">
        <v>6298.03363099332</v>
      </c>
      <c r="U122" s="160">
        <v>6078.3690708351896</v>
      </c>
      <c r="V122" s="160">
        <v>6092.0992840281597</v>
      </c>
      <c r="W122" s="160">
        <v>5756.9649999999992</v>
      </c>
      <c r="X122" s="160">
        <v>5910.967999999998</v>
      </c>
      <c r="Y122" s="160"/>
      <c r="Z122" s="161">
        <f t="shared" si="7"/>
        <v>10559.3993451969</v>
      </c>
      <c r="AA122" s="161">
        <f t="shared" si="8"/>
        <v>1276.9497759708993</v>
      </c>
      <c r="AB122" s="161">
        <f t="shared" si="9"/>
        <v>6078.3690708351896</v>
      </c>
      <c r="AC122" s="161">
        <f t="shared" si="10"/>
        <v>503.44915593317</v>
      </c>
      <c r="AD122" s="137"/>
      <c r="AE122" s="114"/>
    </row>
    <row r="123" spans="1:31" s="144" customFormat="1">
      <c r="A123" s="159">
        <v>0.72916666666670005</v>
      </c>
      <c r="B123" s="160">
        <v>10774.902419415601</v>
      </c>
      <c r="C123" s="160">
        <v>11201.388271158199</v>
      </c>
      <c r="D123" s="160">
        <v>11638.699829150701</v>
      </c>
      <c r="E123" s="160">
        <v>11540.8031549765</v>
      </c>
      <c r="F123" s="160">
        <v>11698.587288937901</v>
      </c>
      <c r="G123" s="160">
        <v>11131.253457208</v>
      </c>
      <c r="H123" s="160">
        <v>11604.312280435701</v>
      </c>
      <c r="I123" s="160">
        <v>11216.1835052802</v>
      </c>
      <c r="J123" s="160">
        <v>10572.501806194199</v>
      </c>
      <c r="K123" s="160">
        <v>10983.709000000001</v>
      </c>
      <c r="L123" s="160">
        <v>10447.107</v>
      </c>
      <c r="M123" s="159">
        <v>0.72916666666670005</v>
      </c>
      <c r="N123" s="160">
        <v>6257.17475891496</v>
      </c>
      <c r="O123" s="160">
        <v>6172.5824641912604</v>
      </c>
      <c r="P123" s="160">
        <v>6435.8562369766796</v>
      </c>
      <c r="Q123" s="160">
        <v>6538.9511796350598</v>
      </c>
      <c r="R123" s="160">
        <v>6295.3349754771998</v>
      </c>
      <c r="S123" s="160">
        <v>6118.7314959841797</v>
      </c>
      <c r="T123" s="160">
        <v>6271.3726130822397</v>
      </c>
      <c r="U123" s="160">
        <v>6060.0800335349404</v>
      </c>
      <c r="V123" s="160">
        <v>6034.8572739778701</v>
      </c>
      <c r="W123" s="160">
        <v>5755.6180000000004</v>
      </c>
      <c r="X123" s="160">
        <v>5881.7439999999997</v>
      </c>
      <c r="Y123" s="160"/>
      <c r="Z123" s="161">
        <f t="shared" si="7"/>
        <v>10572.501806194199</v>
      </c>
      <c r="AA123" s="161">
        <f t="shared" si="8"/>
        <v>1126.0854827437015</v>
      </c>
      <c r="AB123" s="161">
        <f t="shared" si="9"/>
        <v>6034.8572739778701</v>
      </c>
      <c r="AC123" s="161">
        <f t="shared" si="10"/>
        <v>504.09390565718968</v>
      </c>
      <c r="AD123" s="137"/>
      <c r="AE123" s="114"/>
    </row>
    <row r="124" spans="1:31" s="144" customFormat="1">
      <c r="A124" s="159">
        <v>0.73958333333329995</v>
      </c>
      <c r="B124" s="160">
        <v>10756.579417496599</v>
      </c>
      <c r="C124" s="160">
        <v>11053.773855069499</v>
      </c>
      <c r="D124" s="160">
        <v>11477.2381268352</v>
      </c>
      <c r="E124" s="160">
        <v>11675.341199111201</v>
      </c>
      <c r="F124" s="160">
        <v>11537.4596168442</v>
      </c>
      <c r="G124" s="160">
        <v>11051.648817274099</v>
      </c>
      <c r="H124" s="160">
        <v>11587.5880391338</v>
      </c>
      <c r="I124" s="160">
        <v>11141.690573588699</v>
      </c>
      <c r="J124" s="160">
        <v>10558.3814919908</v>
      </c>
      <c r="K124" s="160">
        <v>10996.231999999998</v>
      </c>
      <c r="L124" s="160">
        <v>10558.608</v>
      </c>
      <c r="M124" s="159">
        <v>0.73958333333329995</v>
      </c>
      <c r="N124" s="160">
        <v>6287.1131844621996</v>
      </c>
      <c r="O124" s="160">
        <v>6162.4058336571597</v>
      </c>
      <c r="P124" s="160">
        <v>6409.4165099607699</v>
      </c>
      <c r="Q124" s="160">
        <v>6523.4136441658002</v>
      </c>
      <c r="R124" s="160">
        <v>6298.3478274495401</v>
      </c>
      <c r="S124" s="160">
        <v>6090.0473228629298</v>
      </c>
      <c r="T124" s="160">
        <v>6325.8568458881</v>
      </c>
      <c r="U124" s="160">
        <v>6037.3455478228898</v>
      </c>
      <c r="V124" s="160">
        <v>5968.6003337091197</v>
      </c>
      <c r="W124" s="160">
        <v>5749.2779999999993</v>
      </c>
      <c r="X124" s="160">
        <v>5880.311999999999</v>
      </c>
      <c r="Y124" s="160"/>
      <c r="Z124" s="161">
        <f t="shared" si="7"/>
        <v>10558.3814919908</v>
      </c>
      <c r="AA124" s="161">
        <f t="shared" si="8"/>
        <v>1116.9597071204007</v>
      </c>
      <c r="AB124" s="161">
        <f t="shared" si="9"/>
        <v>5968.6003337091197</v>
      </c>
      <c r="AC124" s="161">
        <f t="shared" si="10"/>
        <v>554.81331045668048</v>
      </c>
      <c r="AD124" s="137"/>
      <c r="AE124" s="114"/>
    </row>
    <row r="125" spans="1:31" s="144" customFormat="1">
      <c r="A125" s="159">
        <v>0.75</v>
      </c>
      <c r="B125" s="160">
        <v>10591.8178718538</v>
      </c>
      <c r="C125" s="160">
        <v>10925.732426922201</v>
      </c>
      <c r="D125" s="160">
        <v>11433.049810381999</v>
      </c>
      <c r="E125" s="160">
        <v>11764.185651519299</v>
      </c>
      <c r="F125" s="160">
        <v>11533.2587674187</v>
      </c>
      <c r="G125" s="160">
        <v>10936.8983235287</v>
      </c>
      <c r="H125" s="160">
        <v>11536.0225525432</v>
      </c>
      <c r="I125" s="160">
        <v>11106.802451330101</v>
      </c>
      <c r="J125" s="160">
        <v>10540.395924664201</v>
      </c>
      <c r="K125" s="160">
        <v>10945.724</v>
      </c>
      <c r="L125" s="160">
        <v>10633.228000000003</v>
      </c>
      <c r="M125" s="159">
        <v>0.75</v>
      </c>
      <c r="N125" s="160">
        <v>6317.1952627977598</v>
      </c>
      <c r="O125" s="160">
        <v>6161.4776733251902</v>
      </c>
      <c r="P125" s="160">
        <v>6427.1800210064403</v>
      </c>
      <c r="Q125" s="160">
        <v>6558.1226954163803</v>
      </c>
      <c r="R125" s="160">
        <v>6304.7621639474401</v>
      </c>
      <c r="S125" s="160">
        <v>6116.7746624277897</v>
      </c>
      <c r="T125" s="160">
        <v>6384.7954876123404</v>
      </c>
      <c r="U125" s="160">
        <v>6039.9372221885196</v>
      </c>
      <c r="V125" s="160">
        <v>5989.03070200601</v>
      </c>
      <c r="W125" s="160">
        <v>5745.8419999999987</v>
      </c>
      <c r="X125" s="160">
        <v>5904.7160000000003</v>
      </c>
      <c r="Y125" s="160"/>
      <c r="Z125" s="161">
        <f t="shared" si="7"/>
        <v>10540.395924664201</v>
      </c>
      <c r="AA125" s="161">
        <f t="shared" si="8"/>
        <v>1223.7897268550987</v>
      </c>
      <c r="AB125" s="161">
        <f t="shared" si="9"/>
        <v>5989.03070200601</v>
      </c>
      <c r="AC125" s="161">
        <f t="shared" si="10"/>
        <v>569.09199341037038</v>
      </c>
      <c r="AD125" s="137"/>
      <c r="AE125" s="114"/>
    </row>
    <row r="126" spans="1:31" s="144" customFormat="1">
      <c r="A126" s="159">
        <v>0.76041666666670005</v>
      </c>
      <c r="B126" s="160">
        <v>10490.7342673404</v>
      </c>
      <c r="C126" s="160">
        <v>10928.2527856825</v>
      </c>
      <c r="D126" s="160">
        <v>11433.7125186747</v>
      </c>
      <c r="E126" s="160">
        <v>11753.430138387301</v>
      </c>
      <c r="F126" s="160">
        <v>11540.416723980399</v>
      </c>
      <c r="G126" s="160">
        <v>10976.1058046997</v>
      </c>
      <c r="H126" s="160">
        <v>11454.733751768699</v>
      </c>
      <c r="I126" s="160">
        <v>11054.4216192526</v>
      </c>
      <c r="J126" s="160">
        <v>10474.6073624501</v>
      </c>
      <c r="K126" s="160">
        <v>10904.087000000003</v>
      </c>
      <c r="L126" s="160">
        <v>10600.165999999999</v>
      </c>
      <c r="M126" s="159">
        <v>0.76041666666670005</v>
      </c>
      <c r="N126" s="160">
        <v>6320.9010942956502</v>
      </c>
      <c r="O126" s="160">
        <v>6179.88803702727</v>
      </c>
      <c r="P126" s="160">
        <v>6456.3630646372103</v>
      </c>
      <c r="Q126" s="160">
        <v>6588.6721076008198</v>
      </c>
      <c r="R126" s="160">
        <v>6317.2890765157999</v>
      </c>
      <c r="S126" s="160">
        <v>6118.3922606901597</v>
      </c>
      <c r="T126" s="160">
        <v>6386.6892883518003</v>
      </c>
      <c r="U126" s="160">
        <v>6085.12341788296</v>
      </c>
      <c r="V126" s="160">
        <v>6065.0618374466103</v>
      </c>
      <c r="W126" s="160">
        <v>5762.1249999999991</v>
      </c>
      <c r="X126" s="160">
        <v>5926.808</v>
      </c>
      <c r="Y126" s="160"/>
      <c r="Z126" s="161">
        <f t="shared" si="7"/>
        <v>10474.6073624501</v>
      </c>
      <c r="AA126" s="161">
        <f t="shared" si="8"/>
        <v>1278.8227759372003</v>
      </c>
      <c r="AB126" s="161">
        <f t="shared" si="9"/>
        <v>6065.0618374466103</v>
      </c>
      <c r="AC126" s="161">
        <f t="shared" si="10"/>
        <v>523.6102701542095</v>
      </c>
      <c r="AD126" s="137"/>
      <c r="AE126" s="114"/>
    </row>
    <row r="127" spans="1:31" s="144" customFormat="1">
      <c r="A127" s="159">
        <v>0.77083333333329995</v>
      </c>
      <c r="B127" s="160">
        <v>10556.557143055599</v>
      </c>
      <c r="C127" s="160">
        <v>10933.0504691976</v>
      </c>
      <c r="D127" s="160">
        <v>11435.186279109899</v>
      </c>
      <c r="E127" s="160">
        <v>11817.5311878263</v>
      </c>
      <c r="F127" s="160">
        <v>11512.550762148499</v>
      </c>
      <c r="G127" s="160">
        <v>10979.5461231675</v>
      </c>
      <c r="H127" s="160">
        <v>11515.8102111972</v>
      </c>
      <c r="I127" s="160">
        <v>10950.2840795599</v>
      </c>
      <c r="J127" s="160">
        <v>10486.864069794299</v>
      </c>
      <c r="K127" s="160">
        <v>10839.697</v>
      </c>
      <c r="L127" s="160">
        <v>10631.673000000001</v>
      </c>
      <c r="M127" s="159">
        <v>0.77083333333329995</v>
      </c>
      <c r="N127" s="160">
        <v>6328.5963754591603</v>
      </c>
      <c r="O127" s="160">
        <v>6193.2296207518903</v>
      </c>
      <c r="P127" s="160">
        <v>6452.5683397763396</v>
      </c>
      <c r="Q127" s="160">
        <v>6591.4245046313499</v>
      </c>
      <c r="R127" s="160">
        <v>6326.6409811293697</v>
      </c>
      <c r="S127" s="160">
        <v>6092.6814006485401</v>
      </c>
      <c r="T127" s="160">
        <v>6356.7821478039396</v>
      </c>
      <c r="U127" s="160">
        <v>6106.8060491537199</v>
      </c>
      <c r="V127" s="160">
        <v>6079.7241463435803</v>
      </c>
      <c r="W127" s="160">
        <v>5745.0740000000014</v>
      </c>
      <c r="X127" s="160">
        <v>5940.0749999999998</v>
      </c>
      <c r="Y127" s="160"/>
      <c r="Z127" s="161">
        <f t="shared" si="7"/>
        <v>10486.864069794299</v>
      </c>
      <c r="AA127" s="161">
        <f t="shared" si="8"/>
        <v>1330.6671180320009</v>
      </c>
      <c r="AB127" s="161">
        <f t="shared" si="9"/>
        <v>6079.7241463435803</v>
      </c>
      <c r="AC127" s="161">
        <f t="shared" si="10"/>
        <v>511.70035828776963</v>
      </c>
      <c r="AD127" s="137"/>
      <c r="AE127" s="114"/>
    </row>
    <row r="128" spans="1:31" s="144" customFormat="1">
      <c r="A128" s="159">
        <v>0.78125</v>
      </c>
      <c r="B128" s="160">
        <v>10447.8630436191</v>
      </c>
      <c r="C128" s="160">
        <v>10887.568255546499</v>
      </c>
      <c r="D128" s="160">
        <v>11370.3665115573</v>
      </c>
      <c r="E128" s="160">
        <v>11731.692962121</v>
      </c>
      <c r="F128" s="160">
        <v>11426.0455675678</v>
      </c>
      <c r="G128" s="160">
        <v>10916.162745556299</v>
      </c>
      <c r="H128" s="160">
        <v>11490.305199835</v>
      </c>
      <c r="I128" s="160">
        <v>10873.815989344101</v>
      </c>
      <c r="J128" s="160">
        <v>10412.072121011901</v>
      </c>
      <c r="K128" s="160">
        <v>10842.964</v>
      </c>
      <c r="L128" s="160">
        <v>10617.521999999997</v>
      </c>
      <c r="M128" s="159">
        <v>0.78125</v>
      </c>
      <c r="N128" s="160">
        <v>6330.8862836027902</v>
      </c>
      <c r="O128" s="160">
        <v>6221.7200479027197</v>
      </c>
      <c r="P128" s="160">
        <v>6458.9911508613604</v>
      </c>
      <c r="Q128" s="160">
        <v>6602.57110521707</v>
      </c>
      <c r="R128" s="160">
        <v>6315.9592576002897</v>
      </c>
      <c r="S128" s="160">
        <v>6055.3746337901703</v>
      </c>
      <c r="T128" s="160">
        <v>6385.9226165597802</v>
      </c>
      <c r="U128" s="160">
        <v>6112.4764576073503</v>
      </c>
      <c r="V128" s="160">
        <v>6106.9863928145196</v>
      </c>
      <c r="W128" s="160">
        <v>5776.8309999999992</v>
      </c>
      <c r="X128" s="160">
        <v>5918.6970000000001</v>
      </c>
      <c r="Y128" s="160"/>
      <c r="Z128" s="161">
        <f t="shared" si="7"/>
        <v>10412.072121011901</v>
      </c>
      <c r="AA128" s="161">
        <f t="shared" si="8"/>
        <v>1319.6208411090993</v>
      </c>
      <c r="AB128" s="161">
        <f t="shared" si="9"/>
        <v>6055.3746337901703</v>
      </c>
      <c r="AC128" s="161">
        <f t="shared" si="10"/>
        <v>547.19647142689973</v>
      </c>
      <c r="AD128" s="137"/>
      <c r="AE128" s="114"/>
    </row>
    <row r="129" spans="1:31" s="144" customFormat="1">
      <c r="A129" s="159">
        <v>0.79166666666670005</v>
      </c>
      <c r="B129" s="160">
        <v>10464.5509554899</v>
      </c>
      <c r="C129" s="160">
        <v>10873.0897239644</v>
      </c>
      <c r="D129" s="160">
        <v>11388.8238080476</v>
      </c>
      <c r="E129" s="160">
        <v>11684.6616902938</v>
      </c>
      <c r="F129" s="160">
        <v>11411.475342661401</v>
      </c>
      <c r="G129" s="160">
        <v>10943.9868063869</v>
      </c>
      <c r="H129" s="160">
        <v>11507.1801002263</v>
      </c>
      <c r="I129" s="160">
        <v>10874.362268634</v>
      </c>
      <c r="J129" s="160">
        <v>10432.242381140701</v>
      </c>
      <c r="K129" s="160">
        <v>10836.061999999998</v>
      </c>
      <c r="L129" s="160">
        <v>10577.003000000002</v>
      </c>
      <c r="M129" s="159">
        <v>0.79166666666670005</v>
      </c>
      <c r="N129" s="160">
        <v>6333.6972145698601</v>
      </c>
      <c r="O129" s="160">
        <v>6261.7139615288097</v>
      </c>
      <c r="P129" s="160">
        <v>6468.5582786703699</v>
      </c>
      <c r="Q129" s="160">
        <v>6656.7618789866301</v>
      </c>
      <c r="R129" s="160">
        <v>6339.0057252799897</v>
      </c>
      <c r="S129" s="160">
        <v>6065.3277449113803</v>
      </c>
      <c r="T129" s="160">
        <v>6383.16371941329</v>
      </c>
      <c r="U129" s="160">
        <v>6105.53991355381</v>
      </c>
      <c r="V129" s="160">
        <v>6076.5474687907299</v>
      </c>
      <c r="W129" s="160">
        <v>5793.2289999999994</v>
      </c>
      <c r="X129" s="160">
        <v>5914.4149999999991</v>
      </c>
      <c r="Y129" s="160"/>
      <c r="Z129" s="161">
        <f t="shared" si="7"/>
        <v>10432.242381140701</v>
      </c>
      <c r="AA129" s="161">
        <f t="shared" si="8"/>
        <v>1252.4193091530997</v>
      </c>
      <c r="AB129" s="161">
        <f t="shared" si="9"/>
        <v>6065.3277449113803</v>
      </c>
      <c r="AC129" s="161">
        <f t="shared" si="10"/>
        <v>591.43413407524986</v>
      </c>
      <c r="AD129" s="137"/>
      <c r="AE129" s="114"/>
    </row>
    <row r="130" spans="1:31" s="144" customFormat="1">
      <c r="A130" s="159">
        <v>0.80208333333329995</v>
      </c>
      <c r="B130" s="160">
        <v>10413.951328518</v>
      </c>
      <c r="C130" s="160">
        <v>10807.7408498238</v>
      </c>
      <c r="D130" s="160">
        <v>11331.3571577482</v>
      </c>
      <c r="E130" s="160">
        <v>11666.752177643401</v>
      </c>
      <c r="F130" s="160">
        <v>11306.315767169001</v>
      </c>
      <c r="G130" s="160">
        <v>10856.611666708999</v>
      </c>
      <c r="H130" s="160">
        <v>11485.7595975778</v>
      </c>
      <c r="I130" s="160">
        <v>10881.675525283799</v>
      </c>
      <c r="J130" s="160">
        <v>10525.3934335387</v>
      </c>
      <c r="K130" s="160">
        <v>10858.199000000002</v>
      </c>
      <c r="L130" s="160">
        <v>10602.214999999998</v>
      </c>
      <c r="M130" s="159">
        <v>0.80208333333329995</v>
      </c>
      <c r="N130" s="160">
        <v>6353.25969239805</v>
      </c>
      <c r="O130" s="160">
        <v>6268.4684795391404</v>
      </c>
      <c r="P130" s="160">
        <v>6441.6099369740596</v>
      </c>
      <c r="Q130" s="160">
        <v>6654.9988823242602</v>
      </c>
      <c r="R130" s="160">
        <v>6319.9174370312803</v>
      </c>
      <c r="S130" s="160">
        <v>6055.3238949985198</v>
      </c>
      <c r="T130" s="160">
        <v>6370.3120082455398</v>
      </c>
      <c r="U130" s="160">
        <v>6099.3589383094104</v>
      </c>
      <c r="V130" s="160">
        <v>6162.5895106622402</v>
      </c>
      <c r="W130" s="160">
        <v>5801.994999999999</v>
      </c>
      <c r="X130" s="160">
        <v>5904.4469999999992</v>
      </c>
      <c r="Y130" s="160"/>
      <c r="Z130" s="161">
        <f t="shared" si="7"/>
        <v>10413.951328518</v>
      </c>
      <c r="AA130" s="161">
        <f t="shared" si="8"/>
        <v>1252.8008491254004</v>
      </c>
      <c r="AB130" s="161">
        <f t="shared" si="9"/>
        <v>6055.3238949985198</v>
      </c>
      <c r="AC130" s="161">
        <f t="shared" si="10"/>
        <v>599.6749873257404</v>
      </c>
      <c r="AD130" s="137"/>
      <c r="AE130" s="114"/>
    </row>
    <row r="131" spans="1:31" s="144" customFormat="1">
      <c r="A131" s="159">
        <v>0.8125</v>
      </c>
      <c r="B131" s="160">
        <v>10470.6974793717</v>
      </c>
      <c r="C131" s="160">
        <v>10896.189466251701</v>
      </c>
      <c r="D131" s="160">
        <v>11320.996978777999</v>
      </c>
      <c r="E131" s="160">
        <v>11865.0753386427</v>
      </c>
      <c r="F131" s="160">
        <v>11376.633003626601</v>
      </c>
      <c r="G131" s="160">
        <v>10899.930868715601</v>
      </c>
      <c r="H131" s="160">
        <v>11567.39466158</v>
      </c>
      <c r="I131" s="160">
        <v>10902.9645513164</v>
      </c>
      <c r="J131" s="160">
        <v>10542.120257304199</v>
      </c>
      <c r="K131" s="160">
        <v>10902.748</v>
      </c>
      <c r="L131" s="160">
        <v>10584.594000000001</v>
      </c>
      <c r="M131" s="159">
        <v>0.8125</v>
      </c>
      <c r="N131" s="160">
        <v>6320.80959100767</v>
      </c>
      <c r="O131" s="160">
        <v>6275.1722602815898</v>
      </c>
      <c r="P131" s="160">
        <v>6404.5541716263497</v>
      </c>
      <c r="Q131" s="160">
        <v>6620.9250859760004</v>
      </c>
      <c r="R131" s="160">
        <v>6316.97113489404</v>
      </c>
      <c r="S131" s="160">
        <v>6019.3462060490501</v>
      </c>
      <c r="T131" s="160">
        <v>6355.29434426223</v>
      </c>
      <c r="U131" s="160">
        <v>6085.1395521150098</v>
      </c>
      <c r="V131" s="160">
        <v>6167.6405984317598</v>
      </c>
      <c r="W131" s="160">
        <v>5825.915</v>
      </c>
      <c r="X131" s="160">
        <v>5919.4069999999992</v>
      </c>
      <c r="Y131" s="160"/>
      <c r="Z131" s="161">
        <f t="shared" si="7"/>
        <v>10470.6974793717</v>
      </c>
      <c r="AA131" s="161">
        <f t="shared" si="8"/>
        <v>1394.3778592710005</v>
      </c>
      <c r="AB131" s="161">
        <f t="shared" si="9"/>
        <v>6019.3462060490501</v>
      </c>
      <c r="AC131" s="161">
        <f t="shared" si="10"/>
        <v>601.57887992695032</v>
      </c>
      <c r="AD131" s="137"/>
      <c r="AE131" s="114"/>
    </row>
    <row r="132" spans="1:31" s="144" customFormat="1">
      <c r="A132" s="159">
        <v>0.82291666666670005</v>
      </c>
      <c r="B132" s="160">
        <v>10388.8160139949</v>
      </c>
      <c r="C132" s="160">
        <v>10817.392701697299</v>
      </c>
      <c r="D132" s="160">
        <v>11197.455426074601</v>
      </c>
      <c r="E132" s="160">
        <v>11775.6689644444</v>
      </c>
      <c r="F132" s="160">
        <v>11301.8429605896</v>
      </c>
      <c r="G132" s="160">
        <v>10783.207340548901</v>
      </c>
      <c r="H132" s="160">
        <v>11496.691265351201</v>
      </c>
      <c r="I132" s="160">
        <v>10833.7218086298</v>
      </c>
      <c r="J132" s="160">
        <v>10483.3993909287</v>
      </c>
      <c r="K132" s="160">
        <v>10854.453</v>
      </c>
      <c r="L132" s="160">
        <v>10457.363000000001</v>
      </c>
      <c r="M132" s="159">
        <v>0.82291666666670005</v>
      </c>
      <c r="N132" s="160">
        <v>6349.2830037435697</v>
      </c>
      <c r="O132" s="160">
        <v>6262.2239429976898</v>
      </c>
      <c r="P132" s="160">
        <v>6419.2083944441601</v>
      </c>
      <c r="Q132" s="160">
        <v>6643.2963987691601</v>
      </c>
      <c r="R132" s="160">
        <v>6328.9306652048199</v>
      </c>
      <c r="S132" s="160">
        <v>6015.5254579806597</v>
      </c>
      <c r="T132" s="160">
        <v>6409.6659655813701</v>
      </c>
      <c r="U132" s="160">
        <v>6090.7278858804202</v>
      </c>
      <c r="V132" s="160">
        <v>6184.5219863155198</v>
      </c>
      <c r="W132" s="160">
        <v>5820.6250000000009</v>
      </c>
      <c r="X132" s="160">
        <v>5947.2259999999997</v>
      </c>
      <c r="Y132" s="160"/>
      <c r="Z132" s="161">
        <f t="shared" si="7"/>
        <v>10388.8160139949</v>
      </c>
      <c r="AA132" s="161">
        <f t="shared" si="8"/>
        <v>1386.8529504495</v>
      </c>
      <c r="AB132" s="161">
        <f t="shared" si="9"/>
        <v>6015.5254579806597</v>
      </c>
      <c r="AC132" s="161">
        <f t="shared" si="10"/>
        <v>627.77094078850041</v>
      </c>
      <c r="AD132" s="137"/>
      <c r="AE132" s="114"/>
    </row>
    <row r="133" spans="1:31" s="144" customFormat="1">
      <c r="A133" s="159">
        <v>0.83333333333329995</v>
      </c>
      <c r="B133" s="160">
        <v>10259.3356614969</v>
      </c>
      <c r="C133" s="160">
        <v>10747.5864692081</v>
      </c>
      <c r="D133" s="160">
        <v>11135.1589743717</v>
      </c>
      <c r="E133" s="160">
        <v>11663.3122024201</v>
      </c>
      <c r="F133" s="160">
        <v>11137.809810640099</v>
      </c>
      <c r="G133" s="160">
        <v>10684.097791059699</v>
      </c>
      <c r="H133" s="160">
        <v>11361.984637362</v>
      </c>
      <c r="I133" s="160">
        <v>10747.3411651229</v>
      </c>
      <c r="J133" s="160">
        <v>10331.862499201899</v>
      </c>
      <c r="K133" s="160">
        <v>10750.489</v>
      </c>
      <c r="L133" s="160">
        <v>10340.900000000001</v>
      </c>
      <c r="M133" s="159">
        <v>0.83333333333329995</v>
      </c>
      <c r="N133" s="160">
        <v>6345.6584489413999</v>
      </c>
      <c r="O133" s="160">
        <v>6322.6362173354701</v>
      </c>
      <c r="P133" s="160">
        <v>6407.0098213565998</v>
      </c>
      <c r="Q133" s="160">
        <v>6652.0758769307804</v>
      </c>
      <c r="R133" s="160">
        <v>6339.4787486637397</v>
      </c>
      <c r="S133" s="160">
        <v>5986.6347058568999</v>
      </c>
      <c r="T133" s="160">
        <v>6436.1129697985098</v>
      </c>
      <c r="U133" s="160">
        <v>6095.2132487572399</v>
      </c>
      <c r="V133" s="160">
        <v>6079.5109671799501</v>
      </c>
      <c r="W133" s="160">
        <v>5839.6800000000012</v>
      </c>
      <c r="X133" s="160">
        <v>5942.4949999999999</v>
      </c>
      <c r="Y133" s="160"/>
      <c r="Z133" s="161">
        <f t="shared" si="7"/>
        <v>10259.3356614969</v>
      </c>
      <c r="AA133" s="161">
        <f t="shared" si="8"/>
        <v>1403.9765409232004</v>
      </c>
      <c r="AB133" s="161">
        <f t="shared" si="9"/>
        <v>5986.6347058568999</v>
      </c>
      <c r="AC133" s="161">
        <f t="shared" si="10"/>
        <v>665.44117107388047</v>
      </c>
      <c r="AD133" s="137"/>
      <c r="AE133" s="114"/>
    </row>
    <row r="134" spans="1:31" s="144" customFormat="1">
      <c r="A134" s="159">
        <v>0.84375</v>
      </c>
      <c r="B134" s="160">
        <v>10138.9266112523</v>
      </c>
      <c r="C134" s="160">
        <v>10640.6939362868</v>
      </c>
      <c r="D134" s="160">
        <v>11033.1612866165</v>
      </c>
      <c r="E134" s="160">
        <v>11547.489854777299</v>
      </c>
      <c r="F134" s="160">
        <v>11054.163694703</v>
      </c>
      <c r="G134" s="160">
        <v>10580.100123387099</v>
      </c>
      <c r="H134" s="160">
        <v>11235.20458422</v>
      </c>
      <c r="I134" s="160">
        <v>10610.8032771895</v>
      </c>
      <c r="J134" s="160">
        <v>10216.3766001601</v>
      </c>
      <c r="K134" s="160">
        <v>10697.862999999999</v>
      </c>
      <c r="L134" s="160">
        <v>10247.909</v>
      </c>
      <c r="M134" s="159">
        <v>0.84375</v>
      </c>
      <c r="N134" s="160">
        <v>6355.4717177911098</v>
      </c>
      <c r="O134" s="160">
        <v>6345.2442739489597</v>
      </c>
      <c r="P134" s="160">
        <v>6423.6714550152301</v>
      </c>
      <c r="Q134" s="160">
        <v>6733.2340476599202</v>
      </c>
      <c r="R134" s="160">
        <v>6365.0692962933799</v>
      </c>
      <c r="S134" s="160">
        <v>5948.7434211318096</v>
      </c>
      <c r="T134" s="160">
        <v>6437.0719576664096</v>
      </c>
      <c r="U134" s="160">
        <v>6121.9814932130303</v>
      </c>
      <c r="V134" s="160">
        <v>6138.7603412057297</v>
      </c>
      <c r="W134" s="160">
        <v>5852.52</v>
      </c>
      <c r="X134" s="160">
        <v>5917.8239999999987</v>
      </c>
      <c r="Y134" s="160"/>
      <c r="Z134" s="161">
        <f t="shared" si="7"/>
        <v>10138.9266112523</v>
      </c>
      <c r="AA134" s="161">
        <f t="shared" si="8"/>
        <v>1408.5632435249991</v>
      </c>
      <c r="AB134" s="161">
        <f t="shared" si="9"/>
        <v>5948.7434211318096</v>
      </c>
      <c r="AC134" s="161">
        <f t="shared" si="10"/>
        <v>784.49062652811062</v>
      </c>
      <c r="AD134" s="137"/>
      <c r="AE134" s="114"/>
    </row>
    <row r="135" spans="1:31" s="144" customFormat="1">
      <c r="A135" s="159">
        <v>0.85416666666670005</v>
      </c>
      <c r="B135" s="160">
        <v>9993.8988869921195</v>
      </c>
      <c r="C135" s="160">
        <v>10499.6247872159</v>
      </c>
      <c r="D135" s="160">
        <v>10889.8143632745</v>
      </c>
      <c r="E135" s="160">
        <v>11429.183817408701</v>
      </c>
      <c r="F135" s="160">
        <v>10915.8593576682</v>
      </c>
      <c r="G135" s="160">
        <v>10412.611995532299</v>
      </c>
      <c r="H135" s="160">
        <v>11130.6605806891</v>
      </c>
      <c r="I135" s="160">
        <v>10507.065377180401</v>
      </c>
      <c r="J135" s="160">
        <v>10175.9917087213</v>
      </c>
      <c r="K135" s="160">
        <v>10569.121000000001</v>
      </c>
      <c r="L135" s="160">
        <v>10198.095999999998</v>
      </c>
      <c r="M135" s="159">
        <v>0.85416666666670005</v>
      </c>
      <c r="N135" s="160">
        <v>6407.1074995474501</v>
      </c>
      <c r="O135" s="160">
        <v>6399.8508028886399</v>
      </c>
      <c r="P135" s="160">
        <v>6444.8652546353196</v>
      </c>
      <c r="Q135" s="160">
        <v>6819.9103397352401</v>
      </c>
      <c r="R135" s="160">
        <v>6376.5640174336504</v>
      </c>
      <c r="S135" s="160">
        <v>5873.8344389828499</v>
      </c>
      <c r="T135" s="160">
        <v>6411.9623304632096</v>
      </c>
      <c r="U135" s="160">
        <v>6114.6918245942597</v>
      </c>
      <c r="V135" s="160">
        <v>6114.0918960368299</v>
      </c>
      <c r="W135" s="160">
        <v>5844.7810000000009</v>
      </c>
      <c r="X135" s="160">
        <v>5890.2529999999997</v>
      </c>
      <c r="Y135" s="160"/>
      <c r="Z135" s="161">
        <f t="shared" si="7"/>
        <v>9993.8988869921195</v>
      </c>
      <c r="AA135" s="161">
        <f t="shared" si="8"/>
        <v>1435.2849304165811</v>
      </c>
      <c r="AB135" s="161">
        <f t="shared" si="9"/>
        <v>5873.8344389828499</v>
      </c>
      <c r="AC135" s="161">
        <f t="shared" si="10"/>
        <v>946.07590075239023</v>
      </c>
      <c r="AD135" s="137"/>
      <c r="AE135" s="114"/>
    </row>
    <row r="136" spans="1:31" s="144" customFormat="1">
      <c r="A136" s="159">
        <v>0.86458333333329995</v>
      </c>
      <c r="B136" s="160">
        <v>9922.5232151137297</v>
      </c>
      <c r="C136" s="160">
        <v>10469.637281777899</v>
      </c>
      <c r="D136" s="160">
        <v>10876.866255335901</v>
      </c>
      <c r="E136" s="160">
        <v>11432.9470532348</v>
      </c>
      <c r="F136" s="160">
        <v>10869.5271681594</v>
      </c>
      <c r="G136" s="160">
        <v>10345.261449354401</v>
      </c>
      <c r="H136" s="160">
        <v>11042.0792266813</v>
      </c>
      <c r="I136" s="160">
        <v>10391.9812031525</v>
      </c>
      <c r="J136" s="160">
        <v>10100.260743294701</v>
      </c>
      <c r="K136" s="160">
        <v>10458.170000000002</v>
      </c>
      <c r="L136" s="160">
        <v>10137.453000000001</v>
      </c>
      <c r="M136" s="159">
        <v>0.86458333333329995</v>
      </c>
      <c r="N136" s="160">
        <v>6451.9696090219704</v>
      </c>
      <c r="O136" s="160">
        <v>6509.2283521824802</v>
      </c>
      <c r="P136" s="160">
        <v>6501.4565170018896</v>
      </c>
      <c r="Q136" s="160">
        <v>6883.0850349744196</v>
      </c>
      <c r="R136" s="160">
        <v>6444.1018336181596</v>
      </c>
      <c r="S136" s="160">
        <v>5828.2025651119702</v>
      </c>
      <c r="T136" s="160">
        <v>6455.9973820899804</v>
      </c>
      <c r="U136" s="160">
        <v>6170.61715785866</v>
      </c>
      <c r="V136" s="160">
        <v>6107.6638107978497</v>
      </c>
      <c r="W136" s="160">
        <v>5860.5860000000002</v>
      </c>
      <c r="X136" s="160">
        <v>5877.1270000000004</v>
      </c>
      <c r="Y136" s="160"/>
      <c r="Z136" s="161">
        <f t="shared" si="7"/>
        <v>9922.5232151137297</v>
      </c>
      <c r="AA136" s="161">
        <f t="shared" si="8"/>
        <v>1510.4238381210707</v>
      </c>
      <c r="AB136" s="161">
        <f t="shared" si="9"/>
        <v>5828.2025651119702</v>
      </c>
      <c r="AC136" s="161">
        <f t="shared" si="10"/>
        <v>1054.8824698624494</v>
      </c>
      <c r="AD136" s="137"/>
      <c r="AE136" s="114"/>
    </row>
    <row r="137" spans="1:31" s="144" customFormat="1">
      <c r="A137" s="159">
        <v>0.875</v>
      </c>
      <c r="B137" s="160">
        <v>9796.0039558794997</v>
      </c>
      <c r="C137" s="160">
        <v>10376.855044498199</v>
      </c>
      <c r="D137" s="160">
        <v>10826.518570702799</v>
      </c>
      <c r="E137" s="160">
        <v>11327.7705497426</v>
      </c>
      <c r="F137" s="160">
        <v>10760.480855076599</v>
      </c>
      <c r="G137" s="160">
        <v>10250.814785873899</v>
      </c>
      <c r="H137" s="160">
        <v>10896.2732386919</v>
      </c>
      <c r="I137" s="160">
        <v>10304.029616776999</v>
      </c>
      <c r="J137" s="160">
        <v>10016.8154125528</v>
      </c>
      <c r="K137" s="160">
        <v>10372.628999999999</v>
      </c>
      <c r="L137" s="160">
        <v>10053.262000000001</v>
      </c>
      <c r="M137" s="159">
        <v>0.875</v>
      </c>
      <c r="N137" s="160">
        <v>6518.1056526353595</v>
      </c>
      <c r="O137" s="160">
        <v>6585.0680167958699</v>
      </c>
      <c r="P137" s="160">
        <v>6577.9979596489902</v>
      </c>
      <c r="Q137" s="160">
        <v>6905.4524914102903</v>
      </c>
      <c r="R137" s="160">
        <v>6563.7884447778097</v>
      </c>
      <c r="S137" s="160">
        <v>5860.3127637364396</v>
      </c>
      <c r="T137" s="160">
        <v>6437.8315929890796</v>
      </c>
      <c r="U137" s="160">
        <v>6243.3619058309796</v>
      </c>
      <c r="V137" s="160">
        <v>6122.8253211046504</v>
      </c>
      <c r="W137" s="160">
        <v>5925.2159999999994</v>
      </c>
      <c r="X137" s="160">
        <v>5909.7349999999988</v>
      </c>
      <c r="Y137" s="160"/>
      <c r="Z137" s="161">
        <f t="shared" si="7"/>
        <v>9796.0039558794997</v>
      </c>
      <c r="AA137" s="161">
        <f t="shared" si="8"/>
        <v>1531.7665938630998</v>
      </c>
      <c r="AB137" s="161">
        <f t="shared" si="9"/>
        <v>5860.3127637364396</v>
      </c>
      <c r="AC137" s="161">
        <f t="shared" si="10"/>
        <v>1045.1397276738508</v>
      </c>
      <c r="AD137" s="137"/>
      <c r="AE137" s="114"/>
    </row>
    <row r="138" spans="1:31" s="144" customFormat="1">
      <c r="A138" s="159">
        <v>0.88541666666670005</v>
      </c>
      <c r="B138" s="160">
        <v>9666.5258352395504</v>
      </c>
      <c r="C138" s="160">
        <v>10178.129604944501</v>
      </c>
      <c r="D138" s="160">
        <v>10613.881315615899</v>
      </c>
      <c r="E138" s="160">
        <v>11145.9460638126</v>
      </c>
      <c r="F138" s="160">
        <v>10625.6322292122</v>
      </c>
      <c r="G138" s="160">
        <v>10159.8065300285</v>
      </c>
      <c r="H138" s="160">
        <v>10775.142359540399</v>
      </c>
      <c r="I138" s="160">
        <v>10164.091805427301</v>
      </c>
      <c r="J138" s="160">
        <v>9921.0824627575494</v>
      </c>
      <c r="K138" s="160">
        <v>10242.485000000001</v>
      </c>
      <c r="L138" s="160">
        <v>9980.5390000000007</v>
      </c>
      <c r="M138" s="159">
        <v>0.88541666666670005</v>
      </c>
      <c r="N138" s="160">
        <v>6533.1914364703798</v>
      </c>
      <c r="O138" s="160">
        <v>6574.62651403155</v>
      </c>
      <c r="P138" s="160">
        <v>6594.3196111398402</v>
      </c>
      <c r="Q138" s="160">
        <v>6849.0357612108801</v>
      </c>
      <c r="R138" s="160">
        <v>6541.6553759926501</v>
      </c>
      <c r="S138" s="160">
        <v>5894.0756337484599</v>
      </c>
      <c r="T138" s="160">
        <v>6385.9741202731302</v>
      </c>
      <c r="U138" s="160">
        <v>6238.0771212314203</v>
      </c>
      <c r="V138" s="160">
        <v>5991.7886874948899</v>
      </c>
      <c r="W138" s="160">
        <v>5848.058</v>
      </c>
      <c r="X138" s="160">
        <v>5841.6489999999985</v>
      </c>
      <c r="Y138" s="160"/>
      <c r="Z138" s="161">
        <f t="shared" si="7"/>
        <v>9666.5258352395504</v>
      </c>
      <c r="AA138" s="161">
        <f t="shared" si="8"/>
        <v>1479.4202285730498</v>
      </c>
      <c r="AB138" s="161">
        <f t="shared" si="9"/>
        <v>5894.0756337484599</v>
      </c>
      <c r="AC138" s="161">
        <f t="shared" si="10"/>
        <v>954.96012746242013</v>
      </c>
      <c r="AD138" s="137"/>
      <c r="AE138" s="114"/>
    </row>
    <row r="139" spans="1:31" s="144" customFormat="1">
      <c r="A139" s="159">
        <v>0.89583333333329995</v>
      </c>
      <c r="B139" s="160">
        <v>9353.6793044560509</v>
      </c>
      <c r="C139" s="160">
        <v>9894.0322468504291</v>
      </c>
      <c r="D139" s="160">
        <v>10343.262642801399</v>
      </c>
      <c r="E139" s="160">
        <v>10921.172336965999</v>
      </c>
      <c r="F139" s="160">
        <v>10369.111018398</v>
      </c>
      <c r="G139" s="160">
        <v>9921.7855538434706</v>
      </c>
      <c r="H139" s="160">
        <v>10476.8289465295</v>
      </c>
      <c r="I139" s="160">
        <v>9969.5703633180892</v>
      </c>
      <c r="J139" s="160">
        <v>9753.9232574562793</v>
      </c>
      <c r="K139" s="160">
        <v>10049.867999999999</v>
      </c>
      <c r="L139" s="160">
        <v>9793.8900000000012</v>
      </c>
      <c r="M139" s="159">
        <v>0.89583333333329995</v>
      </c>
      <c r="N139" s="160">
        <v>6452.6109930705497</v>
      </c>
      <c r="O139" s="160">
        <v>6487.6691376563003</v>
      </c>
      <c r="P139" s="160">
        <v>6525.9715240175001</v>
      </c>
      <c r="Q139" s="160">
        <v>6766.3237981696802</v>
      </c>
      <c r="R139" s="160">
        <v>6449.6026854046104</v>
      </c>
      <c r="S139" s="160">
        <v>5935.6063512671999</v>
      </c>
      <c r="T139" s="160">
        <v>6290.1461105479902</v>
      </c>
      <c r="U139" s="160">
        <v>6194.2017947940403</v>
      </c>
      <c r="V139" s="160">
        <v>5892.0917363100698</v>
      </c>
      <c r="W139" s="160">
        <v>5749.5130000000008</v>
      </c>
      <c r="X139" s="160">
        <v>5707.482</v>
      </c>
      <c r="Y139" s="160"/>
      <c r="Z139" s="161">
        <f t="shared" si="7"/>
        <v>9353.6793044560509</v>
      </c>
      <c r="AA139" s="161">
        <f t="shared" si="8"/>
        <v>1567.4930325099485</v>
      </c>
      <c r="AB139" s="161">
        <f t="shared" si="9"/>
        <v>5892.0917363100698</v>
      </c>
      <c r="AC139" s="161">
        <f t="shared" si="10"/>
        <v>874.23206185961044</v>
      </c>
      <c r="AD139" s="137"/>
      <c r="AE139" s="114"/>
    </row>
    <row r="140" spans="1:31" s="144" customFormat="1">
      <c r="A140" s="159">
        <v>0.90625</v>
      </c>
      <c r="B140" s="160">
        <v>9185.7171316256008</v>
      </c>
      <c r="C140" s="160">
        <v>9720.6626023103909</v>
      </c>
      <c r="D140" s="160">
        <v>10176.885685363701</v>
      </c>
      <c r="E140" s="160">
        <v>10702.7675499507</v>
      </c>
      <c r="F140" s="160">
        <v>10237.109851982899</v>
      </c>
      <c r="G140" s="160">
        <v>9715.1214705849907</v>
      </c>
      <c r="H140" s="160">
        <v>10287.2510452757</v>
      </c>
      <c r="I140" s="160">
        <v>9788.9303470043797</v>
      </c>
      <c r="J140" s="160">
        <v>9606.9665998095406</v>
      </c>
      <c r="K140" s="160">
        <v>9886.2569999999996</v>
      </c>
      <c r="L140" s="160">
        <v>9612.9559999999983</v>
      </c>
      <c r="M140" s="159">
        <v>0.90625</v>
      </c>
      <c r="N140" s="160">
        <v>6378.2348680946598</v>
      </c>
      <c r="O140" s="160">
        <v>6437.5688160996297</v>
      </c>
      <c r="P140" s="160">
        <v>6475.8398613679001</v>
      </c>
      <c r="Q140" s="160">
        <v>6711.7603215788604</v>
      </c>
      <c r="R140" s="160">
        <v>6402.0184156683399</v>
      </c>
      <c r="S140" s="160">
        <v>5982.3165715852901</v>
      </c>
      <c r="T140" s="160">
        <v>6255.1184304025601</v>
      </c>
      <c r="U140" s="160">
        <v>6171.21701655783</v>
      </c>
      <c r="V140" s="160">
        <v>5850.4727709525896</v>
      </c>
      <c r="W140" s="160">
        <v>5689.9489999999996</v>
      </c>
      <c r="X140" s="160">
        <v>5676.09</v>
      </c>
      <c r="Y140" s="160"/>
      <c r="Z140" s="161">
        <f t="shared" si="7"/>
        <v>9185.7171316256008</v>
      </c>
      <c r="AA140" s="161">
        <f t="shared" si="8"/>
        <v>1517.0504183250996</v>
      </c>
      <c r="AB140" s="161">
        <f t="shared" si="9"/>
        <v>5850.4727709525896</v>
      </c>
      <c r="AC140" s="161">
        <f t="shared" si="10"/>
        <v>861.28755062627079</v>
      </c>
      <c r="AD140" s="137"/>
      <c r="AE140" s="114"/>
    </row>
    <row r="141" spans="1:31" s="144" customFormat="1">
      <c r="A141" s="159">
        <v>0.91666666666670005</v>
      </c>
      <c r="B141" s="160">
        <v>9100.3986396731798</v>
      </c>
      <c r="C141" s="160">
        <v>9572.9432704486007</v>
      </c>
      <c r="D141" s="160">
        <v>10083.089059127</v>
      </c>
      <c r="E141" s="160">
        <v>10659.0026848618</v>
      </c>
      <c r="F141" s="160">
        <v>10159.175134695301</v>
      </c>
      <c r="G141" s="160">
        <v>9654.7759597251097</v>
      </c>
      <c r="H141" s="160">
        <v>10229.0611473315</v>
      </c>
      <c r="I141" s="160">
        <v>9710.1426816891108</v>
      </c>
      <c r="J141" s="160">
        <v>9563.3198229080899</v>
      </c>
      <c r="K141" s="160">
        <v>9834.7479999999996</v>
      </c>
      <c r="L141" s="160">
        <v>9561.5460000000003</v>
      </c>
      <c r="M141" s="159">
        <v>0.91666666666670005</v>
      </c>
      <c r="N141" s="160">
        <v>6431.9410497930303</v>
      </c>
      <c r="O141" s="160">
        <v>6438.0739450736701</v>
      </c>
      <c r="P141" s="160">
        <v>6429.7365532753001</v>
      </c>
      <c r="Q141" s="160">
        <v>6712.0929110909301</v>
      </c>
      <c r="R141" s="160">
        <v>6348.9267095752402</v>
      </c>
      <c r="S141" s="160">
        <v>5969.5579128919799</v>
      </c>
      <c r="T141" s="160">
        <v>6216.6753789284403</v>
      </c>
      <c r="U141" s="160">
        <v>6161.2976859754899</v>
      </c>
      <c r="V141" s="160">
        <v>5835.2423102930197</v>
      </c>
      <c r="W141" s="160">
        <v>5733.2079999999996</v>
      </c>
      <c r="X141" s="160">
        <v>5680.9439999999995</v>
      </c>
      <c r="Y141" s="160"/>
      <c r="Z141" s="161">
        <f t="shared" si="7"/>
        <v>9100.3986396731798</v>
      </c>
      <c r="AA141" s="161">
        <f t="shared" si="8"/>
        <v>1558.6040451886201</v>
      </c>
      <c r="AB141" s="161">
        <f t="shared" si="9"/>
        <v>5835.2423102930197</v>
      </c>
      <c r="AC141" s="161">
        <f t="shared" si="10"/>
        <v>876.85060079791037</v>
      </c>
      <c r="AD141" s="137"/>
      <c r="AE141" s="114"/>
    </row>
    <row r="142" spans="1:31" s="144" customFormat="1">
      <c r="A142" s="159">
        <v>0.92708333333329995</v>
      </c>
      <c r="B142" s="160">
        <v>9037.6775265917095</v>
      </c>
      <c r="C142" s="160">
        <v>9492.5676323855805</v>
      </c>
      <c r="D142" s="160">
        <v>10014.471443701401</v>
      </c>
      <c r="E142" s="160">
        <v>10570.7026880016</v>
      </c>
      <c r="F142" s="160">
        <v>10079.0287596094</v>
      </c>
      <c r="G142" s="160">
        <v>9642.3685105621498</v>
      </c>
      <c r="H142" s="160">
        <v>10168.855188568699</v>
      </c>
      <c r="I142" s="160">
        <v>9648.9912574186801</v>
      </c>
      <c r="J142" s="160">
        <v>9521.8300817299605</v>
      </c>
      <c r="K142" s="160">
        <v>9754.4089999999978</v>
      </c>
      <c r="L142" s="160">
        <v>9540.49</v>
      </c>
      <c r="M142" s="159">
        <v>0.92708333333329995</v>
      </c>
      <c r="N142" s="160">
        <v>6345.0304496545295</v>
      </c>
      <c r="O142" s="160">
        <v>6386.8145885874601</v>
      </c>
      <c r="P142" s="160">
        <v>6382.0948304654603</v>
      </c>
      <c r="Q142" s="160">
        <v>6715.3603508460701</v>
      </c>
      <c r="R142" s="160">
        <v>6353.7330574387197</v>
      </c>
      <c r="S142" s="160">
        <v>5885.8476894447504</v>
      </c>
      <c r="T142" s="160">
        <v>6141.3168204767398</v>
      </c>
      <c r="U142" s="160">
        <v>6088.6829409312204</v>
      </c>
      <c r="V142" s="160">
        <v>5823.4163307447798</v>
      </c>
      <c r="W142" s="160">
        <v>5703.94</v>
      </c>
      <c r="X142" s="160">
        <v>5681.21</v>
      </c>
      <c r="Y142" s="160"/>
      <c r="Z142" s="161">
        <f t="shared" si="7"/>
        <v>9037.6775265917095</v>
      </c>
      <c r="AA142" s="161">
        <f t="shared" si="8"/>
        <v>1533.0251614098906</v>
      </c>
      <c r="AB142" s="161">
        <f t="shared" si="9"/>
        <v>5823.4163307447798</v>
      </c>
      <c r="AC142" s="161">
        <f t="shared" si="10"/>
        <v>891.94402010129033</v>
      </c>
      <c r="AD142" s="137"/>
      <c r="AE142" s="114"/>
    </row>
    <row r="143" spans="1:31" s="144" customFormat="1">
      <c r="A143" s="159">
        <v>0.9375</v>
      </c>
      <c r="B143" s="160">
        <v>8905.5243800951393</v>
      </c>
      <c r="C143" s="160">
        <v>9451.1157109059895</v>
      </c>
      <c r="D143" s="160">
        <v>9981.8313632212194</v>
      </c>
      <c r="E143" s="160">
        <v>10538.1191251154</v>
      </c>
      <c r="F143" s="160">
        <v>9992.9422023603092</v>
      </c>
      <c r="G143" s="160">
        <v>9525.0967148320105</v>
      </c>
      <c r="H143" s="160">
        <v>10080.0810664419</v>
      </c>
      <c r="I143" s="160">
        <v>9520.3534685792201</v>
      </c>
      <c r="J143" s="160">
        <v>9382.0033546837403</v>
      </c>
      <c r="K143" s="160">
        <v>9645.7950000000001</v>
      </c>
      <c r="L143" s="160">
        <v>9423.2800000000007</v>
      </c>
      <c r="M143" s="159">
        <v>0.9375</v>
      </c>
      <c r="N143" s="160">
        <v>6282.8164993206901</v>
      </c>
      <c r="O143" s="160">
        <v>6309.8324819950603</v>
      </c>
      <c r="P143" s="160">
        <v>6327.4145620723302</v>
      </c>
      <c r="Q143" s="160">
        <v>6709.50229804625</v>
      </c>
      <c r="R143" s="160">
        <v>6281.2423054929004</v>
      </c>
      <c r="S143" s="160">
        <v>5851.9025145087098</v>
      </c>
      <c r="T143" s="160">
        <v>6065.6361695528403</v>
      </c>
      <c r="U143" s="160">
        <v>6033.3093044627303</v>
      </c>
      <c r="V143" s="160">
        <v>5712.28671587999</v>
      </c>
      <c r="W143" s="160">
        <v>5636.8149999999996</v>
      </c>
      <c r="X143" s="160">
        <v>5639.2770000000019</v>
      </c>
      <c r="Y143" s="160"/>
      <c r="Z143" s="161">
        <f t="shared" si="7"/>
        <v>8905.5243800951393</v>
      </c>
      <c r="AA143" s="161">
        <f t="shared" si="8"/>
        <v>1632.5947450202602</v>
      </c>
      <c r="AB143" s="161">
        <f t="shared" si="9"/>
        <v>5712.28671587999</v>
      </c>
      <c r="AC143" s="161">
        <f t="shared" si="10"/>
        <v>997.21558216625999</v>
      </c>
      <c r="AD143" s="137"/>
      <c r="AE143" s="114"/>
    </row>
    <row r="144" spans="1:31" s="144" customFormat="1">
      <c r="A144" s="159">
        <v>0.94791666666670005</v>
      </c>
      <c r="B144" s="160">
        <v>8770.6581443550604</v>
      </c>
      <c r="C144" s="160">
        <v>9343.0740850005895</v>
      </c>
      <c r="D144" s="160">
        <v>9918.7035628174199</v>
      </c>
      <c r="E144" s="160">
        <v>10434.1106161639</v>
      </c>
      <c r="F144" s="160">
        <v>9901.0932051814507</v>
      </c>
      <c r="G144" s="160">
        <v>9422.3729676306393</v>
      </c>
      <c r="H144" s="160">
        <v>9923.5646657101006</v>
      </c>
      <c r="I144" s="160">
        <v>9391.3387669869408</v>
      </c>
      <c r="J144" s="160">
        <v>9279.9871316923509</v>
      </c>
      <c r="K144" s="160">
        <v>9544.8489999999983</v>
      </c>
      <c r="L144" s="160">
        <v>9355.3319999999985</v>
      </c>
      <c r="M144" s="159">
        <v>0.94791666666670005</v>
      </c>
      <c r="N144" s="160">
        <v>6219.8668189482996</v>
      </c>
      <c r="O144" s="160">
        <v>6252.6471805681304</v>
      </c>
      <c r="P144" s="160">
        <v>6247.7841309165697</v>
      </c>
      <c r="Q144" s="160">
        <v>6621.2576925576504</v>
      </c>
      <c r="R144" s="160">
        <v>6227.2342917081196</v>
      </c>
      <c r="S144" s="160">
        <v>5798.9017451084101</v>
      </c>
      <c r="T144" s="160">
        <v>6024.7525241781696</v>
      </c>
      <c r="U144" s="160">
        <v>5994.6952231036203</v>
      </c>
      <c r="V144" s="160">
        <v>5675.0855000669499</v>
      </c>
      <c r="W144" s="160">
        <v>5568.9490000000005</v>
      </c>
      <c r="X144" s="160">
        <v>5544.3289999999997</v>
      </c>
      <c r="Y144" s="160"/>
      <c r="Z144" s="161">
        <f t="shared" si="7"/>
        <v>8770.6581443550604</v>
      </c>
      <c r="AA144" s="161">
        <f t="shared" si="8"/>
        <v>1663.4524718088396</v>
      </c>
      <c r="AB144" s="161">
        <f t="shared" si="9"/>
        <v>5675.0855000669499</v>
      </c>
      <c r="AC144" s="161">
        <f t="shared" si="10"/>
        <v>946.17219249070058</v>
      </c>
      <c r="AD144" s="137"/>
      <c r="AE144" s="114"/>
    </row>
    <row r="145" spans="1:31" s="144" customFormat="1">
      <c r="A145" s="159">
        <v>0.95833333333329995</v>
      </c>
      <c r="B145" s="160">
        <v>8687.5513970310294</v>
      </c>
      <c r="C145" s="160">
        <v>9192.48399899789</v>
      </c>
      <c r="D145" s="160">
        <v>9782.0817161184204</v>
      </c>
      <c r="E145" s="160">
        <v>10384.011645197499</v>
      </c>
      <c r="F145" s="160">
        <v>9794.5823964758602</v>
      </c>
      <c r="G145" s="160">
        <v>9279.3753431894693</v>
      </c>
      <c r="H145" s="160">
        <v>9845.1933367744296</v>
      </c>
      <c r="I145" s="160">
        <v>9232.1225393488203</v>
      </c>
      <c r="J145" s="160">
        <v>9232.5737605366394</v>
      </c>
      <c r="K145" s="160">
        <v>9407.5890000000036</v>
      </c>
      <c r="L145" s="160">
        <v>9269.6979999999985</v>
      </c>
      <c r="M145" s="159">
        <v>0.95833333333329995</v>
      </c>
      <c r="N145" s="160">
        <v>6132.7580198784099</v>
      </c>
      <c r="O145" s="160">
        <v>6209.0998422672401</v>
      </c>
      <c r="P145" s="160">
        <v>6205.4458702605598</v>
      </c>
      <c r="Q145" s="160">
        <v>6575.6829052396897</v>
      </c>
      <c r="R145" s="160">
        <v>6095.9731685953602</v>
      </c>
      <c r="S145" s="160">
        <v>5692.4385878818603</v>
      </c>
      <c r="T145" s="160">
        <v>5956.5356128868398</v>
      </c>
      <c r="U145" s="160">
        <v>5905.8114315189296</v>
      </c>
      <c r="V145" s="160">
        <v>5573.5040817952204</v>
      </c>
      <c r="W145" s="160">
        <v>5452.9079999999994</v>
      </c>
      <c r="X145" s="160">
        <v>5440.1399999999994</v>
      </c>
      <c r="Y145" s="160"/>
      <c r="Z145" s="161">
        <f t="shared" si="7"/>
        <v>8687.5513970310294</v>
      </c>
      <c r="AA145" s="161">
        <f t="shared" si="8"/>
        <v>1696.4602481664697</v>
      </c>
      <c r="AB145" s="161">
        <f t="shared" si="9"/>
        <v>5573.5040817952204</v>
      </c>
      <c r="AC145" s="161">
        <f t="shared" si="10"/>
        <v>1002.1788234444693</v>
      </c>
      <c r="AD145" s="137"/>
      <c r="AE145" s="114"/>
    </row>
    <row r="146" spans="1:31" s="144" customFormat="1">
      <c r="A146" s="159">
        <v>0.96875</v>
      </c>
      <c r="B146" s="160">
        <v>8563.8603698927309</v>
      </c>
      <c r="C146" s="160">
        <v>9087.6835545672802</v>
      </c>
      <c r="D146" s="160">
        <v>9634.4518285621107</v>
      </c>
      <c r="E146" s="160">
        <v>10276.633502569901</v>
      </c>
      <c r="F146" s="160">
        <v>9656.6044318270106</v>
      </c>
      <c r="G146" s="160">
        <v>9121.5994550077794</v>
      </c>
      <c r="H146" s="160">
        <v>9726.7949896467399</v>
      </c>
      <c r="I146" s="160">
        <v>9073.3866032559708</v>
      </c>
      <c r="J146" s="160">
        <v>9068.5613898761603</v>
      </c>
      <c r="K146" s="160">
        <v>9288.2490000000016</v>
      </c>
      <c r="L146" s="160">
        <v>9127.4359999999997</v>
      </c>
      <c r="M146" s="159">
        <v>0.96875</v>
      </c>
      <c r="N146" s="160">
        <v>6046.3186076458396</v>
      </c>
      <c r="O146" s="160">
        <v>6092.7294004198602</v>
      </c>
      <c r="P146" s="160">
        <v>6107.8281920358604</v>
      </c>
      <c r="Q146" s="160">
        <v>6475.5144328565502</v>
      </c>
      <c r="R146" s="160">
        <v>5985.3328509677003</v>
      </c>
      <c r="S146" s="160">
        <v>5553.6489389124099</v>
      </c>
      <c r="T146" s="160">
        <v>5861.2411502630603</v>
      </c>
      <c r="U146" s="160">
        <v>5804.8540725760704</v>
      </c>
      <c r="V146" s="160">
        <v>5454.5515828809503</v>
      </c>
      <c r="W146" s="160">
        <v>5334.5889999999999</v>
      </c>
      <c r="X146" s="160">
        <v>5357.4920000000002</v>
      </c>
      <c r="Y146" s="160"/>
      <c r="Z146" s="161">
        <f t="shared" si="7"/>
        <v>8563.8603698927309</v>
      </c>
      <c r="AA146" s="161">
        <f t="shared" si="8"/>
        <v>1712.77313267717</v>
      </c>
      <c r="AB146" s="161">
        <f t="shared" si="9"/>
        <v>5454.5515828809503</v>
      </c>
      <c r="AC146" s="161">
        <f t="shared" si="10"/>
        <v>1020.9628499756</v>
      </c>
      <c r="AD146" s="137"/>
      <c r="AE146" s="114"/>
    </row>
    <row r="147" spans="1:31" s="144" customFormat="1">
      <c r="A147" s="159">
        <v>0.97916666666670005</v>
      </c>
      <c r="B147" s="160">
        <v>8452.4393420853103</v>
      </c>
      <c r="C147" s="160">
        <v>8968.1429797369201</v>
      </c>
      <c r="D147" s="160">
        <v>9522.3013668034891</v>
      </c>
      <c r="E147" s="160">
        <v>10140.9349787966</v>
      </c>
      <c r="F147" s="160">
        <v>9529.9212140967593</v>
      </c>
      <c r="G147" s="160">
        <v>8953.86216189691</v>
      </c>
      <c r="H147" s="160">
        <v>9583.8380875700095</v>
      </c>
      <c r="I147" s="160">
        <v>8977.8166548883091</v>
      </c>
      <c r="J147" s="160">
        <v>8978.3468226826008</v>
      </c>
      <c r="K147" s="160">
        <v>9182.4479999999985</v>
      </c>
      <c r="L147" s="160">
        <v>8986.31</v>
      </c>
      <c r="M147" s="159">
        <v>0.97916666666670005</v>
      </c>
      <c r="N147" s="160">
        <v>5929.21724512739</v>
      </c>
      <c r="O147" s="160">
        <v>5968.7126339582101</v>
      </c>
      <c r="P147" s="160">
        <v>5970.9511716174802</v>
      </c>
      <c r="Q147" s="160">
        <v>6328.1369993543804</v>
      </c>
      <c r="R147" s="160">
        <v>5868.6196068844702</v>
      </c>
      <c r="S147" s="160">
        <v>5422.2174974474901</v>
      </c>
      <c r="T147" s="160">
        <v>5736.1977370256</v>
      </c>
      <c r="U147" s="160">
        <v>5682.5699565628202</v>
      </c>
      <c r="V147" s="160">
        <v>5315.8926529946702</v>
      </c>
      <c r="W147" s="160">
        <v>5224.9669999999996</v>
      </c>
      <c r="X147" s="160">
        <v>5303.097999999999</v>
      </c>
      <c r="Y147" s="160"/>
      <c r="Z147" s="161">
        <f t="shared" si="7"/>
        <v>8452.4393420853103</v>
      </c>
      <c r="AA147" s="161">
        <f t="shared" si="8"/>
        <v>1688.49563671129</v>
      </c>
      <c r="AB147" s="161">
        <f t="shared" si="9"/>
        <v>5315.8926529946702</v>
      </c>
      <c r="AC147" s="161">
        <f t="shared" si="10"/>
        <v>1012.2443463597101</v>
      </c>
      <c r="AD147" s="137"/>
      <c r="AE147" s="114"/>
    </row>
    <row r="148" spans="1:31" s="144" customFormat="1">
      <c r="A148" s="159">
        <v>0.98958333333329995</v>
      </c>
      <c r="B148" s="160">
        <v>8311.1950844759704</v>
      </c>
      <c r="C148" s="160">
        <v>8852.2399274991094</v>
      </c>
      <c r="D148" s="160">
        <v>9400.2789659703303</v>
      </c>
      <c r="E148" s="160">
        <v>9986.2644275685197</v>
      </c>
      <c r="F148" s="160">
        <v>9387.4605440285795</v>
      </c>
      <c r="G148" s="160">
        <v>8844.3457359846398</v>
      </c>
      <c r="H148" s="160">
        <v>9406.49503534631</v>
      </c>
      <c r="I148" s="160">
        <v>8808.7417244655499</v>
      </c>
      <c r="J148" s="160">
        <v>8880.6504437356598</v>
      </c>
      <c r="K148" s="160">
        <v>9042.637999999999</v>
      </c>
      <c r="L148" s="160">
        <v>8866.0380000000041</v>
      </c>
      <c r="M148" s="159">
        <v>0.98958333333329995</v>
      </c>
      <c r="N148" s="160">
        <v>5812.8416870455503</v>
      </c>
      <c r="O148" s="160">
        <v>5853.6872735628504</v>
      </c>
      <c r="P148" s="160">
        <v>5825.0819729179002</v>
      </c>
      <c r="Q148" s="160">
        <v>6225.89461403512</v>
      </c>
      <c r="R148" s="160">
        <v>5735.0332791218598</v>
      </c>
      <c r="S148" s="160">
        <v>5298.7341631776899</v>
      </c>
      <c r="T148" s="160">
        <v>5604.3785836842699</v>
      </c>
      <c r="U148" s="160">
        <v>5565.3824454373698</v>
      </c>
      <c r="V148" s="160">
        <v>5140.5186968689404</v>
      </c>
      <c r="W148" s="160">
        <v>5097.893</v>
      </c>
      <c r="X148" s="160">
        <v>5187.2339999999995</v>
      </c>
      <c r="Y148" s="160"/>
      <c r="Z148" s="161">
        <f t="shared" si="7"/>
        <v>8311.1950844759704</v>
      </c>
      <c r="AA148" s="161">
        <f t="shared" si="8"/>
        <v>1675.0693430925494</v>
      </c>
      <c r="AB148" s="161">
        <f t="shared" si="9"/>
        <v>5140.5186968689404</v>
      </c>
      <c r="AC148" s="161">
        <f t="shared" si="10"/>
        <v>1085.3759171661795</v>
      </c>
      <c r="AD148" s="137"/>
      <c r="AE148" s="114"/>
    </row>
    <row r="149" spans="1:31" s="144" customFormat="1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</row>
  </sheetData>
  <conditionalFormatting sqref="B53:L148">
    <cfRule type="expression" dxfId="1" priority="6">
      <formula>B53=MAX(B$5:B$33)</formula>
    </cfRule>
  </conditionalFormatting>
  <conditionalFormatting sqref="N53:Y148">
    <cfRule type="expression" dxfId="0" priority="1">
      <formula>N53=MIN(N$5:N$33)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15"/>
  <dimension ref="A1:N38"/>
  <sheetViews>
    <sheetView showGridLines="0" zoomScaleNormal="100" workbookViewId="0"/>
  </sheetViews>
  <sheetFormatPr defaultColWidth="9.140625" defaultRowHeight="12"/>
  <cols>
    <col min="1" max="1" width="41.85546875" style="3" customWidth="1"/>
    <col min="2" max="2" width="8.140625" style="3" customWidth="1"/>
    <col min="3" max="13" width="8.140625" style="13" customWidth="1"/>
    <col min="14" max="14" width="8.7109375" style="13" customWidth="1"/>
    <col min="15" max="15" width="9.7109375" style="3" customWidth="1"/>
    <col min="16" max="16384" width="9.140625" style="3"/>
  </cols>
  <sheetData>
    <row r="1" spans="1:14" ht="20.25">
      <c r="A1" s="220" t="s">
        <v>681</v>
      </c>
      <c r="N1" s="255" t="str">
        <f>'3.1'!N1</f>
        <v>2025</v>
      </c>
    </row>
    <row r="2" spans="1:14" ht="18">
      <c r="A2" s="233" t="s">
        <v>682</v>
      </c>
    </row>
    <row r="3" spans="1:14" ht="6" customHeight="1"/>
    <row r="4" spans="1:14">
      <c r="A4" s="267"/>
      <c r="B4" s="252" t="s">
        <v>75</v>
      </c>
      <c r="C4" s="252" t="s">
        <v>76</v>
      </c>
      <c r="D4" s="252" t="s">
        <v>77</v>
      </c>
      <c r="E4" s="252" t="s">
        <v>78</v>
      </c>
      <c r="F4" s="252" t="s">
        <v>79</v>
      </c>
      <c r="G4" s="252" t="s">
        <v>80</v>
      </c>
      <c r="H4" s="252" t="s">
        <v>81</v>
      </c>
      <c r="I4" s="252" t="s">
        <v>82</v>
      </c>
      <c r="J4" s="252" t="s">
        <v>83</v>
      </c>
      <c r="K4" s="252" t="s">
        <v>84</v>
      </c>
      <c r="L4" s="252" t="s">
        <v>85</v>
      </c>
      <c r="M4" s="252" t="s">
        <v>86</v>
      </c>
      <c r="N4" s="280" t="s">
        <v>60</v>
      </c>
    </row>
    <row r="5" spans="1:14">
      <c r="A5" s="307" t="s">
        <v>119</v>
      </c>
      <c r="B5" s="308">
        <f>SUM(B6:B8)</f>
        <v>6881.5650409999998</v>
      </c>
      <c r="C5" s="308">
        <f t="shared" ref="C5:M5" si="0">SUM(C6:C8)</f>
        <v>6077.0279260000098</v>
      </c>
      <c r="D5" s="308">
        <f t="shared" si="0"/>
        <v>5997.7011540000003</v>
      </c>
      <c r="E5" s="308">
        <f t="shared" si="0"/>
        <v>5100.4877589999987</v>
      </c>
      <c r="F5" s="308">
        <f t="shared" si="0"/>
        <v>5089.3853099999997</v>
      </c>
      <c r="G5" s="308">
        <f t="shared" si="0"/>
        <v>4496.0428689999999</v>
      </c>
      <c r="H5" s="308">
        <f t="shared" si="0"/>
        <v>4974.630948</v>
      </c>
      <c r="I5" s="308">
        <f t="shared" si="0"/>
        <v>4882.4757829999999</v>
      </c>
      <c r="J5" s="308">
        <f t="shared" si="0"/>
        <v>4946.6116000000002</v>
      </c>
      <c r="K5" s="308">
        <f t="shared" si="0"/>
        <v>5806.2749329999997</v>
      </c>
      <c r="L5" s="308">
        <f t="shared" si="0"/>
        <v>6391.4456900000096</v>
      </c>
      <c r="M5" s="308">
        <f t="shared" si="0"/>
        <v>6640.3072790000006</v>
      </c>
      <c r="N5" s="308">
        <f>SUM(N6:N8)</f>
        <v>67283.956292000017</v>
      </c>
    </row>
    <row r="6" spans="1:14" ht="12" customHeight="1">
      <c r="A6" s="309" t="s">
        <v>33</v>
      </c>
      <c r="B6" s="311">
        <v>4919.0945750000001</v>
      </c>
      <c r="C6" s="311">
        <v>4573.5085750000098</v>
      </c>
      <c r="D6" s="311">
        <v>4691.6056500000004</v>
      </c>
      <c r="E6" s="311">
        <v>4093.2930249999999</v>
      </c>
      <c r="F6" s="311">
        <v>3784.0305750000002</v>
      </c>
      <c r="G6" s="311">
        <v>2860.2894999999999</v>
      </c>
      <c r="H6" s="311">
        <v>3722.7869000000001</v>
      </c>
      <c r="I6" s="311">
        <v>4012.8309250000002</v>
      </c>
      <c r="J6" s="311">
        <v>3649.6804999999999</v>
      </c>
      <c r="K6" s="311">
        <v>4267.2741249999999</v>
      </c>
      <c r="L6" s="311">
        <v>4779.5864750000101</v>
      </c>
      <c r="M6" s="311">
        <v>4672.086225</v>
      </c>
      <c r="N6" s="311">
        <f>SUM(B6:M6)</f>
        <v>50026.067050000027</v>
      </c>
    </row>
    <row r="7" spans="1:14" ht="12" customHeight="1">
      <c r="A7" s="365" t="s">
        <v>45</v>
      </c>
      <c r="B7" s="447">
        <v>68.6283999999999</v>
      </c>
      <c r="C7" s="369">
        <v>79.989604999999898</v>
      </c>
      <c r="D7" s="369">
        <v>39.481648999999997</v>
      </c>
      <c r="E7" s="369">
        <v>7.620908</v>
      </c>
      <c r="F7" s="369">
        <v>7.9599200000000101</v>
      </c>
      <c r="G7" s="369">
        <v>9.3776969999999995</v>
      </c>
      <c r="H7" s="369">
        <v>10.947224</v>
      </c>
      <c r="I7" s="369">
        <v>7.8347119999999997</v>
      </c>
      <c r="J7" s="369">
        <v>5.2329180000000104</v>
      </c>
      <c r="K7" s="369">
        <v>3.5533060000000098</v>
      </c>
      <c r="L7" s="369">
        <v>2.2732790000000098</v>
      </c>
      <c r="M7" s="369">
        <v>4.51987900000002</v>
      </c>
      <c r="N7" s="369">
        <f>SUM(B7:M7)</f>
        <v>247.41949699999989</v>
      </c>
    </row>
    <row r="8" spans="1:14" ht="12" customHeight="1">
      <c r="A8" s="271" t="s">
        <v>48</v>
      </c>
      <c r="B8" s="446">
        <v>1893.8420659999999</v>
      </c>
      <c r="C8" s="368">
        <v>1423.5297459999999</v>
      </c>
      <c r="D8" s="368">
        <v>1266.6138550000001</v>
      </c>
      <c r="E8" s="368">
        <v>999.57382599999903</v>
      </c>
      <c r="F8" s="368">
        <v>1297.3948150000001</v>
      </c>
      <c r="G8" s="368">
        <v>1626.3756719999999</v>
      </c>
      <c r="H8" s="368">
        <v>1240.8968239999999</v>
      </c>
      <c r="I8" s="368">
        <v>861.81014600000003</v>
      </c>
      <c r="J8" s="368">
        <v>1291.6981820000001</v>
      </c>
      <c r="K8" s="368">
        <v>1535.447502</v>
      </c>
      <c r="L8" s="368">
        <v>1609.5859359999999</v>
      </c>
      <c r="M8" s="368">
        <v>1963.7011749999999</v>
      </c>
      <c r="N8" s="368">
        <f>SUM(B8:M8)</f>
        <v>17010.469744999995</v>
      </c>
    </row>
    <row r="9" spans="1:14" ht="12" customHeight="1">
      <c r="A9" s="307" t="s">
        <v>434</v>
      </c>
      <c r="B9" s="308">
        <f>SUM(B10:B15)</f>
        <v>-6881.5650409999998</v>
      </c>
      <c r="C9" s="308">
        <f t="shared" ref="C9:M9" si="1">SUM(C10:C15)</f>
        <v>-6077.0279260000007</v>
      </c>
      <c r="D9" s="308">
        <f t="shared" si="1"/>
        <v>-5997.7011539999994</v>
      </c>
      <c r="E9" s="308">
        <f t="shared" si="1"/>
        <v>-5100.4877589999996</v>
      </c>
      <c r="F9" s="308">
        <f t="shared" si="1"/>
        <v>-5089.3853099999997</v>
      </c>
      <c r="G9" s="308">
        <f t="shared" si="1"/>
        <v>-4496.0428689999999</v>
      </c>
      <c r="H9" s="308">
        <f t="shared" si="1"/>
        <v>-4974.6309480000009</v>
      </c>
      <c r="I9" s="308">
        <f t="shared" si="1"/>
        <v>-4882.4757830000017</v>
      </c>
      <c r="J9" s="308">
        <f t="shared" si="1"/>
        <v>-4946.6116000000011</v>
      </c>
      <c r="K9" s="308">
        <f t="shared" si="1"/>
        <v>-5806.2749330000006</v>
      </c>
      <c r="L9" s="308">
        <f t="shared" si="1"/>
        <v>-6391.4456900000005</v>
      </c>
      <c r="M9" s="308">
        <f t="shared" si="1"/>
        <v>-6640.3072789999997</v>
      </c>
      <c r="N9" s="308">
        <f>SUM(N10:N15)</f>
        <v>-67283.956292000003</v>
      </c>
    </row>
    <row r="10" spans="1:14" ht="12" customHeight="1">
      <c r="A10" s="309" t="s">
        <v>46</v>
      </c>
      <c r="B10" s="310">
        <v>-3839.8888080000002</v>
      </c>
      <c r="C10" s="311">
        <v>-3433.3634084999999</v>
      </c>
      <c r="D10" s="311">
        <v>-3396.5060950000002</v>
      </c>
      <c r="E10" s="311">
        <v>-3135.8938870000002</v>
      </c>
      <c r="F10" s="311">
        <v>-3160.3350759999998</v>
      </c>
      <c r="G10" s="311">
        <v>-3051.5944119999999</v>
      </c>
      <c r="H10" s="311">
        <v>-3072.7462740000001</v>
      </c>
      <c r="I10" s="311">
        <v>-2912.8873600000002</v>
      </c>
      <c r="J10" s="311">
        <v>-3178.9469610000001</v>
      </c>
      <c r="K10" s="311">
        <v>-3586.3380099999999</v>
      </c>
      <c r="L10" s="311">
        <v>-3765.082128</v>
      </c>
      <c r="M10" s="311">
        <v>-3841.0319760000002</v>
      </c>
      <c r="N10" s="311">
        <f t="shared" ref="N10:N15" si="2">SUM(B10:M10)</f>
        <v>-40374.614395500001</v>
      </c>
    </row>
    <row r="11" spans="1:14" ht="12" customHeight="1">
      <c r="A11" s="365" t="s">
        <v>47</v>
      </c>
      <c r="B11" s="447">
        <v>-2818.1643260000001</v>
      </c>
      <c r="C11" s="369">
        <v>-2434.9232780000002</v>
      </c>
      <c r="D11" s="369">
        <v>-2386.7784529999999</v>
      </c>
      <c r="E11" s="369">
        <v>-1769.2091419999999</v>
      </c>
      <c r="F11" s="369">
        <v>-1718.35906</v>
      </c>
      <c r="G11" s="369">
        <v>-1281.176737</v>
      </c>
      <c r="H11" s="369">
        <v>-1699.5075850000001</v>
      </c>
      <c r="I11" s="369">
        <v>-1735.6631440000001</v>
      </c>
      <c r="J11" s="369">
        <v>-1576.3202220000001</v>
      </c>
      <c r="K11" s="369">
        <v>-2016.418954</v>
      </c>
      <c r="L11" s="369">
        <v>-2397.7369819999999</v>
      </c>
      <c r="M11" s="369">
        <v>-2542.261133</v>
      </c>
      <c r="N11" s="369">
        <f t="shared" si="2"/>
        <v>-24376.519015999998</v>
      </c>
    </row>
    <row r="12" spans="1:14" ht="12" customHeight="1">
      <c r="A12" s="365" t="s">
        <v>49</v>
      </c>
      <c r="B12" s="447">
        <v>0</v>
      </c>
      <c r="C12" s="369">
        <v>0</v>
      </c>
      <c r="D12" s="369">
        <v>0</v>
      </c>
      <c r="E12" s="369">
        <v>0</v>
      </c>
      <c r="F12" s="369">
        <v>0</v>
      </c>
      <c r="G12" s="369">
        <v>0</v>
      </c>
      <c r="H12" s="369">
        <v>0</v>
      </c>
      <c r="I12" s="369">
        <v>0</v>
      </c>
      <c r="J12" s="369">
        <v>0</v>
      </c>
      <c r="K12" s="369">
        <v>0</v>
      </c>
      <c r="L12" s="369">
        <v>0</v>
      </c>
      <c r="M12" s="369">
        <v>0</v>
      </c>
      <c r="N12" s="369">
        <f t="shared" si="2"/>
        <v>0</v>
      </c>
    </row>
    <row r="13" spans="1:14" ht="12" customHeight="1">
      <c r="A13" s="365" t="s">
        <v>39</v>
      </c>
      <c r="B13" s="447">
        <v>-107.27379999999999</v>
      </c>
      <c r="C13" s="369">
        <v>-108.233</v>
      </c>
      <c r="D13" s="369">
        <v>-111.602875</v>
      </c>
      <c r="E13" s="369">
        <v>-108.48</v>
      </c>
      <c r="F13" s="369">
        <v>-108.52405</v>
      </c>
      <c r="G13" s="369">
        <v>-83.7065750000001</v>
      </c>
      <c r="H13" s="369">
        <v>-106.142475</v>
      </c>
      <c r="I13" s="369">
        <v>-137.638125</v>
      </c>
      <c r="J13" s="369">
        <v>-83.868825000000101</v>
      </c>
      <c r="K13" s="369">
        <v>-93.972125000000005</v>
      </c>
      <c r="L13" s="369">
        <v>-109.20927500000001</v>
      </c>
      <c r="M13" s="369">
        <v>-122.70542500000001</v>
      </c>
      <c r="N13" s="369">
        <f t="shared" si="2"/>
        <v>-1281.3565500000002</v>
      </c>
    </row>
    <row r="14" spans="1:14" ht="12" customHeight="1">
      <c r="A14" s="365" t="s">
        <v>260</v>
      </c>
      <c r="B14" s="447">
        <v>-13.868475</v>
      </c>
      <c r="C14" s="369">
        <v>-7.9377750000000002</v>
      </c>
      <c r="D14" s="369">
        <v>-18.787375000000001</v>
      </c>
      <c r="E14" s="369">
        <v>-13.823175000000001</v>
      </c>
      <c r="F14" s="369">
        <v>-18.469124999999998</v>
      </c>
      <c r="G14" s="369">
        <v>-19.435124999999999</v>
      </c>
      <c r="H14" s="369">
        <v>-20.105650000000001</v>
      </c>
      <c r="I14" s="369">
        <v>-18.8535</v>
      </c>
      <c r="J14" s="369">
        <v>-26.421900000000001</v>
      </c>
      <c r="K14" s="369">
        <v>-16.223825000000001</v>
      </c>
      <c r="L14" s="369">
        <v>-13.855024999999999</v>
      </c>
      <c r="M14" s="369">
        <v>-16.450225</v>
      </c>
      <c r="N14" s="369">
        <f t="shared" si="2"/>
        <v>-204.23117500000001</v>
      </c>
    </row>
    <row r="15" spans="1:14" ht="12" customHeight="1">
      <c r="A15" s="365" t="s">
        <v>114</v>
      </c>
      <c r="B15" s="447">
        <v>-102.369632</v>
      </c>
      <c r="C15" s="369">
        <v>-92.570464500000099</v>
      </c>
      <c r="D15" s="369">
        <v>-84.026356000000007</v>
      </c>
      <c r="E15" s="369">
        <v>-73.081554999999994</v>
      </c>
      <c r="F15" s="369">
        <v>-83.697998999999896</v>
      </c>
      <c r="G15" s="369">
        <v>-60.130020000000002</v>
      </c>
      <c r="H15" s="369">
        <v>-76.128964000000096</v>
      </c>
      <c r="I15" s="369">
        <v>-77.433654000000104</v>
      </c>
      <c r="J15" s="369">
        <v>-81.053692000000098</v>
      </c>
      <c r="K15" s="369">
        <v>-93.322018999999997</v>
      </c>
      <c r="L15" s="369">
        <v>-105.56228</v>
      </c>
      <c r="M15" s="369">
        <v>-117.85852</v>
      </c>
      <c r="N15" s="369">
        <f t="shared" si="2"/>
        <v>-1047.2351555000002</v>
      </c>
    </row>
    <row r="16" spans="1:14">
      <c r="A16" s="23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186"/>
    </row>
    <row r="17" spans="1:14" ht="11.25" customHeight="1">
      <c r="A17" s="187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4"/>
    </row>
    <row r="18" spans="1:14">
      <c r="A18" s="280"/>
      <c r="B18" s="252" t="s">
        <v>75</v>
      </c>
      <c r="C18" s="252" t="s">
        <v>76</v>
      </c>
      <c r="D18" s="252" t="s">
        <v>77</v>
      </c>
      <c r="E18" s="252" t="s">
        <v>78</v>
      </c>
      <c r="F18" s="252" t="s">
        <v>79</v>
      </c>
      <c r="G18" s="252" t="s">
        <v>80</v>
      </c>
      <c r="H18" s="252" t="s">
        <v>81</v>
      </c>
      <c r="I18" s="252" t="s">
        <v>82</v>
      </c>
      <c r="J18" s="252" t="s">
        <v>83</v>
      </c>
      <c r="K18" s="252" t="s">
        <v>84</v>
      </c>
      <c r="L18" s="252" t="s">
        <v>85</v>
      </c>
      <c r="M18" s="252" t="s">
        <v>86</v>
      </c>
      <c r="N18" s="280" t="s">
        <v>60</v>
      </c>
    </row>
    <row r="19" spans="1:14" ht="12" customHeight="1">
      <c r="A19" s="307" t="s">
        <v>435</v>
      </c>
      <c r="B19" s="308">
        <f>SUM(B20:B24)</f>
        <v>6242.9081382899985</v>
      </c>
      <c r="C19" s="308">
        <f t="shared" ref="C19:N19" si="3">SUM(C20:C24)</f>
        <v>5687.7683053500004</v>
      </c>
      <c r="D19" s="308">
        <f t="shared" si="3"/>
        <v>5479.8757490499993</v>
      </c>
      <c r="E19" s="308">
        <f t="shared" si="3"/>
        <v>4762.537542959999</v>
      </c>
      <c r="F19" s="308">
        <f t="shared" si="3"/>
        <v>4672.8684835999993</v>
      </c>
      <c r="G19" s="308">
        <f t="shared" si="3"/>
        <v>4534.3815949999998</v>
      </c>
      <c r="H19" s="308">
        <f t="shared" si="3"/>
        <v>4566.5816690000001</v>
      </c>
      <c r="I19" s="308">
        <f t="shared" si="3"/>
        <v>4497.5454641999986</v>
      </c>
      <c r="J19" s="308">
        <f t="shared" si="3"/>
        <v>4650.2340724800015</v>
      </c>
      <c r="K19" s="308">
        <f t="shared" si="3"/>
        <v>5256.8907990000016</v>
      </c>
      <c r="L19" s="308">
        <f t="shared" si="3"/>
        <v>5650.2207959300003</v>
      </c>
      <c r="M19" s="308">
        <f t="shared" si="3"/>
        <v>5792.5805277599875</v>
      </c>
      <c r="N19" s="308">
        <f t="shared" si="3"/>
        <v>61794.393142619978</v>
      </c>
    </row>
    <row r="20" spans="1:14" ht="12" customHeight="1">
      <c r="A20" s="309" t="s">
        <v>31</v>
      </c>
      <c r="B20" s="405">
        <v>3839.8888129999996</v>
      </c>
      <c r="C20" s="381">
        <v>3433.3634090000005</v>
      </c>
      <c r="D20" s="381">
        <v>3396.5060949999997</v>
      </c>
      <c r="E20" s="381">
        <v>3135.8938869999993</v>
      </c>
      <c r="F20" s="381">
        <v>3160.3350810000006</v>
      </c>
      <c r="G20" s="381">
        <v>3051.5944170000007</v>
      </c>
      <c r="H20" s="381">
        <v>3072.746279</v>
      </c>
      <c r="I20" s="381">
        <v>2912.8873599999993</v>
      </c>
      <c r="J20" s="381">
        <v>3178.9469610000001</v>
      </c>
      <c r="K20" s="381">
        <v>3586.3380150000003</v>
      </c>
      <c r="L20" s="381">
        <v>3765.0821329999994</v>
      </c>
      <c r="M20" s="381">
        <v>3841.0319809999996</v>
      </c>
      <c r="N20" s="311">
        <f>SUM(B20:M20)</f>
        <v>40374.614430999995</v>
      </c>
    </row>
    <row r="21" spans="1:14" ht="12" customHeight="1">
      <c r="A21" s="365" t="s">
        <v>32</v>
      </c>
      <c r="B21" s="407">
        <v>675.34004200000004</v>
      </c>
      <c r="C21" s="385">
        <v>594.99647999999956</v>
      </c>
      <c r="D21" s="385">
        <v>541.29897200000016</v>
      </c>
      <c r="E21" s="385">
        <v>438.69190200000003</v>
      </c>
      <c r="F21" s="385">
        <v>419.28484899999972</v>
      </c>
      <c r="G21" s="385">
        <v>437.87484399999943</v>
      </c>
      <c r="H21" s="385">
        <v>492.73515800000001</v>
      </c>
      <c r="I21" s="385">
        <v>498.911024</v>
      </c>
      <c r="J21" s="385">
        <v>475.90361600000006</v>
      </c>
      <c r="K21" s="385">
        <v>520.23192900000004</v>
      </c>
      <c r="L21" s="385">
        <v>581.66957100000002</v>
      </c>
      <c r="M21" s="385">
        <v>635.113292</v>
      </c>
      <c r="N21" s="369">
        <f t="shared" ref="N21:N37" si="4">SUM(B21:M21)</f>
        <v>6312.0516789999983</v>
      </c>
    </row>
    <row r="22" spans="1:14" ht="12" customHeight="1">
      <c r="A22" s="365" t="s">
        <v>33</v>
      </c>
      <c r="B22" s="407">
        <v>1484.9175565199992</v>
      </c>
      <c r="C22" s="385">
        <v>1444.6027668499999</v>
      </c>
      <c r="D22" s="385">
        <v>1373.62375651</v>
      </c>
      <c r="E22" s="385">
        <v>1090.9910277699998</v>
      </c>
      <c r="F22" s="385">
        <v>1005.8896770199998</v>
      </c>
      <c r="G22" s="385">
        <v>981.90721609000002</v>
      </c>
      <c r="H22" s="385">
        <v>930.90354288000003</v>
      </c>
      <c r="I22" s="385">
        <v>968.79489925999951</v>
      </c>
      <c r="J22" s="385">
        <v>882.30443615000013</v>
      </c>
      <c r="K22" s="385">
        <v>1005.8483240000002</v>
      </c>
      <c r="L22" s="385">
        <v>1111.917316530001</v>
      </c>
      <c r="M22" s="385">
        <v>1153.9889193299882</v>
      </c>
      <c r="N22" s="369">
        <f t="shared" si="4"/>
        <v>13435.689438909989</v>
      </c>
    </row>
    <row r="23" spans="1:14" ht="12" customHeight="1">
      <c r="A23" s="365" t="s">
        <v>34</v>
      </c>
      <c r="B23" s="407">
        <v>218.82381276999999</v>
      </c>
      <c r="C23" s="385">
        <v>172.93663749999999</v>
      </c>
      <c r="D23" s="385">
        <v>163.63228453999997</v>
      </c>
      <c r="E23" s="385">
        <v>96.865603189999987</v>
      </c>
      <c r="F23" s="385">
        <v>87.21436457999998</v>
      </c>
      <c r="G23" s="385">
        <v>62.807259910000006</v>
      </c>
      <c r="H23" s="385">
        <v>68.992219119999987</v>
      </c>
      <c r="I23" s="385">
        <v>116.84118394000001</v>
      </c>
      <c r="J23" s="385">
        <v>112.99070833</v>
      </c>
      <c r="K23" s="385">
        <v>144.352407</v>
      </c>
      <c r="L23" s="385">
        <v>188.43952340000001</v>
      </c>
      <c r="M23" s="385">
        <v>162.28051943000003</v>
      </c>
      <c r="N23" s="369">
        <f t="shared" si="4"/>
        <v>1596.1765237099999</v>
      </c>
    </row>
    <row r="24" spans="1:14" ht="12" customHeight="1">
      <c r="A24" s="271" t="s">
        <v>48</v>
      </c>
      <c r="B24" s="406">
        <v>23.937913999999996</v>
      </c>
      <c r="C24" s="383">
        <v>41.869012000000005</v>
      </c>
      <c r="D24" s="383">
        <v>4.8146410000000008</v>
      </c>
      <c r="E24" s="383">
        <v>9.5122999999999985E-2</v>
      </c>
      <c r="F24" s="383">
        <v>0.144512</v>
      </c>
      <c r="G24" s="383">
        <v>0.19785800000000001</v>
      </c>
      <c r="H24" s="383">
        <v>1.2044699999999997</v>
      </c>
      <c r="I24" s="383">
        <v>0.110997</v>
      </c>
      <c r="J24" s="383">
        <v>8.8350999999999999E-2</v>
      </c>
      <c r="K24" s="383">
        <v>0.12012399999999999</v>
      </c>
      <c r="L24" s="383">
        <v>3.1122519999999998</v>
      </c>
      <c r="M24" s="383">
        <v>0.16581599999999999</v>
      </c>
      <c r="N24" s="368">
        <f t="shared" si="4"/>
        <v>75.861070000000012</v>
      </c>
    </row>
    <row r="25" spans="1:14" ht="12" customHeight="1">
      <c r="A25" s="307" t="s">
        <v>436</v>
      </c>
      <c r="B25" s="308">
        <f>SUM(B26:B37)</f>
        <v>-6242.9079902899994</v>
      </c>
      <c r="C25" s="308">
        <f t="shared" ref="C25:N25" si="5">SUM(C26:C37)</f>
        <v>-5687.7684530000006</v>
      </c>
      <c r="D25" s="308">
        <f t="shared" si="5"/>
        <v>-5479.8757490000007</v>
      </c>
      <c r="E25" s="308">
        <f t="shared" si="5"/>
        <v>-4762.5375429999995</v>
      </c>
      <c r="F25" s="308">
        <f t="shared" si="5"/>
        <v>-4672.8684839999969</v>
      </c>
      <c r="G25" s="308">
        <f t="shared" si="5"/>
        <v>-4534.3815849999992</v>
      </c>
      <c r="H25" s="308">
        <f t="shared" si="5"/>
        <v>-4566.5816589999995</v>
      </c>
      <c r="I25" s="308">
        <f t="shared" si="5"/>
        <v>-4497.5454840000002</v>
      </c>
      <c r="J25" s="308">
        <f t="shared" si="5"/>
        <v>-4650.2340720000002</v>
      </c>
      <c r="K25" s="308">
        <f t="shared" si="5"/>
        <v>-5256.8907989999998</v>
      </c>
      <c r="L25" s="308">
        <f t="shared" si="5"/>
        <v>-5650.2207959300022</v>
      </c>
      <c r="M25" s="308">
        <f t="shared" si="5"/>
        <v>-5792.5805277799982</v>
      </c>
      <c r="N25" s="308">
        <f t="shared" si="5"/>
        <v>-61794.393141999986</v>
      </c>
    </row>
    <row r="26" spans="1:14" ht="12" customHeight="1">
      <c r="A26" s="309" t="s">
        <v>35</v>
      </c>
      <c r="B26" s="405">
        <v>-68.628405000000001</v>
      </c>
      <c r="C26" s="381">
        <v>-79.989604999999983</v>
      </c>
      <c r="D26" s="381">
        <v>-39.481649000000004</v>
      </c>
      <c r="E26" s="381">
        <v>-7.6209130000000025</v>
      </c>
      <c r="F26" s="381">
        <v>-7.9599249999999904</v>
      </c>
      <c r="G26" s="381">
        <v>-9.3776969999999995</v>
      </c>
      <c r="H26" s="381">
        <v>-10.947224</v>
      </c>
      <c r="I26" s="381">
        <v>-7.8347170000000004</v>
      </c>
      <c r="J26" s="381">
        <v>-5.2329280000000002</v>
      </c>
      <c r="K26" s="381">
        <v>-3.5533110000000003</v>
      </c>
      <c r="L26" s="381">
        <v>-2.2732839999999999</v>
      </c>
      <c r="M26" s="381">
        <v>-4.5198789999999986</v>
      </c>
      <c r="N26" s="311">
        <f t="shared" si="4"/>
        <v>-247.41953699999999</v>
      </c>
    </row>
    <row r="27" spans="1:14" ht="12" customHeight="1">
      <c r="A27" s="365" t="s">
        <v>36</v>
      </c>
      <c r="B27" s="407">
        <v>-675.34004200000004</v>
      </c>
      <c r="C27" s="385">
        <v>-594.99648000000002</v>
      </c>
      <c r="D27" s="385">
        <v>-541.29897199999994</v>
      </c>
      <c r="E27" s="385">
        <v>-438.62846200000013</v>
      </c>
      <c r="F27" s="385">
        <v>-413.86336900000009</v>
      </c>
      <c r="G27" s="385">
        <v>-426.83835999999991</v>
      </c>
      <c r="H27" s="385">
        <v>-493.63194199999998</v>
      </c>
      <c r="I27" s="385">
        <v>-498.60812199999998</v>
      </c>
      <c r="J27" s="385">
        <v>-485.53145799999999</v>
      </c>
      <c r="K27" s="385">
        <v>-516.12204499999996</v>
      </c>
      <c r="L27" s="385">
        <v>-581.66957300000013</v>
      </c>
      <c r="M27" s="385">
        <v>-645.52285300000005</v>
      </c>
      <c r="N27" s="369">
        <f t="shared" si="4"/>
        <v>-6312.0516780000007</v>
      </c>
    </row>
    <row r="28" spans="1:14" ht="12" customHeight="1">
      <c r="A28" s="365" t="s">
        <v>47</v>
      </c>
      <c r="B28" s="407">
        <v>-1.523768</v>
      </c>
      <c r="C28" s="385">
        <v>-0.14043899999999998</v>
      </c>
      <c r="D28" s="385">
        <v>-6.5519720000000001</v>
      </c>
      <c r="E28" s="385">
        <v>-27.55885</v>
      </c>
      <c r="F28" s="385">
        <v>-29.355818000000003</v>
      </c>
      <c r="G28" s="385">
        <v>-31.488129000000001</v>
      </c>
      <c r="H28" s="385">
        <v>-27.25911</v>
      </c>
      <c r="I28" s="385">
        <v>-27.1907</v>
      </c>
      <c r="J28" s="385">
        <v>-27.336057</v>
      </c>
      <c r="K28" s="385">
        <v>-11.767719</v>
      </c>
      <c r="L28" s="385">
        <v>-16.214651</v>
      </c>
      <c r="M28" s="385">
        <v>-16.086496</v>
      </c>
      <c r="N28" s="369">
        <f t="shared" si="4"/>
        <v>-222.47370900000001</v>
      </c>
    </row>
    <row r="29" spans="1:14" ht="12" customHeight="1">
      <c r="A29" s="365" t="s">
        <v>37</v>
      </c>
      <c r="B29" s="407">
        <v>-625.72318842999994</v>
      </c>
      <c r="C29" s="385">
        <v>-550.26450968000006</v>
      </c>
      <c r="D29" s="385">
        <v>-631.53403686000001</v>
      </c>
      <c r="E29" s="385">
        <v>-600.13337165999997</v>
      </c>
      <c r="F29" s="385">
        <v>-587.15974279</v>
      </c>
      <c r="G29" s="385">
        <v>-603.18702682000003</v>
      </c>
      <c r="H29" s="385">
        <v>-595.68852498000001</v>
      </c>
      <c r="I29" s="385">
        <v>-559.64743776</v>
      </c>
      <c r="J29" s="385">
        <v>-592.21745755000006</v>
      </c>
      <c r="K29" s="385">
        <v>-620.39857156000005</v>
      </c>
      <c r="L29" s="385">
        <v>-603.44718699999999</v>
      </c>
      <c r="M29" s="385">
        <v>-564.38712094999994</v>
      </c>
      <c r="N29" s="369">
        <f t="shared" si="4"/>
        <v>-7133.7881760400005</v>
      </c>
    </row>
    <row r="30" spans="1:14" ht="12" customHeight="1">
      <c r="A30" s="365" t="s">
        <v>38</v>
      </c>
      <c r="B30" s="407">
        <v>-509.95216124000001</v>
      </c>
      <c r="C30" s="385">
        <v>-500.43539325000023</v>
      </c>
      <c r="D30" s="385">
        <v>-508.66615105000028</v>
      </c>
      <c r="E30" s="385">
        <v>-470.06533100999997</v>
      </c>
      <c r="F30" s="385">
        <v>-487.40939166999988</v>
      </c>
      <c r="G30" s="385">
        <v>-505.04325030999973</v>
      </c>
      <c r="H30" s="385">
        <v>-522.78480330000014</v>
      </c>
      <c r="I30" s="385">
        <v>-498.31622820000001</v>
      </c>
      <c r="J30" s="385">
        <v>-555.62836294999977</v>
      </c>
      <c r="K30" s="385">
        <v>-620.23541163000027</v>
      </c>
      <c r="L30" s="385">
        <v>-629.16396209999891</v>
      </c>
      <c r="M30" s="385">
        <v>-491.82701804000203</v>
      </c>
      <c r="N30" s="369">
        <f t="shared" si="4"/>
        <v>-6299.52746475</v>
      </c>
    </row>
    <row r="31" spans="1:14" ht="12" customHeight="1">
      <c r="A31" s="365" t="s">
        <v>39</v>
      </c>
      <c r="B31" s="407">
        <v>-5.8112330000000005</v>
      </c>
      <c r="C31" s="385">
        <v>-5.1275000000000004</v>
      </c>
      <c r="D31" s="385">
        <v>-8.113683</v>
      </c>
      <c r="E31" s="385">
        <v>-8.6706199999999995</v>
      </c>
      <c r="F31" s="385">
        <v>-3.6381200000000002</v>
      </c>
      <c r="G31" s="385">
        <v>-7.6561450000000004</v>
      </c>
      <c r="H31" s="385">
        <v>-7.4619530000000003</v>
      </c>
      <c r="I31" s="385">
        <v>-8.7061080000000004</v>
      </c>
      <c r="J31" s="385">
        <v>-9.0388199999999994</v>
      </c>
      <c r="K31" s="385">
        <v>-7.6420330000000005</v>
      </c>
      <c r="L31" s="385">
        <v>-7.4133430000000002</v>
      </c>
      <c r="M31" s="385">
        <v>-6.3846949999999998</v>
      </c>
      <c r="N31" s="369">
        <f t="shared" si="4"/>
        <v>-85.664252999999988</v>
      </c>
    </row>
    <row r="32" spans="1:14" ht="12" customHeight="1">
      <c r="A32" s="365" t="s">
        <v>40</v>
      </c>
      <c r="B32" s="407">
        <v>-113.32926959999999</v>
      </c>
      <c r="C32" s="385">
        <v>-93.628465600000027</v>
      </c>
      <c r="D32" s="385">
        <v>-100.46206524999998</v>
      </c>
      <c r="E32" s="385">
        <v>-89.416785750000003</v>
      </c>
      <c r="F32" s="385">
        <v>-100.88884705000001</v>
      </c>
      <c r="G32" s="385">
        <v>-110.85021780000004</v>
      </c>
      <c r="H32" s="385">
        <v>-98.940617000000032</v>
      </c>
      <c r="I32" s="385">
        <v>-96.48365934999994</v>
      </c>
      <c r="J32" s="385">
        <v>-97.613039950000015</v>
      </c>
      <c r="K32" s="385">
        <v>-92.055305550000014</v>
      </c>
      <c r="L32" s="385">
        <v>-92.742635000000007</v>
      </c>
      <c r="M32" s="385">
        <v>-72.389180649999972</v>
      </c>
      <c r="N32" s="369">
        <f t="shared" si="4"/>
        <v>-1158.8000885500001</v>
      </c>
    </row>
    <row r="33" spans="1:14" ht="12" customHeight="1">
      <c r="A33" s="365" t="s">
        <v>41</v>
      </c>
      <c r="B33" s="407">
        <v>-1395.9957188300002</v>
      </c>
      <c r="C33" s="385">
        <v>-1313.2889791499997</v>
      </c>
      <c r="D33" s="385">
        <v>-1361.9831279800001</v>
      </c>
      <c r="E33" s="385">
        <v>-1292.5392601299998</v>
      </c>
      <c r="F33" s="385">
        <v>-1233.9242518999968</v>
      </c>
      <c r="G33" s="385">
        <v>-1274.3147811299998</v>
      </c>
      <c r="H33" s="385">
        <v>-1234.4345820599997</v>
      </c>
      <c r="I33" s="385">
        <v>-1201.35334571</v>
      </c>
      <c r="J33" s="385">
        <v>-1245.9261765199999</v>
      </c>
      <c r="K33" s="385">
        <v>-1288.9856904400001</v>
      </c>
      <c r="L33" s="385">
        <v>-1281.8973320000002</v>
      </c>
      <c r="M33" s="385">
        <v>-1251.1527134100045</v>
      </c>
      <c r="N33" s="369">
        <f t="shared" si="4"/>
        <v>-15375.795959260004</v>
      </c>
    </row>
    <row r="34" spans="1:14" ht="12" customHeight="1">
      <c r="A34" s="365" t="s">
        <v>42</v>
      </c>
      <c r="B34" s="407">
        <v>-774.17729863708985</v>
      </c>
      <c r="C34" s="385">
        <v>-700.02772456164712</v>
      </c>
      <c r="D34" s="385">
        <v>-664.31687291660921</v>
      </c>
      <c r="E34" s="385">
        <v>-553.6531637225936</v>
      </c>
      <c r="F34" s="385">
        <v>-540.45244636381699</v>
      </c>
      <c r="G34" s="385">
        <v>-509.16248786995851</v>
      </c>
      <c r="H34" s="385">
        <v>-504.88374853060998</v>
      </c>
      <c r="I34" s="385">
        <v>-510.71777813297842</v>
      </c>
      <c r="J34" s="385">
        <v>-525.6624612026236</v>
      </c>
      <c r="K34" s="385">
        <v>-614.13223255648472</v>
      </c>
      <c r="L34" s="385">
        <v>-670.28245491600774</v>
      </c>
      <c r="M34" s="385">
        <v>-684.29515269503099</v>
      </c>
      <c r="N34" s="369">
        <f t="shared" si="4"/>
        <v>-7251.7638221054503</v>
      </c>
    </row>
    <row r="35" spans="1:14" ht="12" customHeight="1">
      <c r="A35" s="365" t="s">
        <v>43</v>
      </c>
      <c r="B35" s="407">
        <v>-1840.9610445529095</v>
      </c>
      <c r="C35" s="385">
        <v>-1640.8392697583531</v>
      </c>
      <c r="D35" s="385">
        <v>-1417.9002529433906</v>
      </c>
      <c r="E35" s="385">
        <v>-1102.7741817274066</v>
      </c>
      <c r="F35" s="385">
        <v>-1134.2925867261833</v>
      </c>
      <c r="G35" s="385">
        <v>-928.15768257004152</v>
      </c>
      <c r="H35" s="385">
        <v>-907.34337712939009</v>
      </c>
      <c r="I35" s="385">
        <v>-928.12502984702132</v>
      </c>
      <c r="J35" s="385">
        <v>-939.73934182737651</v>
      </c>
      <c r="K35" s="385">
        <v>-1291.8694702635153</v>
      </c>
      <c r="L35" s="385">
        <v>-1559.7038349139946</v>
      </c>
      <c r="M35" s="385">
        <v>-1827.9730600349603</v>
      </c>
      <c r="N35" s="369">
        <f t="shared" si="4"/>
        <v>-15519.679132294539</v>
      </c>
    </row>
    <row r="36" spans="1:14" ht="12" customHeight="1">
      <c r="A36" s="365" t="s">
        <v>44</v>
      </c>
      <c r="B36" s="407">
        <v>-9.7671960000000002</v>
      </c>
      <c r="C36" s="385">
        <v>-9.0265900000000006</v>
      </c>
      <c r="D36" s="385">
        <v>-7.3962650000000014</v>
      </c>
      <c r="E36" s="385">
        <v>-5.2587089999999987</v>
      </c>
      <c r="F36" s="385">
        <v>-4.4113170000000004</v>
      </c>
      <c r="G36" s="385">
        <v>-3.624393</v>
      </c>
      <c r="H36" s="385">
        <v>-3.5731739999999994</v>
      </c>
      <c r="I36" s="385">
        <v>-3.5228829999999998</v>
      </c>
      <c r="J36" s="385">
        <v>-3.7596080000000001</v>
      </c>
      <c r="K36" s="385">
        <v>-5.6857769999999999</v>
      </c>
      <c r="L36" s="385">
        <v>-7.7249840000000001</v>
      </c>
      <c r="M36" s="385">
        <v>-9.1646110000000007</v>
      </c>
      <c r="N36" s="369">
        <f t="shared" si="4"/>
        <v>-72.915507000000005</v>
      </c>
    </row>
    <row r="37" spans="1:14" ht="12" customHeight="1">
      <c r="A37" s="271" t="s">
        <v>114</v>
      </c>
      <c r="B37" s="446">
        <v>-221.69866500000001</v>
      </c>
      <c r="C37" s="368">
        <v>-200.00349699999998</v>
      </c>
      <c r="D37" s="368">
        <v>-192.17070100000001</v>
      </c>
      <c r="E37" s="368">
        <v>-166.21789500000003</v>
      </c>
      <c r="F37" s="368">
        <v>-129.51266849999999</v>
      </c>
      <c r="G37" s="368">
        <v>-124.68141450000002</v>
      </c>
      <c r="H37" s="368">
        <v>-159.63260299999999</v>
      </c>
      <c r="I37" s="368">
        <v>-157.03947500000004</v>
      </c>
      <c r="J37" s="368">
        <v>-162.548361</v>
      </c>
      <c r="K37" s="368">
        <v>-184.44323200000002</v>
      </c>
      <c r="L37" s="368">
        <v>-197.687555</v>
      </c>
      <c r="M37" s="368">
        <v>-218.877748</v>
      </c>
      <c r="N37" s="368">
        <f t="shared" si="4"/>
        <v>-2114.5138150000002</v>
      </c>
    </row>
    <row r="38" spans="1:14">
      <c r="A38" s="7"/>
      <c r="N38" s="5"/>
    </row>
  </sheetData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6"/>
  <dimension ref="A1:M40"/>
  <sheetViews>
    <sheetView showGridLines="0" zoomScaleNormal="100" zoomScaleSheetLayoutView="100" workbookViewId="0"/>
  </sheetViews>
  <sheetFormatPr defaultColWidth="9.140625" defaultRowHeight="12"/>
  <cols>
    <col min="1" max="1" width="5.7109375" style="3" customWidth="1"/>
    <col min="2" max="2" width="4" style="3" customWidth="1"/>
    <col min="3" max="3" width="10.5703125" style="3" customWidth="1"/>
    <col min="4" max="6" width="14" style="3" customWidth="1"/>
    <col min="7" max="7" width="14.28515625" style="3" customWidth="1"/>
    <col min="8" max="8" width="0.7109375" style="3" customWidth="1"/>
    <col min="9" max="9" width="10.5703125" style="3" customWidth="1"/>
    <col min="10" max="12" width="14" style="3" customWidth="1"/>
    <col min="13" max="13" width="14.28515625" style="3" customWidth="1"/>
    <col min="14" max="15" width="10.85546875" style="3" customWidth="1"/>
    <col min="16" max="19" width="9.140625" style="3" customWidth="1"/>
    <col min="20" max="16384" width="9.140625" style="3"/>
  </cols>
  <sheetData>
    <row r="1" spans="1:13" ht="18">
      <c r="A1" s="194" t="s">
        <v>683</v>
      </c>
      <c r="B1" s="28"/>
      <c r="M1" s="255" t="str">
        <f>'3.1'!N1</f>
        <v>2025</v>
      </c>
    </row>
    <row r="2" spans="1:13" ht="6" customHeight="1"/>
    <row r="3" spans="1:13" ht="12" customHeight="1">
      <c r="A3" s="581" t="s">
        <v>224</v>
      </c>
      <c r="B3" s="581"/>
      <c r="C3" s="579" t="s">
        <v>232</v>
      </c>
      <c r="D3" s="579"/>
      <c r="E3" s="579"/>
      <c r="F3" s="579"/>
      <c r="G3" s="579"/>
      <c r="I3" s="579" t="s">
        <v>230</v>
      </c>
      <c r="J3" s="579"/>
      <c r="K3" s="579"/>
      <c r="L3" s="579"/>
      <c r="M3" s="579"/>
    </row>
    <row r="4" spans="1:13">
      <c r="A4" s="581"/>
      <c r="B4" s="581"/>
      <c r="C4" s="312" t="s">
        <v>225</v>
      </c>
      <c r="D4" s="312" t="s">
        <v>226</v>
      </c>
      <c r="E4" s="312" t="s">
        <v>459</v>
      </c>
      <c r="F4" s="312" t="s">
        <v>227</v>
      </c>
      <c r="G4" s="313" t="s">
        <v>60</v>
      </c>
      <c r="I4" s="312" t="s">
        <v>225</v>
      </c>
      <c r="J4" s="312" t="s">
        <v>226</v>
      </c>
      <c r="K4" s="312" t="s">
        <v>459</v>
      </c>
      <c r="L4" s="312" t="s">
        <v>227</v>
      </c>
      <c r="M4" s="313" t="s">
        <v>60</v>
      </c>
    </row>
    <row r="5" spans="1:13">
      <c r="A5" s="582" t="s">
        <v>60</v>
      </c>
      <c r="B5" s="582"/>
      <c r="C5" s="314">
        <f>SUM(C6,C10,C17)</f>
        <v>4353</v>
      </c>
      <c r="D5" s="314">
        <f>SUM(D6,D10,D17)</f>
        <v>89167</v>
      </c>
      <c r="E5" s="314">
        <f>SUM(E6,E10,E17)</f>
        <v>33657.919999999998</v>
      </c>
      <c r="F5" s="314">
        <f>SUM(F6,F10,F17)</f>
        <v>295.52999999999997</v>
      </c>
      <c r="G5" s="315">
        <f t="shared" ref="G5:G17" si="0">SUM(C5:F5)</f>
        <v>127473.45</v>
      </c>
      <c r="I5" s="314">
        <f>SUM(I6,I10,I17)</f>
        <v>0</v>
      </c>
      <c r="J5" s="314">
        <f>SUM(J6,J10,J17)</f>
        <v>77694</v>
      </c>
      <c r="K5" s="314">
        <f>SUM(K6,K10,K17)</f>
        <v>32286.76</v>
      </c>
      <c r="L5" s="314">
        <f>SUM(L6,L10,L17)</f>
        <v>12464.886999999999</v>
      </c>
      <c r="M5" s="315">
        <f t="shared" ref="M5:M17" si="1">SUM(I5:L5)</f>
        <v>122445.647</v>
      </c>
    </row>
    <row r="6" spans="1:13">
      <c r="A6" s="316" t="s">
        <v>616</v>
      </c>
      <c r="B6" s="316"/>
      <c r="C6" s="314">
        <f>SUM(C7:C9)</f>
        <v>4353</v>
      </c>
      <c r="D6" s="314">
        <f>SUM(D7:D9)</f>
        <v>5401</v>
      </c>
      <c r="E6" s="314">
        <f>SUM(E7:E9)</f>
        <v>2403.61</v>
      </c>
      <c r="F6" s="314">
        <f>SUM(F7:F9)</f>
        <v>129.69999999999999</v>
      </c>
      <c r="G6" s="315">
        <f t="shared" si="0"/>
        <v>12287.310000000001</v>
      </c>
      <c r="H6" s="468"/>
      <c r="I6" s="314">
        <f>SUM(I7:I9)</f>
        <v>0</v>
      </c>
      <c r="J6" s="314">
        <f>SUM(J7:J9)</f>
        <v>36</v>
      </c>
      <c r="K6" s="314">
        <f>SUM(K7:K9)</f>
        <v>21.53</v>
      </c>
      <c r="L6" s="314">
        <f>SUM(L7:L9)</f>
        <v>82.856999999999999</v>
      </c>
      <c r="M6" s="315">
        <f t="shared" si="1"/>
        <v>140.387</v>
      </c>
    </row>
    <row r="7" spans="1:13">
      <c r="A7" s="367"/>
      <c r="B7" s="456">
        <v>400</v>
      </c>
      <c r="C7" s="467">
        <v>3302</v>
      </c>
      <c r="D7" s="467">
        <v>0</v>
      </c>
      <c r="E7" s="467">
        <v>0</v>
      </c>
      <c r="F7" s="467">
        <v>0</v>
      </c>
      <c r="G7" s="457">
        <f t="shared" si="0"/>
        <v>3302</v>
      </c>
      <c r="I7" s="458">
        <v>0</v>
      </c>
      <c r="J7" s="457">
        <v>0</v>
      </c>
      <c r="K7" s="457">
        <v>0</v>
      </c>
      <c r="L7" s="457">
        <v>0</v>
      </c>
      <c r="M7" s="457">
        <f t="shared" si="1"/>
        <v>0</v>
      </c>
    </row>
    <row r="8" spans="1:13">
      <c r="A8" s="367"/>
      <c r="B8" s="456">
        <v>220</v>
      </c>
      <c r="C8" s="457">
        <v>1006</v>
      </c>
      <c r="D8" s="457">
        <v>0</v>
      </c>
      <c r="E8" s="457">
        <v>0</v>
      </c>
      <c r="F8" s="457">
        <v>0</v>
      </c>
      <c r="G8" s="457">
        <f t="shared" si="0"/>
        <v>1006</v>
      </c>
      <c r="I8" s="458">
        <v>0</v>
      </c>
      <c r="J8" s="457">
        <v>0</v>
      </c>
      <c r="K8" s="457">
        <v>0</v>
      </c>
      <c r="L8" s="457">
        <v>0</v>
      </c>
      <c r="M8" s="457">
        <f t="shared" si="1"/>
        <v>0</v>
      </c>
    </row>
    <row r="9" spans="1:13">
      <c r="A9" s="459"/>
      <c r="B9" s="451">
        <v>110</v>
      </c>
      <c r="C9" s="452">
        <v>45</v>
      </c>
      <c r="D9" s="453">
        <v>5401</v>
      </c>
      <c r="E9" s="452">
        <v>2403.61</v>
      </c>
      <c r="F9" s="453">
        <v>129.69999999999999</v>
      </c>
      <c r="G9" s="454">
        <f t="shared" si="0"/>
        <v>7979.31</v>
      </c>
      <c r="I9" s="455">
        <v>0</v>
      </c>
      <c r="J9" s="454">
        <v>36</v>
      </c>
      <c r="K9" s="454">
        <v>21.53</v>
      </c>
      <c r="L9" s="454">
        <v>82.856999999999999</v>
      </c>
      <c r="M9" s="454">
        <f t="shared" si="1"/>
        <v>140.387</v>
      </c>
    </row>
    <row r="10" spans="1:13">
      <c r="A10" s="316" t="s">
        <v>617</v>
      </c>
      <c r="B10" s="316"/>
      <c r="C10" s="317">
        <f>SUM(C11:C16)</f>
        <v>0</v>
      </c>
      <c r="D10" s="317">
        <f>SUM(D11:D16)</f>
        <v>40036</v>
      </c>
      <c r="E10" s="317">
        <f>SUM(E11:E16)</f>
        <v>17680.61</v>
      </c>
      <c r="F10" s="317">
        <f>SUM(F11:F16)</f>
        <v>88.93</v>
      </c>
      <c r="G10" s="315">
        <f t="shared" si="0"/>
        <v>57805.54</v>
      </c>
      <c r="H10" s="468"/>
      <c r="I10" s="317">
        <f>SUM(I11:I16)</f>
        <v>0</v>
      </c>
      <c r="J10" s="317">
        <f>SUM(J11:J16)</f>
        <v>11869</v>
      </c>
      <c r="K10" s="317">
        <f>SUM(K11:K16)</f>
        <v>4631.41</v>
      </c>
      <c r="L10" s="317">
        <f>SUM(L11:L16)</f>
        <v>3918.73</v>
      </c>
      <c r="M10" s="315">
        <f t="shared" si="1"/>
        <v>20419.14</v>
      </c>
    </row>
    <row r="11" spans="1:13">
      <c r="A11" s="367"/>
      <c r="B11" s="456">
        <v>35</v>
      </c>
      <c r="C11" s="462">
        <v>0</v>
      </c>
      <c r="D11" s="463">
        <v>9771</v>
      </c>
      <c r="E11" s="462">
        <v>0</v>
      </c>
      <c r="F11" s="463">
        <v>0</v>
      </c>
      <c r="G11" s="457">
        <f t="shared" si="0"/>
        <v>9771</v>
      </c>
      <c r="I11" s="462">
        <v>0</v>
      </c>
      <c r="J11" s="463">
        <v>1427</v>
      </c>
      <c r="K11" s="462">
        <v>0</v>
      </c>
      <c r="L11" s="463">
        <v>0</v>
      </c>
      <c r="M11" s="457">
        <f t="shared" si="1"/>
        <v>1427</v>
      </c>
    </row>
    <row r="12" spans="1:13">
      <c r="A12" s="367"/>
      <c r="B12" s="456">
        <v>22</v>
      </c>
      <c r="C12" s="462">
        <v>0</v>
      </c>
      <c r="D12" s="463">
        <v>30213</v>
      </c>
      <c r="E12" s="462">
        <v>17680.61</v>
      </c>
      <c r="F12" s="463">
        <v>88.93</v>
      </c>
      <c r="G12" s="457">
        <f t="shared" si="0"/>
        <v>47982.54</v>
      </c>
      <c r="I12" s="462">
        <v>0</v>
      </c>
      <c r="J12" s="463">
        <v>9047</v>
      </c>
      <c r="K12" s="462">
        <v>4631.41</v>
      </c>
      <c r="L12" s="463">
        <v>3918.73</v>
      </c>
      <c r="M12" s="457">
        <f t="shared" si="1"/>
        <v>17597.14</v>
      </c>
    </row>
    <row r="13" spans="1:13">
      <c r="A13" s="367"/>
      <c r="B13" s="456">
        <v>10</v>
      </c>
      <c r="C13" s="462">
        <v>0</v>
      </c>
      <c r="D13" s="463">
        <v>52</v>
      </c>
      <c r="E13" s="462">
        <v>0</v>
      </c>
      <c r="F13" s="463">
        <v>0</v>
      </c>
      <c r="G13" s="457">
        <f t="shared" si="0"/>
        <v>52</v>
      </c>
      <c r="I13" s="462">
        <v>0</v>
      </c>
      <c r="J13" s="463">
        <v>1284</v>
      </c>
      <c r="K13" s="462">
        <v>0</v>
      </c>
      <c r="L13" s="463">
        <v>0</v>
      </c>
      <c r="M13" s="457">
        <f t="shared" si="1"/>
        <v>1284</v>
      </c>
    </row>
    <row r="14" spans="1:13">
      <c r="A14" s="367"/>
      <c r="B14" s="456">
        <v>6</v>
      </c>
      <c r="C14" s="462">
        <v>0</v>
      </c>
      <c r="D14" s="463">
        <v>0</v>
      </c>
      <c r="E14" s="462">
        <v>0</v>
      </c>
      <c r="F14" s="463">
        <v>0</v>
      </c>
      <c r="G14" s="457">
        <f t="shared" si="0"/>
        <v>0</v>
      </c>
      <c r="I14" s="462">
        <v>0</v>
      </c>
      <c r="J14" s="463">
        <v>110</v>
      </c>
      <c r="K14" s="462">
        <v>0</v>
      </c>
      <c r="L14" s="463">
        <v>0</v>
      </c>
      <c r="M14" s="457">
        <f t="shared" si="1"/>
        <v>110</v>
      </c>
    </row>
    <row r="15" spans="1:13">
      <c r="A15" s="367"/>
      <c r="B15" s="456">
        <v>5</v>
      </c>
      <c r="C15" s="462">
        <v>0</v>
      </c>
      <c r="D15" s="463">
        <v>0</v>
      </c>
      <c r="E15" s="462">
        <v>0</v>
      </c>
      <c r="F15" s="463">
        <v>0</v>
      </c>
      <c r="G15" s="457">
        <f t="shared" si="0"/>
        <v>0</v>
      </c>
      <c r="I15" s="462">
        <v>0</v>
      </c>
      <c r="J15" s="463">
        <v>0</v>
      </c>
      <c r="K15" s="462">
        <v>0</v>
      </c>
      <c r="L15" s="463">
        <v>0</v>
      </c>
      <c r="M15" s="457">
        <f t="shared" si="1"/>
        <v>0</v>
      </c>
    </row>
    <row r="16" spans="1:13">
      <c r="A16" s="459"/>
      <c r="B16" s="451">
        <v>3</v>
      </c>
      <c r="C16" s="452">
        <v>0</v>
      </c>
      <c r="D16" s="453">
        <v>0</v>
      </c>
      <c r="E16" s="452">
        <v>0</v>
      </c>
      <c r="F16" s="453">
        <v>0</v>
      </c>
      <c r="G16" s="454">
        <f t="shared" si="0"/>
        <v>0</v>
      </c>
      <c r="I16" s="452">
        <v>0</v>
      </c>
      <c r="J16" s="453">
        <v>1</v>
      </c>
      <c r="K16" s="452">
        <v>0</v>
      </c>
      <c r="L16" s="453">
        <v>0</v>
      </c>
      <c r="M16" s="454">
        <f t="shared" si="1"/>
        <v>1</v>
      </c>
    </row>
    <row r="17" spans="1:13">
      <c r="A17" s="316" t="s">
        <v>618</v>
      </c>
      <c r="B17" s="318"/>
      <c r="C17" s="314">
        <v>0</v>
      </c>
      <c r="D17" s="319">
        <v>43730</v>
      </c>
      <c r="E17" s="319">
        <v>13573.7</v>
      </c>
      <c r="F17" s="319">
        <v>76.900000000000006</v>
      </c>
      <c r="G17" s="315">
        <f t="shared" si="0"/>
        <v>57380.6</v>
      </c>
      <c r="I17" s="314">
        <v>0</v>
      </c>
      <c r="J17" s="319">
        <v>65789</v>
      </c>
      <c r="K17" s="319">
        <v>27633.82</v>
      </c>
      <c r="L17" s="319">
        <v>8463.2999999999993</v>
      </c>
      <c r="M17" s="315">
        <f t="shared" si="1"/>
        <v>101886.12000000001</v>
      </c>
    </row>
    <row r="18" spans="1:13" ht="3.75" customHeight="1">
      <c r="A18" s="320"/>
      <c r="B18" s="320"/>
      <c r="C18" s="320"/>
      <c r="D18" s="320"/>
      <c r="E18" s="320"/>
      <c r="F18" s="320"/>
      <c r="G18" s="320"/>
    </row>
    <row r="19" spans="1:13" ht="12" customHeight="1">
      <c r="A19" s="581" t="s">
        <v>224</v>
      </c>
      <c r="B19" s="581"/>
      <c r="C19" s="579" t="s">
        <v>231</v>
      </c>
      <c r="D19" s="579"/>
      <c r="E19" s="579"/>
      <c r="F19" s="579"/>
      <c r="G19" s="579"/>
    </row>
    <row r="20" spans="1:13">
      <c r="A20" s="581"/>
      <c r="B20" s="581"/>
      <c r="C20" s="312" t="s">
        <v>225</v>
      </c>
      <c r="D20" s="312" t="s">
        <v>226</v>
      </c>
      <c r="E20" s="312" t="s">
        <v>459</v>
      </c>
      <c r="F20" s="312" t="s">
        <v>227</v>
      </c>
      <c r="G20" s="313" t="s">
        <v>60</v>
      </c>
    </row>
    <row r="21" spans="1:13">
      <c r="A21" s="580" t="s">
        <v>60</v>
      </c>
      <c r="B21" s="580"/>
      <c r="C21" s="314">
        <f>SUM(C22,C26,C33)</f>
        <v>5843</v>
      </c>
      <c r="D21" s="314">
        <f>SUM(D22,D26,D33)</f>
        <v>93755</v>
      </c>
      <c r="E21" s="314">
        <f>SUM(E22,E26,E33)</f>
        <v>35789.279999999999</v>
      </c>
      <c r="F21" s="314">
        <f>SUM(F22,F26,F33)</f>
        <v>467.91999999999996</v>
      </c>
      <c r="G21" s="315">
        <f t="shared" ref="G21:G33" si="2">SUM(C21:F21)</f>
        <v>135855.20000000001</v>
      </c>
    </row>
    <row r="22" spans="1:13">
      <c r="A22" s="316" t="s">
        <v>616</v>
      </c>
      <c r="B22" s="316"/>
      <c r="C22" s="314">
        <f>SUM(C23:C25)</f>
        <v>5843</v>
      </c>
      <c r="D22" s="314">
        <f>SUM(D23:D25)</f>
        <v>9989</v>
      </c>
      <c r="E22" s="314">
        <f>SUM(E23:E25)</f>
        <v>4065.78</v>
      </c>
      <c r="F22" s="314">
        <f>SUM(F23:F25)</f>
        <v>288.08999999999997</v>
      </c>
      <c r="G22" s="315">
        <f t="shared" si="2"/>
        <v>20185.87</v>
      </c>
    </row>
    <row r="23" spans="1:13">
      <c r="A23" s="269"/>
      <c r="B23" s="464">
        <v>400</v>
      </c>
      <c r="C23" s="450">
        <v>4220</v>
      </c>
      <c r="D23" s="450">
        <v>0</v>
      </c>
      <c r="E23" s="450">
        <v>0</v>
      </c>
      <c r="F23" s="450">
        <v>0</v>
      </c>
      <c r="G23" s="450">
        <f t="shared" si="2"/>
        <v>4220</v>
      </c>
    </row>
    <row r="24" spans="1:13">
      <c r="A24" s="367"/>
      <c r="B24" s="466">
        <v>220</v>
      </c>
      <c r="C24" s="457">
        <v>1539</v>
      </c>
      <c r="D24" s="457">
        <v>0</v>
      </c>
      <c r="E24" s="457">
        <v>0</v>
      </c>
      <c r="F24" s="457">
        <v>0</v>
      </c>
      <c r="G24" s="457">
        <f t="shared" si="2"/>
        <v>1539</v>
      </c>
    </row>
    <row r="25" spans="1:13">
      <c r="A25" s="459"/>
      <c r="B25" s="465">
        <v>110</v>
      </c>
      <c r="C25" s="454">
        <v>84</v>
      </c>
      <c r="D25" s="454">
        <v>9989</v>
      </c>
      <c r="E25" s="454">
        <v>4065.78</v>
      </c>
      <c r="F25" s="454">
        <v>288.08999999999997</v>
      </c>
      <c r="G25" s="454">
        <f t="shared" si="2"/>
        <v>14426.87</v>
      </c>
    </row>
    <row r="26" spans="1:13">
      <c r="A26" s="316" t="s">
        <v>617</v>
      </c>
      <c r="B26" s="316"/>
      <c r="C26" s="317">
        <f>SUM(C27:C32)</f>
        <v>0</v>
      </c>
      <c r="D26" s="317">
        <f>SUM(D27:D32)</f>
        <v>40036</v>
      </c>
      <c r="E26" s="317">
        <f>SUM(E27:E32)</f>
        <v>18149.8</v>
      </c>
      <c r="F26" s="317">
        <f>SUM(F27:F32)</f>
        <v>102.93</v>
      </c>
      <c r="G26" s="315">
        <f t="shared" si="2"/>
        <v>58288.73</v>
      </c>
    </row>
    <row r="27" spans="1:13">
      <c r="A27" s="269"/>
      <c r="B27" s="464">
        <v>35</v>
      </c>
      <c r="C27" s="460">
        <v>0</v>
      </c>
      <c r="D27" s="461">
        <v>9771</v>
      </c>
      <c r="E27" s="460">
        <v>0</v>
      </c>
      <c r="F27" s="461">
        <v>0</v>
      </c>
      <c r="G27" s="450">
        <f t="shared" si="2"/>
        <v>9771</v>
      </c>
    </row>
    <row r="28" spans="1:13">
      <c r="A28" s="367"/>
      <c r="B28" s="466">
        <v>22</v>
      </c>
      <c r="C28" s="462">
        <v>0</v>
      </c>
      <c r="D28" s="463">
        <v>30213</v>
      </c>
      <c r="E28" s="462">
        <v>18149.8</v>
      </c>
      <c r="F28" s="463">
        <v>102.93</v>
      </c>
      <c r="G28" s="457">
        <f t="shared" si="2"/>
        <v>48465.73</v>
      </c>
    </row>
    <row r="29" spans="1:13">
      <c r="A29" s="367"/>
      <c r="B29" s="466">
        <v>10</v>
      </c>
      <c r="C29" s="462">
        <v>0</v>
      </c>
      <c r="D29" s="463">
        <v>52</v>
      </c>
      <c r="E29" s="462">
        <v>0</v>
      </c>
      <c r="F29" s="463">
        <v>0</v>
      </c>
      <c r="G29" s="457">
        <f t="shared" si="2"/>
        <v>52</v>
      </c>
    </row>
    <row r="30" spans="1:13">
      <c r="A30" s="367"/>
      <c r="B30" s="466">
        <v>6</v>
      </c>
      <c r="C30" s="462">
        <v>0</v>
      </c>
      <c r="D30" s="463">
        <v>0</v>
      </c>
      <c r="E30" s="462">
        <v>0</v>
      </c>
      <c r="F30" s="463">
        <v>0</v>
      </c>
      <c r="G30" s="457">
        <f t="shared" si="2"/>
        <v>0</v>
      </c>
    </row>
    <row r="31" spans="1:13">
      <c r="A31" s="367"/>
      <c r="B31" s="466">
        <v>5</v>
      </c>
      <c r="C31" s="462">
        <v>0</v>
      </c>
      <c r="D31" s="463">
        <v>0</v>
      </c>
      <c r="E31" s="462">
        <v>0</v>
      </c>
      <c r="F31" s="463">
        <v>0</v>
      </c>
      <c r="G31" s="457">
        <f t="shared" si="2"/>
        <v>0</v>
      </c>
    </row>
    <row r="32" spans="1:13">
      <c r="A32" s="459"/>
      <c r="B32" s="465">
        <v>3</v>
      </c>
      <c r="C32" s="452">
        <v>0</v>
      </c>
      <c r="D32" s="453">
        <v>0</v>
      </c>
      <c r="E32" s="452">
        <v>0</v>
      </c>
      <c r="F32" s="453">
        <v>0</v>
      </c>
      <c r="G32" s="454">
        <f t="shared" si="2"/>
        <v>0</v>
      </c>
    </row>
    <row r="33" spans="1:12">
      <c r="A33" s="316" t="s">
        <v>618</v>
      </c>
      <c r="B33" s="321"/>
      <c r="C33" s="314">
        <v>0</v>
      </c>
      <c r="D33" s="319">
        <v>43730</v>
      </c>
      <c r="E33" s="319">
        <v>13573.7</v>
      </c>
      <c r="F33" s="319">
        <v>76.900000000000006</v>
      </c>
      <c r="G33" s="315">
        <f t="shared" si="2"/>
        <v>57380.6</v>
      </c>
    </row>
    <row r="34" spans="1:12">
      <c r="A34" s="7"/>
      <c r="G34" s="5"/>
    </row>
    <row r="37" spans="1:12">
      <c r="A37" s="19" t="s">
        <v>257</v>
      </c>
      <c r="B37" s="19"/>
      <c r="C37" s="19"/>
      <c r="D37" s="19" t="s">
        <v>459</v>
      </c>
      <c r="E37" s="19"/>
      <c r="F37" s="19"/>
      <c r="G37" s="19" t="s">
        <v>258</v>
      </c>
      <c r="H37" s="19"/>
      <c r="I37" s="19"/>
      <c r="J37" s="19" t="s">
        <v>259</v>
      </c>
      <c r="K37" s="19"/>
      <c r="L37" s="19"/>
    </row>
    <row r="38" spans="1:12">
      <c r="A38" s="19" t="s">
        <v>618</v>
      </c>
      <c r="B38" s="19" t="s">
        <v>617</v>
      </c>
      <c r="C38" s="19" t="s">
        <v>616</v>
      </c>
      <c r="D38" s="19" t="s">
        <v>618</v>
      </c>
      <c r="E38" s="19" t="s">
        <v>617</v>
      </c>
      <c r="F38" s="19" t="s">
        <v>616</v>
      </c>
      <c r="G38" s="19" t="s">
        <v>618</v>
      </c>
      <c r="H38" s="19" t="s">
        <v>617</v>
      </c>
      <c r="I38" s="19" t="s">
        <v>616</v>
      </c>
      <c r="J38" s="19" t="s">
        <v>618</v>
      </c>
      <c r="K38" s="19" t="s">
        <v>617</v>
      </c>
      <c r="L38" s="19" t="s">
        <v>616</v>
      </c>
    </row>
    <row r="39" spans="1:12">
      <c r="A39" s="19" t="s">
        <v>225</v>
      </c>
      <c r="B39" s="19"/>
      <c r="C39" s="19"/>
    </row>
    <row r="40" spans="1:12">
      <c r="A40" s="19" t="s">
        <v>156</v>
      </c>
      <c r="B40" s="19" t="s">
        <v>157</v>
      </c>
      <c r="C40" s="19" t="s">
        <v>158</v>
      </c>
    </row>
  </sheetData>
  <mergeCells count="7">
    <mergeCell ref="I3:M3"/>
    <mergeCell ref="A21:B21"/>
    <mergeCell ref="A19:B20"/>
    <mergeCell ref="A3:B4"/>
    <mergeCell ref="A5:B5"/>
    <mergeCell ref="C3:G3"/>
    <mergeCell ref="C19:G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8"/>
  <dimension ref="A1:M36"/>
  <sheetViews>
    <sheetView showGridLines="0" zoomScaleNormal="100" workbookViewId="0"/>
  </sheetViews>
  <sheetFormatPr defaultColWidth="9.140625" defaultRowHeight="12"/>
  <cols>
    <col min="1" max="1" width="5.7109375" style="3" customWidth="1"/>
    <col min="2" max="2" width="3.7109375" style="3" customWidth="1"/>
    <col min="3" max="3" width="10.85546875" style="3" customWidth="1"/>
    <col min="4" max="6" width="14" style="3" customWidth="1"/>
    <col min="7" max="7" width="14.28515625" style="3" customWidth="1"/>
    <col min="8" max="8" width="0.7109375" style="3" customWidth="1"/>
    <col min="9" max="9" width="10.85546875" style="3" customWidth="1"/>
    <col min="10" max="12" width="14" style="3" customWidth="1"/>
    <col min="13" max="13" width="9.140625" style="3" customWidth="1"/>
    <col min="14" max="16384" width="9.140625" style="3"/>
  </cols>
  <sheetData>
    <row r="1" spans="1:13" ht="18">
      <c r="A1" s="194" t="s">
        <v>684</v>
      </c>
      <c r="B1" s="28"/>
      <c r="M1" s="255" t="str">
        <f>'3.1'!N1</f>
        <v>2025</v>
      </c>
    </row>
    <row r="2" spans="1:13" ht="6" customHeight="1"/>
    <row r="3" spans="1:13" ht="12" customHeight="1">
      <c r="A3" s="581" t="s">
        <v>224</v>
      </c>
      <c r="B3" s="581"/>
      <c r="C3" s="583" t="s">
        <v>307</v>
      </c>
      <c r="D3" s="583"/>
      <c r="E3" s="583"/>
      <c r="F3" s="583"/>
      <c r="G3" s="583"/>
      <c r="I3" s="579" t="s">
        <v>308</v>
      </c>
      <c r="J3" s="579"/>
      <c r="K3" s="579"/>
      <c r="L3" s="579"/>
      <c r="M3" s="579"/>
    </row>
    <row r="4" spans="1:13">
      <c r="A4" s="581"/>
      <c r="B4" s="581"/>
      <c r="C4" s="322" t="s">
        <v>225</v>
      </c>
      <c r="D4" s="322" t="s">
        <v>226</v>
      </c>
      <c r="E4" s="322" t="s">
        <v>459</v>
      </c>
      <c r="F4" s="322" t="s">
        <v>227</v>
      </c>
      <c r="G4" s="313" t="s">
        <v>60</v>
      </c>
      <c r="I4" s="312" t="s">
        <v>225</v>
      </c>
      <c r="J4" s="312" t="s">
        <v>226</v>
      </c>
      <c r="K4" s="312" t="s">
        <v>459</v>
      </c>
      <c r="L4" s="312" t="s">
        <v>227</v>
      </c>
      <c r="M4" s="313" t="s">
        <v>60</v>
      </c>
    </row>
    <row r="5" spans="1:13" ht="13.5" customHeight="1">
      <c r="A5" s="582" t="s">
        <v>60</v>
      </c>
      <c r="B5" s="582"/>
      <c r="C5" s="323">
        <f>SUM(C6:C11)</f>
        <v>76</v>
      </c>
      <c r="D5" s="323">
        <f>SUM(D6:D11)</f>
        <v>49461</v>
      </c>
      <c r="E5" s="323">
        <f>SUM(E6:E11)</f>
        <v>20671</v>
      </c>
      <c r="F5" s="323">
        <f>SUM(F6:F11)</f>
        <v>3776</v>
      </c>
      <c r="G5" s="315">
        <f t="shared" ref="G5:G11" si="0">SUM(C5:F5)</f>
        <v>73984</v>
      </c>
      <c r="I5" s="314">
        <f>SUM(I6:I11)</f>
        <v>24700</v>
      </c>
      <c r="J5" s="314">
        <f>SUM(J6:J11)</f>
        <v>33732.1</v>
      </c>
      <c r="K5" s="314">
        <f>SUM(K6:K11)</f>
        <v>12521.529999999999</v>
      </c>
      <c r="L5" s="314">
        <f>SUM(L6:L11)</f>
        <v>5497</v>
      </c>
      <c r="M5" s="315">
        <f t="shared" ref="M5:M11" si="1">SUM(I5:L5)</f>
        <v>76450.63</v>
      </c>
    </row>
    <row r="6" spans="1:13">
      <c r="A6" s="584" t="s">
        <v>309</v>
      </c>
      <c r="B6" s="584"/>
      <c r="C6" s="469">
        <v>4</v>
      </c>
      <c r="D6" s="469">
        <v>0</v>
      </c>
      <c r="E6" s="469">
        <v>0</v>
      </c>
      <c r="F6" s="469">
        <v>0</v>
      </c>
      <c r="G6" s="450">
        <f t="shared" si="0"/>
        <v>4</v>
      </c>
      <c r="I6" s="449">
        <v>2000</v>
      </c>
      <c r="J6" s="449">
        <v>0</v>
      </c>
      <c r="K6" s="449">
        <v>0</v>
      </c>
      <c r="L6" s="449">
        <v>0</v>
      </c>
      <c r="M6" s="450">
        <f t="shared" si="1"/>
        <v>2000</v>
      </c>
    </row>
    <row r="7" spans="1:13">
      <c r="A7" s="585" t="s">
        <v>310</v>
      </c>
      <c r="B7" s="585"/>
      <c r="C7" s="472">
        <v>58</v>
      </c>
      <c r="D7" s="473">
        <v>0</v>
      </c>
      <c r="E7" s="474">
        <v>0</v>
      </c>
      <c r="F7" s="473">
        <v>0</v>
      </c>
      <c r="G7" s="457">
        <f t="shared" si="0"/>
        <v>58</v>
      </c>
      <c r="I7" s="457">
        <v>19900</v>
      </c>
      <c r="J7" s="457">
        <v>0</v>
      </c>
      <c r="K7" s="457">
        <v>0</v>
      </c>
      <c r="L7" s="457">
        <v>0</v>
      </c>
      <c r="M7" s="457">
        <f t="shared" si="1"/>
        <v>19900</v>
      </c>
    </row>
    <row r="8" spans="1:13">
      <c r="A8" s="585" t="s">
        <v>311</v>
      </c>
      <c r="B8" s="585"/>
      <c r="C8" s="472">
        <v>14</v>
      </c>
      <c r="D8" s="472">
        <v>0</v>
      </c>
      <c r="E8" s="472">
        <v>0</v>
      </c>
      <c r="F8" s="472">
        <v>0</v>
      </c>
      <c r="G8" s="457">
        <f t="shared" si="0"/>
        <v>14</v>
      </c>
      <c r="I8" s="462">
        <v>2800</v>
      </c>
      <c r="J8" s="463">
        <v>0</v>
      </c>
      <c r="K8" s="462">
        <v>0</v>
      </c>
      <c r="L8" s="463">
        <v>0</v>
      </c>
      <c r="M8" s="457">
        <f t="shared" si="1"/>
        <v>2800</v>
      </c>
    </row>
    <row r="9" spans="1:13">
      <c r="A9" s="585" t="s">
        <v>312</v>
      </c>
      <c r="B9" s="585"/>
      <c r="C9" s="474">
        <v>0</v>
      </c>
      <c r="D9" s="473">
        <v>461</v>
      </c>
      <c r="E9" s="474">
        <v>182</v>
      </c>
      <c r="F9" s="473">
        <v>62</v>
      </c>
      <c r="G9" s="457">
        <f t="shared" si="0"/>
        <v>705</v>
      </c>
      <c r="I9" s="462">
        <v>0</v>
      </c>
      <c r="J9" s="463">
        <v>17542</v>
      </c>
      <c r="K9" s="462">
        <v>6229</v>
      </c>
      <c r="L9" s="463">
        <v>3216</v>
      </c>
      <c r="M9" s="457">
        <f t="shared" si="1"/>
        <v>26987</v>
      </c>
    </row>
    <row r="10" spans="1:13">
      <c r="A10" s="585" t="s">
        <v>313</v>
      </c>
      <c r="B10" s="585"/>
      <c r="C10" s="474">
        <v>0</v>
      </c>
      <c r="D10" s="473">
        <v>71</v>
      </c>
      <c r="E10" s="474">
        <v>0</v>
      </c>
      <c r="F10" s="473">
        <v>0</v>
      </c>
      <c r="G10" s="457">
        <f t="shared" si="0"/>
        <v>71</v>
      </c>
      <c r="I10" s="462">
        <v>0</v>
      </c>
      <c r="J10" s="463">
        <v>666</v>
      </c>
      <c r="K10" s="462">
        <v>0</v>
      </c>
      <c r="L10" s="463">
        <v>0</v>
      </c>
      <c r="M10" s="457">
        <f t="shared" si="1"/>
        <v>666</v>
      </c>
    </row>
    <row r="11" spans="1:13" ht="13.5" customHeight="1">
      <c r="A11" s="586" t="s">
        <v>314</v>
      </c>
      <c r="B11" s="586"/>
      <c r="C11" s="470">
        <v>0</v>
      </c>
      <c r="D11" s="471">
        <v>48929</v>
      </c>
      <c r="E11" s="470">
        <v>20489</v>
      </c>
      <c r="F11" s="471">
        <v>3714</v>
      </c>
      <c r="G11" s="454">
        <f t="shared" si="0"/>
        <v>73132</v>
      </c>
      <c r="I11" s="452">
        <v>0</v>
      </c>
      <c r="J11" s="453">
        <v>15524.1</v>
      </c>
      <c r="K11" s="452">
        <v>6292.53</v>
      </c>
      <c r="L11" s="453">
        <v>2281</v>
      </c>
      <c r="M11" s="454">
        <f t="shared" si="1"/>
        <v>24097.63</v>
      </c>
    </row>
    <row r="12" spans="1:13" ht="4.5" customHeight="1">
      <c r="A12" s="320"/>
      <c r="B12" s="320"/>
      <c r="C12" s="320"/>
      <c r="D12" s="320"/>
      <c r="E12" s="320"/>
      <c r="F12" s="320"/>
      <c r="G12" s="320"/>
    </row>
    <row r="13" spans="1:13" ht="12" customHeight="1">
      <c r="A13" s="581" t="s">
        <v>224</v>
      </c>
      <c r="B13" s="581"/>
      <c r="C13" s="583" t="s">
        <v>319</v>
      </c>
      <c r="D13" s="583"/>
      <c r="E13" s="583"/>
      <c r="F13" s="583"/>
      <c r="G13" s="583"/>
    </row>
    <row r="14" spans="1:13">
      <c r="A14" s="581"/>
      <c r="B14" s="581"/>
      <c r="C14" s="322" t="s">
        <v>225</v>
      </c>
      <c r="D14" s="322" t="s">
        <v>226</v>
      </c>
      <c r="E14" s="322" t="s">
        <v>459</v>
      </c>
      <c r="F14" s="322" t="s">
        <v>227</v>
      </c>
      <c r="G14" s="313" t="s">
        <v>60</v>
      </c>
    </row>
    <row r="15" spans="1:13">
      <c r="A15" s="582" t="s">
        <v>60</v>
      </c>
      <c r="B15" s="582"/>
      <c r="C15" s="323">
        <f>SUM(C16,C20,C27)</f>
        <v>0</v>
      </c>
      <c r="D15" s="323">
        <f>SUM(D16,D20,D27)</f>
        <v>3817787</v>
      </c>
      <c r="E15" s="323">
        <f>SUM(E16,E20,E27)</f>
        <v>1594021</v>
      </c>
      <c r="F15" s="323">
        <f>SUM(F16,F20,F27)</f>
        <v>853819</v>
      </c>
      <c r="G15" s="315">
        <f t="shared" ref="G15:G27" si="2">SUM(C15:F15)</f>
        <v>6265627</v>
      </c>
      <c r="H15" s="19"/>
      <c r="I15" s="19"/>
      <c r="J15" s="19"/>
      <c r="K15" s="19"/>
      <c r="L15" s="19"/>
    </row>
    <row r="16" spans="1:13">
      <c r="A16" s="316" t="s">
        <v>616</v>
      </c>
      <c r="B16" s="316"/>
      <c r="C16" s="323">
        <f>SUM(C17:C19)</f>
        <v>0</v>
      </c>
      <c r="D16" s="323">
        <f>SUM(D17:D19)</f>
        <v>117</v>
      </c>
      <c r="E16" s="323">
        <f>SUM(E17:E19)</f>
        <v>36</v>
      </c>
      <c r="F16" s="323">
        <f>SUM(F17:F19)</f>
        <v>4</v>
      </c>
      <c r="G16" s="315">
        <f t="shared" si="2"/>
        <v>157</v>
      </c>
      <c r="H16" s="19"/>
      <c r="I16" s="19"/>
      <c r="J16" s="19"/>
      <c r="K16" s="19"/>
      <c r="L16" s="19"/>
      <c r="M16" s="19"/>
    </row>
    <row r="17" spans="1:7">
      <c r="A17" s="269"/>
      <c r="B17" s="448">
        <v>400</v>
      </c>
      <c r="C17" s="469">
        <v>0</v>
      </c>
      <c r="D17" s="469">
        <v>0</v>
      </c>
      <c r="E17" s="469">
        <v>0</v>
      </c>
      <c r="F17" s="469">
        <v>0</v>
      </c>
      <c r="G17" s="450">
        <f t="shared" si="2"/>
        <v>0</v>
      </c>
    </row>
    <row r="18" spans="1:7">
      <c r="A18" s="367"/>
      <c r="B18" s="456">
        <v>220</v>
      </c>
      <c r="C18" s="472">
        <v>0</v>
      </c>
      <c r="D18" s="473">
        <v>0</v>
      </c>
      <c r="E18" s="474">
        <v>0</v>
      </c>
      <c r="F18" s="473">
        <v>0</v>
      </c>
      <c r="G18" s="457">
        <f t="shared" si="2"/>
        <v>0</v>
      </c>
    </row>
    <row r="19" spans="1:7">
      <c r="A19" s="459"/>
      <c r="B19" s="451">
        <v>110</v>
      </c>
      <c r="C19" s="471">
        <v>0</v>
      </c>
      <c r="D19" s="471">
        <v>117</v>
      </c>
      <c r="E19" s="471">
        <v>36</v>
      </c>
      <c r="F19" s="471">
        <v>4</v>
      </c>
      <c r="G19" s="454">
        <f t="shared" si="2"/>
        <v>157</v>
      </c>
    </row>
    <row r="20" spans="1:7">
      <c r="A20" s="316" t="s">
        <v>617</v>
      </c>
      <c r="B20" s="316"/>
      <c r="C20" s="324">
        <f>SUM(C21:C26)</f>
        <v>0</v>
      </c>
      <c r="D20" s="324">
        <f>SUM(D21:D26)</f>
        <v>15127</v>
      </c>
      <c r="E20" s="324">
        <f>SUM(E21:E26)</f>
        <v>8187</v>
      </c>
      <c r="F20" s="324">
        <f>SUM(F21:F26)</f>
        <v>2157</v>
      </c>
      <c r="G20" s="315">
        <f t="shared" si="2"/>
        <v>25471</v>
      </c>
    </row>
    <row r="21" spans="1:7">
      <c r="A21" s="269"/>
      <c r="B21" s="448">
        <v>35</v>
      </c>
      <c r="C21" s="469">
        <v>0</v>
      </c>
      <c r="D21" s="469">
        <v>3078</v>
      </c>
      <c r="E21" s="469">
        <v>0</v>
      </c>
      <c r="F21" s="469">
        <v>0</v>
      </c>
      <c r="G21" s="450">
        <f t="shared" si="2"/>
        <v>3078</v>
      </c>
    </row>
    <row r="22" spans="1:7">
      <c r="A22" s="367"/>
      <c r="B22" s="456">
        <v>22</v>
      </c>
      <c r="C22" s="474">
        <v>0</v>
      </c>
      <c r="D22" s="473">
        <v>11398</v>
      </c>
      <c r="E22" s="474">
        <v>8187</v>
      </c>
      <c r="F22" s="473">
        <v>2157</v>
      </c>
      <c r="G22" s="457">
        <f t="shared" si="2"/>
        <v>21742</v>
      </c>
    </row>
    <row r="23" spans="1:7">
      <c r="A23" s="367"/>
      <c r="B23" s="456">
        <v>10</v>
      </c>
      <c r="C23" s="474">
        <v>0</v>
      </c>
      <c r="D23" s="473">
        <v>531</v>
      </c>
      <c r="E23" s="474">
        <v>0</v>
      </c>
      <c r="F23" s="473">
        <v>0</v>
      </c>
      <c r="G23" s="457">
        <f t="shared" si="2"/>
        <v>531</v>
      </c>
    </row>
    <row r="24" spans="1:7">
      <c r="A24" s="367"/>
      <c r="B24" s="456">
        <v>6</v>
      </c>
      <c r="C24" s="474">
        <v>0</v>
      </c>
      <c r="D24" s="473">
        <v>118</v>
      </c>
      <c r="E24" s="474">
        <v>0</v>
      </c>
      <c r="F24" s="473">
        <v>0</v>
      </c>
      <c r="G24" s="457">
        <f t="shared" si="2"/>
        <v>118</v>
      </c>
    </row>
    <row r="25" spans="1:7">
      <c r="A25" s="367"/>
      <c r="B25" s="456">
        <v>5</v>
      </c>
      <c r="C25" s="474">
        <v>0</v>
      </c>
      <c r="D25" s="473">
        <v>0</v>
      </c>
      <c r="E25" s="474">
        <v>0</v>
      </c>
      <c r="F25" s="473">
        <v>0</v>
      </c>
      <c r="G25" s="457">
        <f t="shared" si="2"/>
        <v>0</v>
      </c>
    </row>
    <row r="26" spans="1:7">
      <c r="A26" s="459"/>
      <c r="B26" s="451">
        <v>3</v>
      </c>
      <c r="C26" s="470">
        <v>0</v>
      </c>
      <c r="D26" s="471">
        <v>2</v>
      </c>
      <c r="E26" s="470">
        <v>0</v>
      </c>
      <c r="F26" s="471">
        <v>0</v>
      </c>
      <c r="G26" s="454">
        <f t="shared" si="2"/>
        <v>2</v>
      </c>
    </row>
    <row r="27" spans="1:7">
      <c r="A27" s="316" t="s">
        <v>618</v>
      </c>
      <c r="B27" s="318"/>
      <c r="C27" s="324">
        <v>0</v>
      </c>
      <c r="D27" s="325">
        <v>3802543</v>
      </c>
      <c r="E27" s="324">
        <v>1585798</v>
      </c>
      <c r="F27" s="325">
        <v>851658</v>
      </c>
      <c r="G27" s="315">
        <f t="shared" si="2"/>
        <v>6239999</v>
      </c>
    </row>
    <row r="28" spans="1:7" ht="4.5" customHeight="1">
      <c r="A28" s="320"/>
      <c r="B28" s="320"/>
      <c r="C28" s="320"/>
      <c r="D28" s="320"/>
      <c r="E28" s="320"/>
      <c r="F28" s="320"/>
      <c r="G28" s="320"/>
    </row>
    <row r="29" spans="1:7">
      <c r="A29" s="581" t="s">
        <v>317</v>
      </c>
      <c r="B29" s="581"/>
      <c r="C29" s="581" t="s">
        <v>318</v>
      </c>
      <c r="D29" s="581"/>
      <c r="E29" s="581"/>
      <c r="F29" s="581"/>
      <c r="G29" s="581"/>
    </row>
    <row r="30" spans="1:7">
      <c r="A30" s="581"/>
      <c r="B30" s="581"/>
      <c r="C30" s="312" t="s">
        <v>225</v>
      </c>
      <c r="D30" s="312" t="s">
        <v>226</v>
      </c>
      <c r="E30" s="312" t="s">
        <v>459</v>
      </c>
      <c r="F30" s="312" t="s">
        <v>227</v>
      </c>
      <c r="G30" s="313" t="s">
        <v>60</v>
      </c>
    </row>
    <row r="31" spans="1:7" ht="13.5" customHeight="1">
      <c r="A31" s="580" t="s">
        <v>60</v>
      </c>
      <c r="B31" s="580"/>
      <c r="C31" s="314">
        <f>SUM(C32:C35)</f>
        <v>0</v>
      </c>
      <c r="D31" s="314">
        <f>SUM(D32:D35)</f>
        <v>3817787</v>
      </c>
      <c r="E31" s="314">
        <f>SUM(E32:E35)</f>
        <v>1594021</v>
      </c>
      <c r="F31" s="314">
        <f>SUM(F32:F35)</f>
        <v>853819</v>
      </c>
      <c r="G31" s="314">
        <f>SUM(G32:G35)</f>
        <v>6265627</v>
      </c>
    </row>
    <row r="32" spans="1:7">
      <c r="A32" s="587" t="s">
        <v>13</v>
      </c>
      <c r="B32" s="587"/>
      <c r="C32" s="475">
        <v>0</v>
      </c>
      <c r="D32" s="450">
        <v>117</v>
      </c>
      <c r="E32" s="450">
        <v>36</v>
      </c>
      <c r="F32" s="450">
        <v>4</v>
      </c>
      <c r="G32" s="450">
        <f>SUM(C32:F32)</f>
        <v>157</v>
      </c>
    </row>
    <row r="33" spans="1:7">
      <c r="A33" s="588" t="s">
        <v>14</v>
      </c>
      <c r="B33" s="588"/>
      <c r="C33" s="458">
        <v>0</v>
      </c>
      <c r="D33" s="457">
        <v>15127</v>
      </c>
      <c r="E33" s="457">
        <v>8187</v>
      </c>
      <c r="F33" s="457">
        <v>2157</v>
      </c>
      <c r="G33" s="457">
        <f>SUM(C33:F33)</f>
        <v>25471</v>
      </c>
    </row>
    <row r="34" spans="1:7">
      <c r="A34" s="588" t="s">
        <v>152</v>
      </c>
      <c r="B34" s="588"/>
      <c r="C34" s="458">
        <v>0</v>
      </c>
      <c r="D34" s="457">
        <v>442095</v>
      </c>
      <c r="E34" s="457">
        <v>184689</v>
      </c>
      <c r="F34" s="457">
        <v>131039</v>
      </c>
      <c r="G34" s="457">
        <f>SUM(C34:F34)</f>
        <v>757823</v>
      </c>
    </row>
    <row r="35" spans="1:7" ht="13.5" customHeight="1">
      <c r="A35" s="589" t="s">
        <v>150</v>
      </c>
      <c r="B35" s="589"/>
      <c r="C35" s="455">
        <v>0</v>
      </c>
      <c r="D35" s="454">
        <v>3360448</v>
      </c>
      <c r="E35" s="454">
        <v>1401109</v>
      </c>
      <c r="F35" s="454">
        <v>720619</v>
      </c>
      <c r="G35" s="454">
        <f>SUM(C35:F35)</f>
        <v>5482176</v>
      </c>
    </row>
    <row r="36" spans="1:7">
      <c r="A36" s="7"/>
      <c r="G36" s="5"/>
    </row>
  </sheetData>
  <mergeCells count="20">
    <mergeCell ref="A31:B31"/>
    <mergeCell ref="A32:B32"/>
    <mergeCell ref="A33:B33"/>
    <mergeCell ref="A34:B34"/>
    <mergeCell ref="A35:B35"/>
    <mergeCell ref="C29:G29"/>
    <mergeCell ref="A29:B30"/>
    <mergeCell ref="C3:G3"/>
    <mergeCell ref="I3:M3"/>
    <mergeCell ref="A13:B14"/>
    <mergeCell ref="C13:G13"/>
    <mergeCell ref="A15:B15"/>
    <mergeCell ref="A3:B4"/>
    <mergeCell ref="A5:B5"/>
    <mergeCell ref="A6:B6"/>
    <mergeCell ref="A7:B7"/>
    <mergeCell ref="A8:B8"/>
    <mergeCell ref="A9:B9"/>
    <mergeCell ref="A10:B10"/>
    <mergeCell ref="A11:B11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9"/>
  <dimension ref="A1:R46"/>
  <sheetViews>
    <sheetView showGridLines="0" zoomScaleNormal="100" zoomScaleSheetLayoutView="130" workbookViewId="0"/>
  </sheetViews>
  <sheetFormatPr defaultColWidth="9.140625" defaultRowHeight="12"/>
  <cols>
    <col min="1" max="1" width="26.85546875" style="3" customWidth="1"/>
    <col min="2" max="11" width="11.7109375" style="3" customWidth="1"/>
    <col min="12" max="15" width="9.140625" style="3"/>
    <col min="16" max="16" width="14.28515625" style="3" customWidth="1"/>
    <col min="17" max="17" width="9.140625" style="3"/>
    <col min="18" max="18" width="11.85546875" style="3" customWidth="1"/>
    <col min="19" max="19" width="9.140625" style="3" customWidth="1"/>
    <col min="20" max="16384" width="9.140625" style="3"/>
  </cols>
  <sheetData>
    <row r="1" spans="1:18" ht="18">
      <c r="A1" s="194" t="s">
        <v>685</v>
      </c>
      <c r="K1" s="255">
        <f>'3.1'!M1</f>
        <v>0</v>
      </c>
      <c r="M1" s="255"/>
      <c r="P1" s="255"/>
      <c r="R1" s="85"/>
    </row>
    <row r="2" spans="1:18" ht="6" customHeight="1"/>
    <row r="3" spans="1:18">
      <c r="A3" s="267"/>
      <c r="B3" s="267">
        <v>2016</v>
      </c>
      <c r="C3" s="267">
        <v>2017</v>
      </c>
      <c r="D3" s="267">
        <v>2018</v>
      </c>
      <c r="E3" s="267">
        <v>2019</v>
      </c>
      <c r="F3" s="267">
        <v>2020</v>
      </c>
      <c r="G3" s="267">
        <v>2021</v>
      </c>
      <c r="H3" s="267">
        <v>2022</v>
      </c>
      <c r="I3" s="267">
        <v>2023</v>
      </c>
      <c r="J3" s="267">
        <v>2024</v>
      </c>
      <c r="K3" s="267">
        <v>2025</v>
      </c>
    </row>
    <row r="4" spans="1:18">
      <c r="A4" s="267" t="s">
        <v>272</v>
      </c>
      <c r="B4" s="268">
        <v>5926216</v>
      </c>
      <c r="C4" s="268">
        <v>5966605</v>
      </c>
      <c r="D4" s="268">
        <v>6004321</v>
      </c>
      <c r="E4" s="268">
        <v>6056004</v>
      </c>
      <c r="F4" s="268">
        <v>6097345</v>
      </c>
      <c r="G4" s="268">
        <v>6139436</v>
      </c>
      <c r="H4" s="268">
        <v>6186471</v>
      </c>
      <c r="I4" s="268">
        <v>6210494</v>
      </c>
      <c r="J4" s="268">
        <v>6238023</v>
      </c>
      <c r="K4" s="268">
        <f>SUM(K5:K8)</f>
        <v>6265627</v>
      </c>
    </row>
    <row r="5" spans="1:18">
      <c r="A5" s="309" t="s">
        <v>240</v>
      </c>
      <c r="B5" s="270">
        <v>0</v>
      </c>
      <c r="C5" s="270">
        <v>0</v>
      </c>
      <c r="D5" s="270">
        <v>0</v>
      </c>
      <c r="E5" s="270">
        <v>0</v>
      </c>
      <c r="F5" s="270">
        <v>0</v>
      </c>
      <c r="G5" s="270">
        <v>0</v>
      </c>
      <c r="H5" s="270">
        <v>0</v>
      </c>
      <c r="I5" s="270">
        <v>0</v>
      </c>
      <c r="J5" s="270">
        <v>0</v>
      </c>
      <c r="K5" s="270">
        <v>0</v>
      </c>
    </row>
    <row r="6" spans="1:18">
      <c r="A6" s="365" t="s">
        <v>306</v>
      </c>
      <c r="B6" s="366">
        <v>3625976</v>
      </c>
      <c r="C6" s="366">
        <v>3649489</v>
      </c>
      <c r="D6" s="366">
        <v>3673908</v>
      </c>
      <c r="E6" s="366">
        <v>3698220</v>
      </c>
      <c r="F6" s="366">
        <v>3726896</v>
      </c>
      <c r="G6" s="366">
        <v>3751440</v>
      </c>
      <c r="H6" s="366">
        <v>3772332</v>
      </c>
      <c r="I6" s="366">
        <v>3790774</v>
      </c>
      <c r="J6" s="366">
        <v>3803832</v>
      </c>
      <c r="K6" s="366">
        <v>3817787</v>
      </c>
    </row>
    <row r="7" spans="1:18">
      <c r="A7" s="365" t="s">
        <v>639</v>
      </c>
      <c r="B7" s="366">
        <v>1513973</v>
      </c>
      <c r="C7" s="366">
        <v>1522091</v>
      </c>
      <c r="D7" s="366">
        <v>1528249</v>
      </c>
      <c r="E7" s="366">
        <v>1547977</v>
      </c>
      <c r="F7" s="366">
        <v>1553470</v>
      </c>
      <c r="G7" s="366">
        <v>1564384</v>
      </c>
      <c r="H7" s="366">
        <v>1573483</v>
      </c>
      <c r="I7" s="366">
        <v>1581362</v>
      </c>
      <c r="J7" s="366">
        <v>1586880</v>
      </c>
      <c r="K7" s="366">
        <v>1594021</v>
      </c>
    </row>
    <row r="8" spans="1:18">
      <c r="A8" s="271" t="s">
        <v>71</v>
      </c>
      <c r="B8" s="172">
        <v>786267</v>
      </c>
      <c r="C8" s="172">
        <v>795025</v>
      </c>
      <c r="D8" s="172">
        <v>802164</v>
      </c>
      <c r="E8" s="172">
        <v>809807</v>
      </c>
      <c r="F8" s="172">
        <v>816979</v>
      </c>
      <c r="G8" s="172">
        <v>823612</v>
      </c>
      <c r="H8" s="172">
        <v>830656</v>
      </c>
      <c r="I8" s="172">
        <v>838358</v>
      </c>
      <c r="J8" s="172">
        <v>847311</v>
      </c>
      <c r="K8" s="172">
        <v>853819</v>
      </c>
    </row>
    <row r="9" spans="1:18">
      <c r="A9" s="267" t="s">
        <v>232</v>
      </c>
      <c r="B9" s="268">
        <v>134403.51999999999</v>
      </c>
      <c r="C9" s="268">
        <v>133758.18</v>
      </c>
      <c r="D9" s="268">
        <v>133114.61000000002</v>
      </c>
      <c r="E9" s="268">
        <v>132127.28</v>
      </c>
      <c r="F9" s="268">
        <v>131322.22</v>
      </c>
      <c r="G9" s="268">
        <v>130348.12000000001</v>
      </c>
      <c r="H9" s="268">
        <v>129582.12</v>
      </c>
      <c r="I9" s="268">
        <v>128649.17</v>
      </c>
      <c r="J9" s="268">
        <v>128196.11500000001</v>
      </c>
      <c r="K9" s="268">
        <f>SUM(K10:K13)</f>
        <v>127473.45</v>
      </c>
    </row>
    <row r="10" spans="1:18">
      <c r="A10" s="309" t="s">
        <v>240</v>
      </c>
      <c r="B10" s="270">
        <v>4496</v>
      </c>
      <c r="C10" s="270">
        <v>4497</v>
      </c>
      <c r="D10" s="270">
        <v>4497</v>
      </c>
      <c r="E10" s="270">
        <v>4433</v>
      </c>
      <c r="F10" s="270">
        <v>4519</v>
      </c>
      <c r="G10" s="270">
        <v>4447</v>
      </c>
      <c r="H10" s="270">
        <v>4519</v>
      </c>
      <c r="I10" s="270">
        <v>4383</v>
      </c>
      <c r="J10" s="270">
        <v>4474</v>
      </c>
      <c r="K10" s="270">
        <v>4353</v>
      </c>
    </row>
    <row r="11" spans="1:18">
      <c r="A11" s="365" t="s">
        <v>306</v>
      </c>
      <c r="B11" s="366">
        <v>93184.59</v>
      </c>
      <c r="C11" s="366">
        <v>92807.81</v>
      </c>
      <c r="D11" s="366">
        <v>92420.72</v>
      </c>
      <c r="E11" s="366">
        <v>91820</v>
      </c>
      <c r="F11" s="366">
        <v>91274</v>
      </c>
      <c r="G11" s="366">
        <v>90692.760000000009</v>
      </c>
      <c r="H11" s="366">
        <v>90123</v>
      </c>
      <c r="I11" s="366">
        <v>89706</v>
      </c>
      <c r="J11" s="366">
        <v>89469</v>
      </c>
      <c r="K11" s="366">
        <v>89167</v>
      </c>
    </row>
    <row r="12" spans="1:18">
      <c r="A12" s="365" t="s">
        <v>639</v>
      </c>
      <c r="B12" s="366">
        <v>36396.07</v>
      </c>
      <c r="C12" s="366">
        <v>36135.72</v>
      </c>
      <c r="D12" s="366">
        <v>35880.6</v>
      </c>
      <c r="E12" s="366">
        <v>35558.089999999997</v>
      </c>
      <c r="F12" s="366">
        <v>35222.639999999999</v>
      </c>
      <c r="G12" s="366">
        <v>34903.35</v>
      </c>
      <c r="H12" s="366">
        <v>34634.93</v>
      </c>
      <c r="I12" s="366">
        <v>34255.08</v>
      </c>
      <c r="J12" s="366">
        <v>33949.35</v>
      </c>
      <c r="K12" s="366">
        <v>33657.919999999998</v>
      </c>
    </row>
    <row r="13" spans="1:18">
      <c r="A13" s="271" t="s">
        <v>71</v>
      </c>
      <c r="B13" s="172">
        <v>326.86</v>
      </c>
      <c r="C13" s="172">
        <v>317.64999999999998</v>
      </c>
      <c r="D13" s="172">
        <v>316.28999999999996</v>
      </c>
      <c r="E13" s="172">
        <v>316.19</v>
      </c>
      <c r="F13" s="172">
        <v>306.58000000000004</v>
      </c>
      <c r="G13" s="172">
        <v>305.01</v>
      </c>
      <c r="H13" s="172">
        <v>305.19</v>
      </c>
      <c r="I13" s="172">
        <v>305.08999999999997</v>
      </c>
      <c r="J13" s="172">
        <v>303.76499999999999</v>
      </c>
      <c r="K13" s="172">
        <v>295.52999999999997</v>
      </c>
    </row>
    <row r="14" spans="1:18">
      <c r="A14" s="267" t="s">
        <v>230</v>
      </c>
      <c r="B14" s="268">
        <v>104564.52</v>
      </c>
      <c r="C14" s="268">
        <v>105826.83</v>
      </c>
      <c r="D14" s="268">
        <v>107674.4</v>
      </c>
      <c r="E14" s="268">
        <v>109659.61</v>
      </c>
      <c r="F14" s="268">
        <v>111815.73000000001</v>
      </c>
      <c r="G14" s="268">
        <v>114030.93</v>
      </c>
      <c r="H14" s="268">
        <v>116258.58</v>
      </c>
      <c r="I14" s="268">
        <v>118723.61</v>
      </c>
      <c r="J14" s="268">
        <v>120500.98700000001</v>
      </c>
      <c r="K14" s="268">
        <f>SUM(K15:K18)</f>
        <v>122445.647</v>
      </c>
    </row>
    <row r="15" spans="1:18">
      <c r="A15" s="309" t="s">
        <v>240</v>
      </c>
      <c r="B15" s="270">
        <v>0</v>
      </c>
      <c r="C15" s="270">
        <v>0</v>
      </c>
      <c r="D15" s="270">
        <v>0</v>
      </c>
      <c r="E15" s="270">
        <v>0</v>
      </c>
      <c r="F15" s="270">
        <v>0</v>
      </c>
      <c r="G15" s="270">
        <v>0</v>
      </c>
      <c r="H15" s="270">
        <v>0</v>
      </c>
      <c r="I15" s="270">
        <v>0</v>
      </c>
      <c r="J15" s="270">
        <v>0</v>
      </c>
      <c r="K15" s="270">
        <v>0</v>
      </c>
    </row>
    <row r="16" spans="1:18">
      <c r="A16" s="365" t="s">
        <v>306</v>
      </c>
      <c r="B16" s="366">
        <v>65943.240000000005</v>
      </c>
      <c r="C16" s="366">
        <v>66918.59</v>
      </c>
      <c r="D16" s="366">
        <v>68108.95</v>
      </c>
      <c r="E16" s="366">
        <v>69414</v>
      </c>
      <c r="F16" s="366">
        <v>70828</v>
      </c>
      <c r="G16" s="366">
        <v>72353</v>
      </c>
      <c r="H16" s="366">
        <v>73820</v>
      </c>
      <c r="I16" s="366">
        <v>75355</v>
      </c>
      <c r="J16" s="366">
        <v>76473</v>
      </c>
      <c r="K16" s="366">
        <v>77694</v>
      </c>
    </row>
    <row r="17" spans="1:11">
      <c r="A17" s="365" t="s">
        <v>639</v>
      </c>
      <c r="B17" s="366">
        <v>26894.27</v>
      </c>
      <c r="C17" s="366">
        <v>27122.19</v>
      </c>
      <c r="D17" s="366">
        <v>27605.79</v>
      </c>
      <c r="E17" s="366">
        <v>28190.83</v>
      </c>
      <c r="F17" s="366">
        <v>28872.41</v>
      </c>
      <c r="G17" s="366">
        <v>29515.53</v>
      </c>
      <c r="H17" s="366">
        <v>30203.14</v>
      </c>
      <c r="I17" s="366">
        <v>31034.14</v>
      </c>
      <c r="J17" s="366">
        <v>31655.690000000002</v>
      </c>
      <c r="K17" s="366">
        <v>32286.76</v>
      </c>
    </row>
    <row r="18" spans="1:11">
      <c r="A18" s="271" t="s">
        <v>71</v>
      </c>
      <c r="B18" s="172">
        <v>11727.01</v>
      </c>
      <c r="C18" s="172">
        <v>11786.05</v>
      </c>
      <c r="D18" s="172">
        <v>11959.66</v>
      </c>
      <c r="E18" s="172">
        <v>12054.78</v>
      </c>
      <c r="F18" s="172">
        <v>12115.32</v>
      </c>
      <c r="G18" s="172">
        <v>12162.400000000001</v>
      </c>
      <c r="H18" s="172">
        <v>12235.44</v>
      </c>
      <c r="I18" s="172">
        <v>12334.470000000001</v>
      </c>
      <c r="J18" s="172">
        <v>12372.297</v>
      </c>
      <c r="K18" s="172">
        <v>12464.886999999999</v>
      </c>
    </row>
    <row r="19" spans="1:11">
      <c r="A19" s="267" t="s">
        <v>231</v>
      </c>
      <c r="B19" s="268">
        <v>142375.85</v>
      </c>
      <c r="C19" s="268">
        <v>141776.94999999998</v>
      </c>
      <c r="D19" s="268">
        <v>141237.65</v>
      </c>
      <c r="E19" s="268">
        <v>140181.20000000001</v>
      </c>
      <c r="F19" s="268">
        <v>139452.12</v>
      </c>
      <c r="G19" s="268">
        <v>138496.47</v>
      </c>
      <c r="H19" s="268">
        <v>137800.24</v>
      </c>
      <c r="I19" s="268">
        <v>136805.63999999998</v>
      </c>
      <c r="J19" s="268">
        <v>136565.63399999999</v>
      </c>
      <c r="K19" s="268">
        <f>SUM(K20:K23)</f>
        <v>135855.20000000001</v>
      </c>
    </row>
    <row r="20" spans="1:11">
      <c r="A20" s="309" t="s">
        <v>240</v>
      </c>
      <c r="B20" s="270">
        <v>5717</v>
      </c>
      <c r="C20" s="270">
        <v>5728</v>
      </c>
      <c r="D20" s="270">
        <v>5728</v>
      </c>
      <c r="E20" s="270">
        <v>5601</v>
      </c>
      <c r="F20" s="270">
        <v>5775</v>
      </c>
      <c r="G20" s="270">
        <v>5703</v>
      </c>
      <c r="H20" s="270">
        <v>5848</v>
      </c>
      <c r="I20" s="270">
        <v>5642</v>
      </c>
      <c r="J20" s="270">
        <v>5959</v>
      </c>
      <c r="K20" s="270">
        <v>5843</v>
      </c>
    </row>
    <row r="21" spans="1:11">
      <c r="A21" s="365" t="s">
        <v>306</v>
      </c>
      <c r="B21" s="366">
        <v>97736.75</v>
      </c>
      <c r="C21" s="366">
        <v>97345.96</v>
      </c>
      <c r="D21" s="366">
        <v>97024.72</v>
      </c>
      <c r="E21" s="366">
        <v>96419</v>
      </c>
      <c r="F21" s="366">
        <v>95856</v>
      </c>
      <c r="G21" s="366">
        <v>95274</v>
      </c>
      <c r="H21" s="366">
        <v>94712</v>
      </c>
      <c r="I21" s="366">
        <v>94308</v>
      </c>
      <c r="J21" s="366">
        <v>94060</v>
      </c>
      <c r="K21" s="366">
        <v>93755</v>
      </c>
    </row>
    <row r="22" spans="1:11">
      <c r="A22" s="365" t="s">
        <v>639</v>
      </c>
      <c r="B22" s="366">
        <v>38421.93</v>
      </c>
      <c r="C22" s="366">
        <v>38212.28</v>
      </c>
      <c r="D22" s="366">
        <v>38001.14</v>
      </c>
      <c r="E22" s="366">
        <v>37677.51</v>
      </c>
      <c r="F22" s="366">
        <v>37349.659999999996</v>
      </c>
      <c r="G22" s="366">
        <v>37050.68</v>
      </c>
      <c r="H22" s="366">
        <v>36771.269999999997</v>
      </c>
      <c r="I22" s="366">
        <v>36386.769999999997</v>
      </c>
      <c r="J22" s="366">
        <v>36079.079999999994</v>
      </c>
      <c r="K22" s="366">
        <v>35789.279999999999</v>
      </c>
    </row>
    <row r="23" spans="1:11">
      <c r="A23" s="271" t="s">
        <v>71</v>
      </c>
      <c r="B23" s="172">
        <v>500.17</v>
      </c>
      <c r="C23" s="172">
        <v>490.71000000000004</v>
      </c>
      <c r="D23" s="172">
        <v>483.78999999999996</v>
      </c>
      <c r="E23" s="172">
        <v>483.69</v>
      </c>
      <c r="F23" s="172">
        <v>471.46000000000004</v>
      </c>
      <c r="G23" s="172">
        <v>468.78999999999996</v>
      </c>
      <c r="H23" s="172">
        <v>468.96999999999997</v>
      </c>
      <c r="I23" s="172">
        <v>468.86999999999995</v>
      </c>
      <c r="J23" s="172">
        <v>467.55399999999997</v>
      </c>
      <c r="K23" s="172">
        <v>467.91999999999996</v>
      </c>
    </row>
    <row r="24" spans="1:11">
      <c r="A24" s="267" t="s">
        <v>307</v>
      </c>
      <c r="B24" s="268">
        <v>70404</v>
      </c>
      <c r="C24" s="268">
        <v>70623</v>
      </c>
      <c r="D24" s="268">
        <v>70999</v>
      </c>
      <c r="E24" s="268">
        <v>71315</v>
      </c>
      <c r="F24" s="268">
        <v>71630</v>
      </c>
      <c r="G24" s="268">
        <v>72115</v>
      </c>
      <c r="H24" s="268">
        <v>72561</v>
      </c>
      <c r="I24" s="268">
        <v>72987</v>
      </c>
      <c r="J24" s="268">
        <v>73460</v>
      </c>
      <c r="K24" s="268">
        <f>SUM(K25:K28)</f>
        <v>73984</v>
      </c>
    </row>
    <row r="25" spans="1:11">
      <c r="A25" s="309" t="s">
        <v>240</v>
      </c>
      <c r="B25" s="270">
        <v>73</v>
      </c>
      <c r="C25" s="270">
        <v>74</v>
      </c>
      <c r="D25" s="270">
        <v>74</v>
      </c>
      <c r="E25" s="270">
        <v>73</v>
      </c>
      <c r="F25" s="270">
        <v>75</v>
      </c>
      <c r="G25" s="270">
        <v>74</v>
      </c>
      <c r="H25" s="270">
        <v>75</v>
      </c>
      <c r="I25" s="270">
        <v>75</v>
      </c>
      <c r="J25" s="270">
        <v>78</v>
      </c>
      <c r="K25" s="270">
        <v>76</v>
      </c>
    </row>
    <row r="26" spans="1:11">
      <c r="A26" s="365" t="s">
        <v>306</v>
      </c>
      <c r="B26" s="366">
        <v>47085</v>
      </c>
      <c r="C26" s="366">
        <v>47251</v>
      </c>
      <c r="D26" s="366">
        <v>47491</v>
      </c>
      <c r="E26" s="366">
        <v>47714</v>
      </c>
      <c r="F26" s="366">
        <v>47947</v>
      </c>
      <c r="G26" s="366">
        <v>48255</v>
      </c>
      <c r="H26" s="366">
        <v>48529</v>
      </c>
      <c r="I26" s="366">
        <v>48831</v>
      </c>
      <c r="J26" s="366">
        <v>49128</v>
      </c>
      <c r="K26" s="366">
        <v>49461</v>
      </c>
    </row>
    <row r="27" spans="1:11">
      <c r="A27" s="365" t="s">
        <v>639</v>
      </c>
      <c r="B27" s="366">
        <v>19571</v>
      </c>
      <c r="C27" s="366">
        <v>19640</v>
      </c>
      <c r="D27" s="366">
        <v>19782</v>
      </c>
      <c r="E27" s="366">
        <v>19867</v>
      </c>
      <c r="F27" s="366">
        <v>19935</v>
      </c>
      <c r="G27" s="366">
        <v>20100</v>
      </c>
      <c r="H27" s="366">
        <v>20243</v>
      </c>
      <c r="I27" s="366">
        <v>20346</v>
      </c>
      <c r="J27" s="366">
        <v>20498</v>
      </c>
      <c r="K27" s="366">
        <v>20671</v>
      </c>
    </row>
    <row r="28" spans="1:11">
      <c r="A28" s="271" t="s">
        <v>71</v>
      </c>
      <c r="B28" s="172">
        <v>3675</v>
      </c>
      <c r="C28" s="172">
        <v>3658</v>
      </c>
      <c r="D28" s="172">
        <v>3652</v>
      </c>
      <c r="E28" s="172">
        <v>3661</v>
      </c>
      <c r="F28" s="172">
        <v>3673</v>
      </c>
      <c r="G28" s="172">
        <v>3686</v>
      </c>
      <c r="H28" s="172">
        <v>3714</v>
      </c>
      <c r="I28" s="172">
        <v>3735</v>
      </c>
      <c r="J28" s="172">
        <v>3756</v>
      </c>
      <c r="K28" s="172">
        <v>3776</v>
      </c>
    </row>
    <row r="29" spans="1:11">
      <c r="A29" s="267" t="s">
        <v>308</v>
      </c>
      <c r="B29" s="268">
        <v>69700.819999999992</v>
      </c>
      <c r="C29" s="268">
        <v>70430.38</v>
      </c>
      <c r="D29" s="268">
        <v>71336.36</v>
      </c>
      <c r="E29" s="268">
        <v>71589.350000000006</v>
      </c>
      <c r="F29" s="268">
        <v>72711.25</v>
      </c>
      <c r="G29" s="268">
        <v>72739.350000000006</v>
      </c>
      <c r="H29" s="268">
        <v>73592</v>
      </c>
      <c r="I29" s="268">
        <v>74044.41</v>
      </c>
      <c r="J29" s="268">
        <v>75498.968000000008</v>
      </c>
      <c r="K29" s="268">
        <f>SUM(K30:K33)</f>
        <v>76450.63</v>
      </c>
    </row>
    <row r="30" spans="1:11">
      <c r="A30" s="309" t="s">
        <v>240</v>
      </c>
      <c r="B30" s="270">
        <v>21980</v>
      </c>
      <c r="C30" s="270">
        <v>22450</v>
      </c>
      <c r="D30" s="270">
        <v>22700</v>
      </c>
      <c r="E30" s="270">
        <v>22550</v>
      </c>
      <c r="F30" s="270">
        <v>23350</v>
      </c>
      <c r="G30" s="270">
        <v>23100</v>
      </c>
      <c r="H30" s="270">
        <v>23450</v>
      </c>
      <c r="I30" s="270">
        <v>23450</v>
      </c>
      <c r="J30" s="270">
        <v>24500</v>
      </c>
      <c r="K30" s="270">
        <v>24700</v>
      </c>
    </row>
    <row r="31" spans="1:11">
      <c r="A31" s="365" t="s">
        <v>306</v>
      </c>
      <c r="B31" s="366">
        <v>31119.899999999998</v>
      </c>
      <c r="C31" s="366">
        <v>31196.97</v>
      </c>
      <c r="D31" s="366">
        <v>31641.89</v>
      </c>
      <c r="E31" s="366">
        <v>32009.07</v>
      </c>
      <c r="F31" s="366">
        <v>32182.39</v>
      </c>
      <c r="G31" s="366">
        <v>32388.07</v>
      </c>
      <c r="H31" s="366">
        <v>32789</v>
      </c>
      <c r="I31" s="366">
        <v>33067</v>
      </c>
      <c r="J31" s="366">
        <v>33272.887999999999</v>
      </c>
      <c r="K31" s="366">
        <v>33732.1</v>
      </c>
    </row>
    <row r="32" spans="1:11">
      <c r="A32" s="365" t="s">
        <v>639</v>
      </c>
      <c r="B32" s="366">
        <v>11552</v>
      </c>
      <c r="C32" s="366">
        <v>11643</v>
      </c>
      <c r="D32" s="366">
        <v>11732</v>
      </c>
      <c r="E32" s="366">
        <v>11759</v>
      </c>
      <c r="F32" s="366">
        <v>11899</v>
      </c>
      <c r="G32" s="366">
        <v>11962</v>
      </c>
      <c r="H32" s="366">
        <v>12046</v>
      </c>
      <c r="I32" s="366">
        <v>12127.41</v>
      </c>
      <c r="J32" s="366">
        <v>12311.75</v>
      </c>
      <c r="K32" s="366">
        <v>12521.529999999999</v>
      </c>
    </row>
    <row r="33" spans="1:11">
      <c r="A33" s="271" t="s">
        <v>71</v>
      </c>
      <c r="B33" s="172">
        <v>5048.92</v>
      </c>
      <c r="C33" s="172">
        <v>5140.41</v>
      </c>
      <c r="D33" s="172">
        <v>5262.4699999999993</v>
      </c>
      <c r="E33" s="172">
        <v>5271.2800000000007</v>
      </c>
      <c r="F33" s="172">
        <v>5279.8600000000006</v>
      </c>
      <c r="G33" s="172">
        <v>5289.2800000000007</v>
      </c>
      <c r="H33" s="172">
        <v>5307</v>
      </c>
      <c r="I33" s="172">
        <v>5400</v>
      </c>
      <c r="J33" s="172">
        <v>5414.33</v>
      </c>
      <c r="K33" s="172">
        <v>5497</v>
      </c>
    </row>
    <row r="34" spans="1:11">
      <c r="A34" s="7"/>
      <c r="K34" s="5"/>
    </row>
    <row r="46" spans="1:11" ht="12" customHeight="1"/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  <webPublishItems count="1">
    <webPublishItem id="21989" divId="Roční zpráva_21989" sourceType="sheet" destinationFile="\\FSP\Statistika\NOVÁ STATISTIKA\Zprávy roční\RZ ELEKTRO 2017_cz\verze_2 - nové šablony-pro int. tým\Roční zpráva.htm"/>
  </webPublishItem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3"/>
  <dimension ref="A1:K49"/>
  <sheetViews>
    <sheetView showGridLines="0" zoomScaleNormal="100" workbookViewId="0"/>
  </sheetViews>
  <sheetFormatPr defaultColWidth="9.140625" defaultRowHeight="12"/>
  <cols>
    <col min="1" max="1" width="51.7109375" style="206" customWidth="1"/>
    <col min="2" max="14" width="9.140625" style="206" customWidth="1"/>
    <col min="15" max="16384" width="9.140625" style="206"/>
  </cols>
  <sheetData>
    <row r="1" spans="1:11" ht="18">
      <c r="A1" s="249" t="s">
        <v>686</v>
      </c>
      <c r="K1" s="355" t="str">
        <f>'3.1'!N1</f>
        <v>2025</v>
      </c>
    </row>
    <row r="2" spans="1:11" ht="6" customHeight="1"/>
    <row r="3" spans="1:11">
      <c r="A3" s="205" t="s">
        <v>510</v>
      </c>
      <c r="B3" s="327">
        <v>2016</v>
      </c>
      <c r="C3" s="327">
        <v>2017</v>
      </c>
      <c r="D3" s="327">
        <v>2018</v>
      </c>
      <c r="E3" s="327">
        <v>2019</v>
      </c>
      <c r="F3" s="327">
        <v>2020</v>
      </c>
      <c r="G3" s="327">
        <v>2021</v>
      </c>
      <c r="H3" s="327">
        <v>2022</v>
      </c>
      <c r="I3" s="327">
        <v>2023</v>
      </c>
      <c r="J3" s="327">
        <v>2024</v>
      </c>
      <c r="K3" s="327">
        <v>2025</v>
      </c>
    </row>
    <row r="4" spans="1:11" ht="13.5" customHeight="1">
      <c r="A4" s="476" t="s">
        <v>236</v>
      </c>
      <c r="B4" s="476">
        <v>3</v>
      </c>
      <c r="C4" s="476">
        <v>4</v>
      </c>
      <c r="D4" s="476">
        <v>8</v>
      </c>
      <c r="E4" s="476">
        <v>9</v>
      </c>
      <c r="F4" s="476">
        <v>7</v>
      </c>
      <c r="G4" s="476">
        <v>1</v>
      </c>
      <c r="H4" s="476">
        <v>3</v>
      </c>
      <c r="I4" s="476">
        <v>12</v>
      </c>
      <c r="J4" s="476">
        <v>3</v>
      </c>
      <c r="K4" s="476">
        <v>7</v>
      </c>
    </row>
    <row r="5" spans="1:11">
      <c r="A5" s="214" t="s">
        <v>237</v>
      </c>
      <c r="B5" s="214">
        <v>37</v>
      </c>
      <c r="C5" s="214">
        <v>36</v>
      </c>
      <c r="D5" s="214">
        <v>127</v>
      </c>
      <c r="E5" s="214">
        <v>97</v>
      </c>
      <c r="F5" s="214">
        <v>138</v>
      </c>
      <c r="G5" s="214">
        <v>7</v>
      </c>
      <c r="H5" s="214">
        <v>78</v>
      </c>
      <c r="I5" s="214">
        <v>288</v>
      </c>
      <c r="J5" s="214">
        <v>80</v>
      </c>
      <c r="K5" s="214">
        <v>274</v>
      </c>
    </row>
    <row r="6" spans="1:11">
      <c r="A6" s="214" t="s">
        <v>316</v>
      </c>
      <c r="B6" s="479">
        <v>12.333333333333334</v>
      </c>
      <c r="C6" s="479">
        <v>9</v>
      </c>
      <c r="D6" s="479">
        <v>15.875</v>
      </c>
      <c r="E6" s="479">
        <v>10.8</v>
      </c>
      <c r="F6" s="479">
        <v>19.7</v>
      </c>
      <c r="G6" s="479">
        <v>7</v>
      </c>
      <c r="H6" s="479">
        <v>26</v>
      </c>
      <c r="I6" s="479">
        <v>24</v>
      </c>
      <c r="J6" s="479">
        <v>27</v>
      </c>
      <c r="K6" s="479">
        <v>39</v>
      </c>
    </row>
    <row r="7" spans="1:11">
      <c r="A7" s="477" t="s">
        <v>238</v>
      </c>
      <c r="B7" s="478">
        <v>45</v>
      </c>
      <c r="C7" s="478">
        <v>50</v>
      </c>
      <c r="D7" s="478">
        <v>113</v>
      </c>
      <c r="E7" s="478">
        <v>84</v>
      </c>
      <c r="F7" s="478">
        <v>169.3</v>
      </c>
      <c r="G7" s="478">
        <v>12</v>
      </c>
      <c r="H7" s="478">
        <v>152</v>
      </c>
      <c r="I7" s="478">
        <v>378</v>
      </c>
      <c r="J7" s="478">
        <v>58</v>
      </c>
      <c r="K7" s="478">
        <v>2349</v>
      </c>
    </row>
    <row r="8" spans="1:11">
      <c r="A8" s="214"/>
      <c r="B8" s="215"/>
      <c r="C8" s="215"/>
      <c r="D8" s="215"/>
      <c r="E8" s="215"/>
      <c r="F8" s="215"/>
      <c r="G8" s="215"/>
      <c r="H8" s="215"/>
      <c r="I8" s="215"/>
      <c r="J8" s="215"/>
      <c r="K8" s="215"/>
    </row>
    <row r="18" spans="1:11">
      <c r="A18" s="590"/>
      <c r="B18" s="590"/>
      <c r="C18" s="590"/>
      <c r="D18" s="590"/>
      <c r="E18" s="590"/>
      <c r="F18" s="590"/>
      <c r="G18" s="590"/>
    </row>
    <row r="21" spans="1:11">
      <c r="A21" s="205" t="s">
        <v>358</v>
      </c>
      <c r="B21" s="208">
        <v>2016</v>
      </c>
      <c r="C21" s="208">
        <v>2017</v>
      </c>
      <c r="D21" s="208">
        <v>2018</v>
      </c>
      <c r="E21" s="208">
        <v>2019</v>
      </c>
      <c r="F21" s="208">
        <v>2020</v>
      </c>
      <c r="G21" s="208">
        <v>2021</v>
      </c>
      <c r="H21" s="208">
        <v>2022</v>
      </c>
      <c r="I21" s="208">
        <v>2023</v>
      </c>
      <c r="J21" s="208">
        <v>2024</v>
      </c>
      <c r="K21" s="208">
        <v>2025</v>
      </c>
    </row>
    <row r="22" spans="1:11">
      <c r="A22" s="205" t="s">
        <v>239</v>
      </c>
      <c r="B22" s="326">
        <v>2.2084312087363633</v>
      </c>
      <c r="C22" s="326">
        <v>2.7624867701341547</v>
      </c>
      <c r="D22" s="326">
        <v>2.2395502967965517</v>
      </c>
      <c r="E22" s="326">
        <v>2.3213192598372894</v>
      </c>
      <c r="F22" s="326">
        <v>2.295328898035498</v>
      </c>
      <c r="G22" s="326">
        <v>2.1719326844861735</v>
      </c>
      <c r="H22" s="326">
        <v>2.1800000000000002</v>
      </c>
      <c r="I22" s="326">
        <v>2.5299999999999998</v>
      </c>
      <c r="J22" s="326">
        <v>2.19</v>
      </c>
      <c r="K22" s="326">
        <v>1.95</v>
      </c>
    </row>
    <row r="23" spans="1:11">
      <c r="A23" s="480" t="s">
        <v>226</v>
      </c>
      <c r="B23" s="481">
        <v>2.8708427989958185</v>
      </c>
      <c r="C23" s="481">
        <v>3.4141324676299658</v>
      </c>
      <c r="D23" s="481">
        <v>2.7356110747248814</v>
      </c>
      <c r="E23" s="481">
        <v>2.8960078980101871</v>
      </c>
      <c r="F23" s="481">
        <v>2.8727493045752217</v>
      </c>
      <c r="G23" s="481">
        <v>2.6459629097452599</v>
      </c>
      <c r="H23" s="481">
        <v>2.69</v>
      </c>
      <c r="I23" s="481">
        <v>3.2</v>
      </c>
      <c r="J23" s="481">
        <v>2.78</v>
      </c>
      <c r="K23" s="481">
        <v>2.29</v>
      </c>
    </row>
    <row r="24" spans="1:11">
      <c r="A24" s="485" t="s">
        <v>459</v>
      </c>
      <c r="B24" s="486">
        <v>1.6002815002540223</v>
      </c>
      <c r="C24" s="486">
        <v>2.3431309732694654</v>
      </c>
      <c r="D24" s="486">
        <v>2.014720362603871</v>
      </c>
      <c r="E24" s="486">
        <v>1.9736172722692582</v>
      </c>
      <c r="F24" s="486">
        <v>1.9154313201593178</v>
      </c>
      <c r="G24" s="486">
        <v>1.9943664381469099</v>
      </c>
      <c r="H24" s="486">
        <v>1.77</v>
      </c>
      <c r="I24" s="486">
        <v>2.1</v>
      </c>
      <c r="J24" s="486">
        <v>1.81</v>
      </c>
      <c r="K24" s="486">
        <v>1.66</v>
      </c>
    </row>
    <row r="25" spans="1:11">
      <c r="A25" s="482" t="s">
        <v>227</v>
      </c>
      <c r="B25" s="483">
        <v>0.32739179939805024</v>
      </c>
      <c r="C25" s="483">
        <v>0.57464957832390273</v>
      </c>
      <c r="D25" s="483">
        <v>0.39881387377755428</v>
      </c>
      <c r="E25" s="483">
        <v>0.36168414438942664</v>
      </c>
      <c r="F25" s="483">
        <v>0.38610187365631554</v>
      </c>
      <c r="G25" s="483">
        <v>0.34948389126281099</v>
      </c>
      <c r="H25" s="483">
        <v>0.66</v>
      </c>
      <c r="I25" s="484">
        <v>0.33</v>
      </c>
      <c r="J25" s="484">
        <v>0.27</v>
      </c>
      <c r="K25" s="484">
        <v>0.98</v>
      </c>
    </row>
    <row r="26" spans="1:11">
      <c r="A26" s="205" t="s">
        <v>359</v>
      </c>
      <c r="B26" s="326">
        <v>258.29206842236607</v>
      </c>
      <c r="C26" s="326">
        <v>431.45287716166405</v>
      </c>
      <c r="D26" s="326">
        <v>256.04976552327867</v>
      </c>
      <c r="E26" s="326">
        <v>288.72699535367292</v>
      </c>
      <c r="F26" s="326">
        <v>264.30351956145182</v>
      </c>
      <c r="G26" s="326">
        <v>319.30026262461189</v>
      </c>
      <c r="H26" s="326">
        <v>258.08</v>
      </c>
      <c r="I26" s="326">
        <v>264.85000000000002</v>
      </c>
      <c r="J26" s="326">
        <v>347.77</v>
      </c>
      <c r="K26" s="326">
        <v>214.44</v>
      </c>
    </row>
    <row r="27" spans="1:11">
      <c r="A27" s="480" t="s">
        <v>226</v>
      </c>
      <c r="B27" s="481">
        <v>309.64233908716091</v>
      </c>
      <c r="C27" s="481">
        <v>501.47345881625262</v>
      </c>
      <c r="D27" s="481">
        <v>307.09313132146747</v>
      </c>
      <c r="E27" s="481">
        <v>348.52164852710496</v>
      </c>
      <c r="F27" s="481">
        <v>311.59614792920809</v>
      </c>
      <c r="G27" s="481">
        <v>327.56688809862101</v>
      </c>
      <c r="H27" s="481">
        <v>307.47000000000003</v>
      </c>
      <c r="I27" s="481">
        <v>298.82</v>
      </c>
      <c r="J27" s="481">
        <v>439.91</v>
      </c>
      <c r="K27" s="481">
        <v>238.99</v>
      </c>
    </row>
    <row r="28" spans="1:11">
      <c r="A28" s="485" t="s">
        <v>459</v>
      </c>
      <c r="B28" s="486">
        <v>252.14291376484846</v>
      </c>
      <c r="C28" s="486">
        <v>466.6792892189747</v>
      </c>
      <c r="D28" s="486">
        <v>249.78536755320533</v>
      </c>
      <c r="E28" s="486">
        <v>281.19752633325163</v>
      </c>
      <c r="F28" s="486">
        <v>272.41988150684176</v>
      </c>
      <c r="G28" s="486">
        <v>451.42441291776601</v>
      </c>
      <c r="H28" s="486">
        <v>253.49</v>
      </c>
      <c r="I28" s="486">
        <v>308.98</v>
      </c>
      <c r="J28" s="486">
        <v>295.55</v>
      </c>
      <c r="K28" s="486">
        <v>214.52</v>
      </c>
    </row>
    <row r="29" spans="1:11">
      <c r="A29" s="482" t="s">
        <v>227</v>
      </c>
      <c r="B29" s="483">
        <v>32.522558560306777</v>
      </c>
      <c r="C29" s="483">
        <v>40.343811847629368</v>
      </c>
      <c r="D29" s="483">
        <v>34.058980702493635</v>
      </c>
      <c r="E29" s="483">
        <v>29.612873115721975</v>
      </c>
      <c r="F29" s="483">
        <v>32.921456976785826</v>
      </c>
      <c r="G29" s="483">
        <v>30.180572315812299</v>
      </c>
      <c r="H29" s="483">
        <v>42.12</v>
      </c>
      <c r="I29" s="484">
        <v>27.15</v>
      </c>
      <c r="J29" s="484">
        <v>30.45</v>
      </c>
      <c r="K29" s="484">
        <v>104.38</v>
      </c>
    </row>
    <row r="30" spans="1:11">
      <c r="A30" s="205" t="s">
        <v>360</v>
      </c>
      <c r="B30" s="326">
        <v>116.95726242256717</v>
      </c>
      <c r="C30" s="326">
        <v>156.18278495527832</v>
      </c>
      <c r="D30" s="326">
        <v>114.33088414648773</v>
      </c>
      <c r="E30" s="326">
        <v>124.38056253145936</v>
      </c>
      <c r="F30" s="326">
        <v>115.14843026969301</v>
      </c>
      <c r="G30" s="326">
        <v>147.01204365371507</v>
      </c>
      <c r="H30" s="326">
        <v>118.35</v>
      </c>
      <c r="I30" s="326">
        <v>104.6</v>
      </c>
      <c r="J30" s="326">
        <v>158.62</v>
      </c>
      <c r="K30" s="326">
        <v>109.97</v>
      </c>
    </row>
    <row r="31" spans="1:11">
      <c r="A31" s="480" t="s">
        <v>226</v>
      </c>
      <c r="B31" s="481">
        <v>107.85764347510407</v>
      </c>
      <c r="C31" s="481">
        <v>146.88166425023547</v>
      </c>
      <c r="D31" s="481">
        <v>112.2575991005416</v>
      </c>
      <c r="E31" s="481">
        <v>120.34554490219799</v>
      </c>
      <c r="F31" s="481">
        <v>108.46618165843823</v>
      </c>
      <c r="G31" s="481">
        <v>123.79874520998401</v>
      </c>
      <c r="H31" s="481">
        <v>114.42</v>
      </c>
      <c r="I31" s="481">
        <v>93.46</v>
      </c>
      <c r="J31" s="481">
        <v>158.38</v>
      </c>
      <c r="K31" s="481">
        <v>104.52</v>
      </c>
    </row>
    <row r="32" spans="1:11">
      <c r="A32" s="485" t="s">
        <v>459</v>
      </c>
      <c r="B32" s="486">
        <v>157.56160008400042</v>
      </c>
      <c r="C32" s="486">
        <v>199.16910089229805</v>
      </c>
      <c r="D32" s="486">
        <v>123.98016726766834</v>
      </c>
      <c r="E32" s="486">
        <v>142.47824554652976</v>
      </c>
      <c r="F32" s="486">
        <v>142.22377938572237</v>
      </c>
      <c r="G32" s="486">
        <v>226.34978421378301</v>
      </c>
      <c r="H32" s="486">
        <v>143.38</v>
      </c>
      <c r="I32" s="486">
        <v>147.07</v>
      </c>
      <c r="J32" s="486">
        <v>163.18</v>
      </c>
      <c r="K32" s="486">
        <v>129.07</v>
      </c>
    </row>
    <row r="33" spans="1:11">
      <c r="A33" s="482" t="s">
        <v>227</v>
      </c>
      <c r="B33" s="483">
        <v>99.338342072414363</v>
      </c>
      <c r="C33" s="483">
        <v>70.205936573209272</v>
      </c>
      <c r="D33" s="483">
        <v>85.400691756001081</v>
      </c>
      <c r="E33" s="483">
        <v>81.874955192499911</v>
      </c>
      <c r="F33" s="483">
        <v>85.266245058656494</v>
      </c>
      <c r="G33" s="483">
        <v>86.357549146997897</v>
      </c>
      <c r="H33" s="483">
        <v>63.86</v>
      </c>
      <c r="I33" s="484">
        <v>81.98</v>
      </c>
      <c r="J33" s="484">
        <v>112.33</v>
      </c>
      <c r="K33" s="484">
        <v>106.26</v>
      </c>
    </row>
    <row r="34" spans="1:11">
      <c r="A34" s="211"/>
      <c r="B34" s="212"/>
      <c r="C34" s="212"/>
      <c r="D34" s="212"/>
      <c r="E34" s="212"/>
      <c r="F34" s="212"/>
      <c r="G34" s="212"/>
      <c r="H34" s="212"/>
      <c r="I34" s="212"/>
      <c r="J34" s="212"/>
      <c r="K34" s="213"/>
    </row>
    <row r="45" spans="1:11" ht="12" customHeight="1">
      <c r="A45" s="591" t="s">
        <v>610</v>
      </c>
      <c r="B45" s="591"/>
      <c r="C45" s="591"/>
      <c r="D45" s="591"/>
      <c r="E45" s="591"/>
      <c r="F45" s="591"/>
      <c r="G45" s="591"/>
      <c r="H45" s="591"/>
      <c r="I45" s="591"/>
      <c r="J45" s="591"/>
      <c r="K45" s="591"/>
    </row>
    <row r="46" spans="1:11">
      <c r="A46" s="591"/>
      <c r="B46" s="591"/>
      <c r="C46" s="591"/>
      <c r="D46" s="591"/>
      <c r="E46" s="591"/>
      <c r="F46" s="591"/>
      <c r="G46" s="591"/>
      <c r="H46" s="591"/>
      <c r="I46" s="591"/>
      <c r="J46" s="591"/>
      <c r="K46" s="591"/>
    </row>
    <row r="47" spans="1:11" ht="14.25" customHeight="1">
      <c r="A47" s="207"/>
    </row>
    <row r="48" spans="1:11" ht="11.45" customHeight="1">
      <c r="H48" s="216"/>
      <c r="I48" s="216"/>
      <c r="J48" s="216"/>
      <c r="K48" s="216"/>
    </row>
    <row r="49" spans="8:11">
      <c r="H49" s="216"/>
      <c r="I49" s="216"/>
      <c r="J49" s="216"/>
      <c r="K49" s="216"/>
    </row>
  </sheetData>
  <mergeCells count="2">
    <mergeCell ref="A18:G18"/>
    <mergeCell ref="A45:K4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34"/>
  <dimension ref="A1:N44"/>
  <sheetViews>
    <sheetView showGridLines="0" zoomScaleNormal="100" workbookViewId="0"/>
  </sheetViews>
  <sheetFormatPr defaultColWidth="9.140625" defaultRowHeight="12"/>
  <cols>
    <col min="1" max="1" width="9.140625" style="69" customWidth="1"/>
    <col min="2" max="2" width="12.5703125" style="69" bestFit="1" customWidth="1"/>
    <col min="3" max="3" width="13.5703125" style="69" customWidth="1"/>
    <col min="4" max="4" width="11.7109375" style="69" customWidth="1"/>
    <col min="5" max="5" width="12.85546875" style="69" customWidth="1"/>
    <col min="6" max="8" width="9.140625" style="69" customWidth="1"/>
    <col min="9" max="12" width="9.140625" style="69"/>
    <col min="13" max="13" width="9.140625" style="69" customWidth="1"/>
    <col min="14" max="14" width="10.85546875" style="69" customWidth="1"/>
    <col min="15" max="16384" width="9.140625" style="69"/>
  </cols>
  <sheetData>
    <row r="1" spans="1:14" s="65" customFormat="1" ht="18">
      <c r="A1" s="233" t="s">
        <v>687</v>
      </c>
      <c r="N1" s="354" t="str">
        <f>'3.1'!N1</f>
        <v>2025</v>
      </c>
    </row>
    <row r="2" spans="1:14" ht="6" customHeight="1">
      <c r="A2" s="592"/>
      <c r="B2" s="592"/>
      <c r="C2" s="592"/>
      <c r="D2" s="592"/>
      <c r="E2" s="592"/>
      <c r="F2" s="68"/>
      <c r="G2" s="68"/>
      <c r="H2" s="68"/>
    </row>
    <row r="3" spans="1:14" ht="36">
      <c r="A3" s="209"/>
      <c r="B3" s="330" t="s">
        <v>367</v>
      </c>
      <c r="C3" s="330" t="s">
        <v>398</v>
      </c>
      <c r="D3" s="330" t="s">
        <v>452</v>
      </c>
      <c r="E3" s="330" t="s">
        <v>399</v>
      </c>
    </row>
    <row r="4" spans="1:14">
      <c r="A4" s="210"/>
      <c r="B4" s="210" t="s">
        <v>368</v>
      </c>
      <c r="C4" s="210" t="s">
        <v>6</v>
      </c>
      <c r="D4" s="210" t="s">
        <v>6</v>
      </c>
      <c r="E4" s="210" t="s">
        <v>6</v>
      </c>
    </row>
    <row r="5" spans="1:14">
      <c r="A5" s="328" t="s">
        <v>152</v>
      </c>
      <c r="B5" s="329">
        <f>SUM(B6:B18)</f>
        <v>755080</v>
      </c>
      <c r="C5" s="329">
        <f>SUM(C6:C18)</f>
        <v>5254436.6859999998</v>
      </c>
      <c r="D5" s="329">
        <f>SUM(D6:D18)</f>
        <v>2250284.3930000002</v>
      </c>
      <c r="E5" s="329">
        <f>SUM(C5:D5)</f>
        <v>7504721.0789999999</v>
      </c>
    </row>
    <row r="6" spans="1:14">
      <c r="A6" s="487" t="s">
        <v>369</v>
      </c>
      <c r="B6" s="488">
        <v>238737</v>
      </c>
      <c r="C6" s="488">
        <v>254962.47600000002</v>
      </c>
      <c r="D6" s="489" t="s">
        <v>64</v>
      </c>
      <c r="E6" s="488">
        <f>SUM(C6:D6)</f>
        <v>254962.47600000002</v>
      </c>
    </row>
    <row r="7" spans="1:14">
      <c r="A7" s="493" t="s">
        <v>370</v>
      </c>
      <c r="B7" s="494">
        <v>269963</v>
      </c>
      <c r="C7" s="494">
        <v>1756054.1629999997</v>
      </c>
      <c r="D7" s="495" t="s">
        <v>64</v>
      </c>
      <c r="E7" s="494">
        <f t="shared" ref="E7:E29" si="0">SUM(C7:D7)</f>
        <v>1756054.1629999997</v>
      </c>
    </row>
    <row r="8" spans="1:14">
      <c r="A8" s="493" t="s">
        <v>371</v>
      </c>
      <c r="B8" s="494">
        <v>19045</v>
      </c>
      <c r="C8" s="494">
        <v>946514.81399999978</v>
      </c>
      <c r="D8" s="495" t="s">
        <v>64</v>
      </c>
      <c r="E8" s="494">
        <f t="shared" si="0"/>
        <v>946514.81399999978</v>
      </c>
    </row>
    <row r="9" spans="1:14">
      <c r="A9" s="493" t="s">
        <v>372</v>
      </c>
      <c r="B9" s="494">
        <v>112521</v>
      </c>
      <c r="C9" s="494">
        <v>1172091.9409999996</v>
      </c>
      <c r="D9" s="494">
        <v>599901.67799999961</v>
      </c>
      <c r="E9" s="494">
        <f t="shared" si="0"/>
        <v>1771993.6189999992</v>
      </c>
    </row>
    <row r="10" spans="1:14">
      <c r="A10" s="493" t="s">
        <v>373</v>
      </c>
      <c r="B10" s="494">
        <v>7403</v>
      </c>
      <c r="C10" s="494">
        <v>405216.35700000008</v>
      </c>
      <c r="D10" s="494">
        <v>180680.45700000002</v>
      </c>
      <c r="E10" s="494">
        <f t="shared" si="0"/>
        <v>585896.81400000013</v>
      </c>
    </row>
    <row r="11" spans="1:14">
      <c r="A11" s="493" t="s">
        <v>374</v>
      </c>
      <c r="B11" s="494">
        <v>362</v>
      </c>
      <c r="C11" s="494">
        <v>2113.0859999999998</v>
      </c>
      <c r="D11" s="494">
        <v>672.02300000000002</v>
      </c>
      <c r="E11" s="494">
        <f t="shared" si="0"/>
        <v>2785.1089999999999</v>
      </c>
    </row>
    <row r="12" spans="1:14">
      <c r="A12" s="493" t="s">
        <v>375</v>
      </c>
      <c r="B12" s="494">
        <v>1321</v>
      </c>
      <c r="C12" s="494">
        <v>30536.692999999992</v>
      </c>
      <c r="D12" s="494">
        <v>54255.045000000006</v>
      </c>
      <c r="E12" s="494">
        <f t="shared" si="0"/>
        <v>84791.737999999998</v>
      </c>
    </row>
    <row r="13" spans="1:14">
      <c r="A13" s="493" t="s">
        <v>376</v>
      </c>
      <c r="B13" s="494">
        <v>51997</v>
      </c>
      <c r="C13" s="494">
        <v>250636.29</v>
      </c>
      <c r="D13" s="494">
        <v>1256712.2720000003</v>
      </c>
      <c r="E13" s="494">
        <f t="shared" si="0"/>
        <v>1507348.5620000004</v>
      </c>
    </row>
    <row r="14" spans="1:14">
      <c r="A14" s="493" t="s">
        <v>377</v>
      </c>
      <c r="B14" s="494">
        <v>2656</v>
      </c>
      <c r="C14" s="494">
        <v>4327.3549999999996</v>
      </c>
      <c r="D14" s="494">
        <v>34671.552999999993</v>
      </c>
      <c r="E14" s="494">
        <f t="shared" si="0"/>
        <v>38998.907999999996</v>
      </c>
    </row>
    <row r="15" spans="1:14">
      <c r="A15" s="493" t="s">
        <v>378</v>
      </c>
      <c r="B15" s="494">
        <v>0</v>
      </c>
      <c r="C15" s="494">
        <v>0</v>
      </c>
      <c r="D15" s="494">
        <v>0</v>
      </c>
      <c r="E15" s="494">
        <f t="shared" si="0"/>
        <v>0</v>
      </c>
    </row>
    <row r="16" spans="1:14">
      <c r="A16" s="493" t="s">
        <v>379</v>
      </c>
      <c r="B16" s="494">
        <v>5524</v>
      </c>
      <c r="C16" s="494">
        <v>10428.228000000005</v>
      </c>
      <c r="D16" s="494">
        <v>123391.36500000002</v>
      </c>
      <c r="E16" s="494">
        <f t="shared" si="0"/>
        <v>133819.59300000002</v>
      </c>
    </row>
    <row r="17" spans="1:5">
      <c r="A17" s="493" t="s">
        <v>380</v>
      </c>
      <c r="B17" s="494">
        <v>8610</v>
      </c>
      <c r="C17" s="495" t="s">
        <v>64</v>
      </c>
      <c r="D17" s="495" t="s">
        <v>64</v>
      </c>
      <c r="E17" s="495" t="s">
        <v>64</v>
      </c>
    </row>
    <row r="18" spans="1:5">
      <c r="A18" s="490" t="s">
        <v>381</v>
      </c>
      <c r="B18" s="491">
        <v>36941</v>
      </c>
      <c r="C18" s="491">
        <v>421555.28299999982</v>
      </c>
      <c r="D18" s="492" t="s">
        <v>64</v>
      </c>
      <c r="E18" s="491">
        <f t="shared" si="0"/>
        <v>421555.28299999982</v>
      </c>
    </row>
    <row r="19" spans="1:5">
      <c r="A19" s="328" t="s">
        <v>150</v>
      </c>
      <c r="B19" s="329">
        <f>SUM(B20:B29)</f>
        <v>5480909</v>
      </c>
      <c r="C19" s="329">
        <f>SUM(C20:C29)</f>
        <v>7880851.1530000018</v>
      </c>
      <c r="D19" s="329">
        <f>SUM(D20:D29)</f>
        <v>7827115.2240000004</v>
      </c>
      <c r="E19" s="329">
        <f t="shared" si="0"/>
        <v>15707966.377000002</v>
      </c>
    </row>
    <row r="20" spans="1:5">
      <c r="A20" s="496" t="s">
        <v>382</v>
      </c>
      <c r="B20" s="488">
        <v>769891</v>
      </c>
      <c r="C20" s="488">
        <v>536107.96099999989</v>
      </c>
      <c r="D20" s="489" t="s">
        <v>64</v>
      </c>
      <c r="E20" s="488">
        <f t="shared" si="0"/>
        <v>536107.96099999989</v>
      </c>
    </row>
    <row r="21" spans="1:5">
      <c r="A21" s="498" t="s">
        <v>383</v>
      </c>
      <c r="B21" s="494">
        <v>2778633</v>
      </c>
      <c r="C21" s="494">
        <v>4557725.9900000012</v>
      </c>
      <c r="D21" s="495" t="s">
        <v>64</v>
      </c>
      <c r="E21" s="494">
        <f t="shared" si="0"/>
        <v>4557725.9900000012</v>
      </c>
    </row>
    <row r="22" spans="1:5">
      <c r="A22" s="498" t="s">
        <v>384</v>
      </c>
      <c r="B22" s="494">
        <v>1002188</v>
      </c>
      <c r="C22" s="494">
        <v>1852399.7899999998</v>
      </c>
      <c r="D22" s="494">
        <v>1651718.1150000002</v>
      </c>
      <c r="E22" s="494">
        <f t="shared" si="0"/>
        <v>3504117.9050000003</v>
      </c>
    </row>
    <row r="23" spans="1:5">
      <c r="A23" s="498" t="s">
        <v>385</v>
      </c>
      <c r="B23" s="494">
        <v>58194</v>
      </c>
      <c r="C23" s="494">
        <v>125109.44000000003</v>
      </c>
      <c r="D23" s="494">
        <v>215157.71600000001</v>
      </c>
      <c r="E23" s="494">
        <f t="shared" si="0"/>
        <v>340267.15600000008</v>
      </c>
    </row>
    <row r="24" spans="1:5">
      <c r="A24" s="498" t="s">
        <v>386</v>
      </c>
      <c r="B24" s="494">
        <v>3817</v>
      </c>
      <c r="C24" s="494">
        <v>6723.6939999999995</v>
      </c>
      <c r="D24" s="494">
        <v>7464.8990000000013</v>
      </c>
      <c r="E24" s="494">
        <f t="shared" si="0"/>
        <v>14188.593000000001</v>
      </c>
    </row>
    <row r="25" spans="1:5">
      <c r="A25" s="498" t="s">
        <v>387</v>
      </c>
      <c r="B25" s="494">
        <v>10436</v>
      </c>
      <c r="C25" s="494">
        <v>15849.873999999998</v>
      </c>
      <c r="D25" s="494">
        <v>45689.424999999988</v>
      </c>
      <c r="E25" s="494">
        <f t="shared" si="0"/>
        <v>61539.298999999985</v>
      </c>
    </row>
    <row r="26" spans="1:5">
      <c r="A26" s="498" t="s">
        <v>388</v>
      </c>
      <c r="B26" s="494">
        <v>398103</v>
      </c>
      <c r="C26" s="494">
        <v>320129.15900000004</v>
      </c>
      <c r="D26" s="494">
        <v>2661199.2310000015</v>
      </c>
      <c r="E26" s="494">
        <f t="shared" si="0"/>
        <v>2981328.3900000015</v>
      </c>
    </row>
    <row r="27" spans="1:5">
      <c r="A27" s="498" t="s">
        <v>389</v>
      </c>
      <c r="B27" s="494">
        <v>55695</v>
      </c>
      <c r="C27" s="494">
        <v>42195.415999999997</v>
      </c>
      <c r="D27" s="494">
        <v>558570.60999999987</v>
      </c>
      <c r="E27" s="494">
        <f t="shared" si="0"/>
        <v>600766.02599999984</v>
      </c>
    </row>
    <row r="28" spans="1:5">
      <c r="A28" s="498" t="s">
        <v>390</v>
      </c>
      <c r="B28" s="494">
        <v>397536</v>
      </c>
      <c r="C28" s="494">
        <v>421565.84200000012</v>
      </c>
      <c r="D28" s="494">
        <v>2683578.3840000001</v>
      </c>
      <c r="E28" s="494">
        <f t="shared" si="0"/>
        <v>3105144.2260000003</v>
      </c>
    </row>
    <row r="29" spans="1:5">
      <c r="A29" s="497" t="s">
        <v>391</v>
      </c>
      <c r="B29" s="491">
        <v>6416</v>
      </c>
      <c r="C29" s="491">
        <v>3043.9870000000005</v>
      </c>
      <c r="D29" s="491">
        <v>3736.8439999999991</v>
      </c>
      <c r="E29" s="491">
        <f t="shared" si="0"/>
        <v>6780.8310000000001</v>
      </c>
    </row>
    <row r="30" spans="1:5" s="66" customFormat="1" ht="11.25">
      <c r="E30" s="67"/>
    </row>
    <row r="42" spans="1:14" s="66" customFormat="1" ht="11.25">
      <c r="A42" s="593" t="s">
        <v>694</v>
      </c>
      <c r="B42" s="593"/>
      <c r="C42" s="593"/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</row>
    <row r="43" spans="1:14" s="66" customFormat="1" ht="11.25">
      <c r="A43" s="593"/>
      <c r="B43" s="593"/>
      <c r="C43" s="593"/>
      <c r="D43" s="593"/>
      <c r="E43" s="593"/>
      <c r="F43" s="593"/>
      <c r="G43" s="593"/>
      <c r="H43" s="593"/>
      <c r="I43" s="593"/>
      <c r="J43" s="593"/>
      <c r="K43" s="593"/>
      <c r="L43" s="593"/>
      <c r="M43" s="593"/>
      <c r="N43" s="593"/>
    </row>
    <row r="44" spans="1:14" s="66" customFormat="1" ht="19.149999999999999" customHeight="1">
      <c r="A44" s="593"/>
      <c r="B44" s="593"/>
      <c r="C44" s="593"/>
      <c r="D44" s="593"/>
      <c r="E44" s="593"/>
      <c r="F44" s="593"/>
      <c r="G44" s="593"/>
      <c r="H44" s="593"/>
      <c r="I44" s="593"/>
      <c r="J44" s="593"/>
      <c r="K44" s="593"/>
      <c r="L44" s="593"/>
      <c r="M44" s="593"/>
      <c r="N44" s="593"/>
    </row>
  </sheetData>
  <mergeCells count="2">
    <mergeCell ref="A2:E2"/>
    <mergeCell ref="A42:N4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K126"/>
  <sheetViews>
    <sheetView showGridLines="0" zoomScaleNormal="100" workbookViewId="0"/>
  </sheetViews>
  <sheetFormatPr defaultColWidth="9.140625" defaultRowHeight="12"/>
  <cols>
    <col min="1" max="1" width="5.42578125" style="69" customWidth="1"/>
    <col min="2" max="10" width="9.28515625" style="69" customWidth="1"/>
    <col min="11" max="11" width="9.5703125" style="69" customWidth="1"/>
    <col min="12" max="16384" width="9.140625" style="69"/>
  </cols>
  <sheetData>
    <row r="1" spans="1:11" s="65" customFormat="1" ht="18">
      <c r="A1" s="233" t="s">
        <v>688</v>
      </c>
      <c r="B1" s="224"/>
      <c r="K1" s="354" t="str">
        <f>'3.1'!N1</f>
        <v>2025</v>
      </c>
    </row>
    <row r="2" spans="1:11" ht="6" customHeight="1"/>
    <row r="3" spans="1:11">
      <c r="A3" s="594" t="s">
        <v>272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</row>
    <row r="4" spans="1:11">
      <c r="A4" s="328"/>
      <c r="B4" s="328">
        <v>2016</v>
      </c>
      <c r="C4" s="328">
        <v>2017</v>
      </c>
      <c r="D4" s="328">
        <v>2018</v>
      </c>
      <c r="E4" s="328">
        <v>2019</v>
      </c>
      <c r="F4" s="328">
        <v>2020</v>
      </c>
      <c r="G4" s="328">
        <v>2021</v>
      </c>
      <c r="H4" s="328">
        <v>2022</v>
      </c>
      <c r="I4" s="328">
        <v>2023</v>
      </c>
      <c r="J4" s="328">
        <v>2024</v>
      </c>
      <c r="K4" s="328">
        <v>2025</v>
      </c>
    </row>
    <row r="5" spans="1:11">
      <c r="A5" s="328" t="s">
        <v>152</v>
      </c>
      <c r="B5" s="329">
        <f t="shared" ref="B5:K5" si="0">SUM(B6:B19)</f>
        <v>742567</v>
      </c>
      <c r="C5" s="329">
        <f t="shared" si="0"/>
        <v>741346</v>
      </c>
      <c r="D5" s="329">
        <f t="shared" si="0"/>
        <v>741250</v>
      </c>
      <c r="E5" s="329">
        <f t="shared" si="0"/>
        <v>747805</v>
      </c>
      <c r="F5" s="329">
        <f t="shared" si="0"/>
        <v>746631</v>
      </c>
      <c r="G5" s="329">
        <f t="shared" si="0"/>
        <v>746434</v>
      </c>
      <c r="H5" s="329">
        <f t="shared" si="0"/>
        <v>750172</v>
      </c>
      <c r="I5" s="329">
        <f t="shared" si="0"/>
        <v>754996</v>
      </c>
      <c r="J5" s="329">
        <f t="shared" si="0"/>
        <v>759721</v>
      </c>
      <c r="K5" s="329">
        <f t="shared" si="0"/>
        <v>755080</v>
      </c>
    </row>
    <row r="6" spans="1:11">
      <c r="A6" s="487" t="s">
        <v>369</v>
      </c>
      <c r="B6" s="488">
        <v>247185</v>
      </c>
      <c r="C6" s="488">
        <v>245277</v>
      </c>
      <c r="D6" s="488">
        <v>243716</v>
      </c>
      <c r="E6" s="488">
        <v>244174</v>
      </c>
      <c r="F6" s="488">
        <v>242012</v>
      </c>
      <c r="G6" s="488">
        <v>239869</v>
      </c>
      <c r="H6" s="488">
        <v>239081</v>
      </c>
      <c r="I6" s="488">
        <v>240847</v>
      </c>
      <c r="J6" s="488">
        <v>243481</v>
      </c>
      <c r="K6" s="488">
        <v>238737</v>
      </c>
    </row>
    <row r="7" spans="1:11">
      <c r="A7" s="493" t="s">
        <v>370</v>
      </c>
      <c r="B7" s="494">
        <v>255724</v>
      </c>
      <c r="C7" s="494">
        <v>256634</v>
      </c>
      <c r="D7" s="494">
        <v>257866</v>
      </c>
      <c r="E7" s="494">
        <v>261540</v>
      </c>
      <c r="F7" s="494">
        <v>261481</v>
      </c>
      <c r="G7" s="494">
        <v>262670</v>
      </c>
      <c r="H7" s="494">
        <v>266173</v>
      </c>
      <c r="I7" s="494">
        <v>269359</v>
      </c>
      <c r="J7" s="494">
        <v>271116</v>
      </c>
      <c r="K7" s="494">
        <v>269963</v>
      </c>
    </row>
    <row r="8" spans="1:11">
      <c r="A8" s="493" t="s">
        <v>371</v>
      </c>
      <c r="B8" s="494">
        <v>15662</v>
      </c>
      <c r="C8" s="494">
        <v>15555</v>
      </c>
      <c r="D8" s="494">
        <v>16355</v>
      </c>
      <c r="E8" s="494">
        <v>16839</v>
      </c>
      <c r="F8" s="494">
        <v>17607</v>
      </c>
      <c r="G8" s="494">
        <v>18061</v>
      </c>
      <c r="H8" s="494">
        <v>18644</v>
      </c>
      <c r="I8" s="494">
        <v>18554</v>
      </c>
      <c r="J8" s="494">
        <v>18054</v>
      </c>
      <c r="K8" s="494">
        <v>19045</v>
      </c>
    </row>
    <row r="9" spans="1:11">
      <c r="A9" s="493" t="s">
        <v>372</v>
      </c>
      <c r="B9" s="494">
        <v>111567</v>
      </c>
      <c r="C9" s="494">
        <v>111493</v>
      </c>
      <c r="D9" s="494">
        <v>112033</v>
      </c>
      <c r="E9" s="494">
        <v>113075</v>
      </c>
      <c r="F9" s="494">
        <v>112786</v>
      </c>
      <c r="G9" s="494">
        <v>112619</v>
      </c>
      <c r="H9" s="494">
        <v>112772</v>
      </c>
      <c r="I9" s="494">
        <v>112611</v>
      </c>
      <c r="J9" s="494">
        <v>112577</v>
      </c>
      <c r="K9" s="494">
        <v>112521</v>
      </c>
    </row>
    <row r="10" spans="1:11">
      <c r="A10" s="493" t="s">
        <v>373</v>
      </c>
      <c r="B10" s="494">
        <v>7539</v>
      </c>
      <c r="C10" s="494">
        <v>7538</v>
      </c>
      <c r="D10" s="494">
        <v>7516</v>
      </c>
      <c r="E10" s="494">
        <v>7588</v>
      </c>
      <c r="F10" s="494">
        <v>7565</v>
      </c>
      <c r="G10" s="494">
        <v>7512</v>
      </c>
      <c r="H10" s="494">
        <v>7525</v>
      </c>
      <c r="I10" s="494">
        <v>7465</v>
      </c>
      <c r="J10" s="494">
        <v>7464</v>
      </c>
      <c r="K10" s="494">
        <v>7403</v>
      </c>
    </row>
    <row r="11" spans="1:11">
      <c r="A11" s="493" t="s">
        <v>374</v>
      </c>
      <c r="B11" s="494">
        <v>19</v>
      </c>
      <c r="C11" s="494">
        <v>30</v>
      </c>
      <c r="D11" s="494">
        <v>35</v>
      </c>
      <c r="E11" s="494">
        <v>52</v>
      </c>
      <c r="F11" s="494">
        <v>85</v>
      </c>
      <c r="G11" s="494">
        <v>123</v>
      </c>
      <c r="H11" s="494">
        <v>168</v>
      </c>
      <c r="I11" s="494">
        <v>218</v>
      </c>
      <c r="J11" s="494">
        <v>294</v>
      </c>
      <c r="K11" s="494">
        <v>362</v>
      </c>
    </row>
    <row r="12" spans="1:11">
      <c r="A12" s="493" t="s">
        <v>375</v>
      </c>
      <c r="B12" s="494">
        <v>1637</v>
      </c>
      <c r="C12" s="494">
        <v>1590</v>
      </c>
      <c r="D12" s="494">
        <v>1542</v>
      </c>
      <c r="E12" s="494">
        <v>1516</v>
      </c>
      <c r="F12" s="494">
        <v>1465</v>
      </c>
      <c r="G12" s="494">
        <v>1433</v>
      </c>
      <c r="H12" s="494">
        <v>1404</v>
      </c>
      <c r="I12" s="494">
        <v>1376</v>
      </c>
      <c r="J12" s="494">
        <v>1350</v>
      </c>
      <c r="K12" s="494">
        <v>1321</v>
      </c>
    </row>
    <row r="13" spans="1:11">
      <c r="A13" s="493" t="s">
        <v>376</v>
      </c>
      <c r="B13" s="494">
        <v>56816</v>
      </c>
      <c r="C13" s="494">
        <v>56154</v>
      </c>
      <c r="D13" s="494">
        <v>54189</v>
      </c>
      <c r="E13" s="494">
        <v>53100</v>
      </c>
      <c r="F13" s="494">
        <v>52858</v>
      </c>
      <c r="G13" s="494">
        <v>52585</v>
      </c>
      <c r="H13" s="494">
        <v>52297</v>
      </c>
      <c r="I13" s="494">
        <v>52062</v>
      </c>
      <c r="J13" s="494">
        <v>52017</v>
      </c>
      <c r="K13" s="494">
        <v>51997</v>
      </c>
    </row>
    <row r="14" spans="1:11">
      <c r="A14" s="493" t="s">
        <v>377</v>
      </c>
      <c r="B14" s="494">
        <v>0</v>
      </c>
      <c r="C14" s="494">
        <v>263</v>
      </c>
      <c r="D14" s="494">
        <v>765</v>
      </c>
      <c r="E14" s="494">
        <v>1335</v>
      </c>
      <c r="F14" s="494">
        <v>1762</v>
      </c>
      <c r="G14" s="494">
        <v>2095</v>
      </c>
      <c r="H14" s="494">
        <v>2387</v>
      </c>
      <c r="I14" s="494">
        <v>2497</v>
      </c>
      <c r="J14" s="494">
        <v>2588</v>
      </c>
      <c r="K14" s="494">
        <v>2656</v>
      </c>
    </row>
    <row r="15" spans="1:11">
      <c r="A15" s="493" t="s">
        <v>378</v>
      </c>
      <c r="B15" s="494">
        <v>432</v>
      </c>
      <c r="C15" s="494">
        <v>421</v>
      </c>
      <c r="D15" s="494">
        <v>415</v>
      </c>
      <c r="E15" s="494">
        <v>406</v>
      </c>
      <c r="F15" s="494">
        <v>402</v>
      </c>
      <c r="G15" s="494">
        <v>397</v>
      </c>
      <c r="H15" s="494">
        <v>391</v>
      </c>
      <c r="I15" s="494">
        <v>389</v>
      </c>
      <c r="J15" s="494">
        <v>372</v>
      </c>
      <c r="K15" s="494">
        <v>0</v>
      </c>
    </row>
    <row r="16" spans="1:11">
      <c r="A16" s="493" t="s">
        <v>379</v>
      </c>
      <c r="B16" s="494">
        <v>1951</v>
      </c>
      <c r="C16" s="494">
        <v>2116</v>
      </c>
      <c r="D16" s="494">
        <v>2385</v>
      </c>
      <c r="E16" s="494">
        <v>2770</v>
      </c>
      <c r="F16" s="494">
        <v>3143</v>
      </c>
      <c r="G16" s="494">
        <v>3504</v>
      </c>
      <c r="H16" s="494">
        <v>3864</v>
      </c>
      <c r="I16" s="494">
        <v>4308</v>
      </c>
      <c r="J16" s="494">
        <v>4775</v>
      </c>
      <c r="K16" s="494">
        <v>5524</v>
      </c>
    </row>
    <row r="17" spans="1:11">
      <c r="A17" s="493" t="s">
        <v>380</v>
      </c>
      <c r="B17" s="494">
        <v>6649</v>
      </c>
      <c r="C17" s="494">
        <v>8365</v>
      </c>
      <c r="D17" s="494">
        <v>8312</v>
      </c>
      <c r="E17" s="494">
        <v>8948</v>
      </c>
      <c r="F17" s="494">
        <v>8869</v>
      </c>
      <c r="G17" s="494">
        <v>8843</v>
      </c>
      <c r="H17" s="494">
        <v>8729</v>
      </c>
      <c r="I17" s="494">
        <v>8648</v>
      </c>
      <c r="J17" s="494">
        <v>8792</v>
      </c>
      <c r="K17" s="494">
        <v>8610</v>
      </c>
    </row>
    <row r="18" spans="1:11">
      <c r="A18" s="493" t="s">
        <v>392</v>
      </c>
      <c r="B18" s="494">
        <v>1665</v>
      </c>
      <c r="C18" s="494">
        <v>0</v>
      </c>
      <c r="D18" s="494">
        <v>0</v>
      </c>
      <c r="E18" s="494">
        <v>0</v>
      </c>
      <c r="F18" s="494">
        <v>0</v>
      </c>
      <c r="G18" s="494">
        <v>0</v>
      </c>
      <c r="H18" s="494">
        <v>0</v>
      </c>
      <c r="I18" s="494">
        <v>0</v>
      </c>
      <c r="J18" s="494">
        <v>0</v>
      </c>
      <c r="K18" s="494">
        <v>0</v>
      </c>
    </row>
    <row r="19" spans="1:11">
      <c r="A19" s="490" t="s">
        <v>381</v>
      </c>
      <c r="B19" s="491">
        <v>35721</v>
      </c>
      <c r="C19" s="491">
        <v>35910</v>
      </c>
      <c r="D19" s="491">
        <v>36121</v>
      </c>
      <c r="E19" s="491">
        <v>36462</v>
      </c>
      <c r="F19" s="491">
        <v>36596</v>
      </c>
      <c r="G19" s="491">
        <v>36723</v>
      </c>
      <c r="H19" s="491">
        <v>36737</v>
      </c>
      <c r="I19" s="491">
        <v>36662</v>
      </c>
      <c r="J19" s="491">
        <v>36841</v>
      </c>
      <c r="K19" s="491">
        <v>36941</v>
      </c>
    </row>
    <row r="20" spans="1:11">
      <c r="A20" s="328" t="s">
        <v>150</v>
      </c>
      <c r="B20" s="329">
        <f t="shared" ref="B20:K20" si="1">SUM(B21:B31)</f>
        <v>5159231</v>
      </c>
      <c r="C20" s="329">
        <f t="shared" si="1"/>
        <v>5200694</v>
      </c>
      <c r="D20" s="329">
        <f t="shared" si="1"/>
        <v>5238476</v>
      </c>
      <c r="E20" s="329">
        <f t="shared" si="1"/>
        <v>5281794</v>
      </c>
      <c r="F20" s="329">
        <f t="shared" si="1"/>
        <v>5321220</v>
      </c>
      <c r="G20" s="329">
        <f t="shared" si="1"/>
        <v>5363859</v>
      </c>
      <c r="H20" s="329">
        <f t="shared" si="1"/>
        <v>5397021</v>
      </c>
      <c r="I20" s="329">
        <f t="shared" si="1"/>
        <v>5425935</v>
      </c>
      <c r="J20" s="329">
        <f t="shared" si="1"/>
        <v>5449906</v>
      </c>
      <c r="K20" s="329">
        <f t="shared" si="1"/>
        <v>5480909</v>
      </c>
    </row>
    <row r="21" spans="1:11">
      <c r="A21" s="496" t="s">
        <v>382</v>
      </c>
      <c r="B21" s="488">
        <v>700243</v>
      </c>
      <c r="C21" s="488">
        <v>704422</v>
      </c>
      <c r="D21" s="488">
        <v>707406</v>
      </c>
      <c r="E21" s="488">
        <v>713333</v>
      </c>
      <c r="F21" s="488">
        <v>715524</v>
      </c>
      <c r="G21" s="488">
        <v>719625</v>
      </c>
      <c r="H21" s="488">
        <v>719980</v>
      </c>
      <c r="I21" s="488">
        <v>727052</v>
      </c>
      <c r="J21" s="488">
        <v>741268</v>
      </c>
      <c r="K21" s="488">
        <v>769891</v>
      </c>
    </row>
    <row r="22" spans="1:11">
      <c r="A22" s="498" t="s">
        <v>383</v>
      </c>
      <c r="B22" s="494">
        <v>2768976</v>
      </c>
      <c r="C22" s="494">
        <v>2777853</v>
      </c>
      <c r="D22" s="494">
        <v>2784577</v>
      </c>
      <c r="E22" s="494">
        <v>2790487</v>
      </c>
      <c r="F22" s="494">
        <v>2797539</v>
      </c>
      <c r="G22" s="494">
        <v>2803245</v>
      </c>
      <c r="H22" s="494">
        <v>2807931</v>
      </c>
      <c r="I22" s="494">
        <v>2805892</v>
      </c>
      <c r="J22" s="494">
        <v>2795107</v>
      </c>
      <c r="K22" s="494">
        <v>2778633</v>
      </c>
    </row>
    <row r="23" spans="1:11">
      <c r="A23" s="498" t="s">
        <v>384</v>
      </c>
      <c r="B23" s="494">
        <v>1075868</v>
      </c>
      <c r="C23" s="494">
        <v>1071329</v>
      </c>
      <c r="D23" s="494">
        <v>1064569</v>
      </c>
      <c r="E23" s="494">
        <v>1057246</v>
      </c>
      <c r="F23" s="494">
        <v>1047351</v>
      </c>
      <c r="G23" s="494">
        <v>1035750</v>
      </c>
      <c r="H23" s="494">
        <v>1025356</v>
      </c>
      <c r="I23" s="494">
        <v>1015277</v>
      </c>
      <c r="J23" s="494">
        <v>1007851</v>
      </c>
      <c r="K23" s="494">
        <v>1002188</v>
      </c>
    </row>
    <row r="24" spans="1:11">
      <c r="A24" s="498" t="s">
        <v>385</v>
      </c>
      <c r="B24" s="494">
        <v>69154</v>
      </c>
      <c r="C24" s="494">
        <v>68066</v>
      </c>
      <c r="D24" s="494">
        <v>66864</v>
      </c>
      <c r="E24" s="494">
        <v>65676</v>
      </c>
      <c r="F24" s="494">
        <v>64230</v>
      </c>
      <c r="G24" s="494">
        <v>62760</v>
      </c>
      <c r="H24" s="494">
        <v>61428</v>
      </c>
      <c r="I24" s="494">
        <v>60170</v>
      </c>
      <c r="J24" s="494">
        <v>59128</v>
      </c>
      <c r="K24" s="494">
        <v>58194</v>
      </c>
    </row>
    <row r="25" spans="1:11">
      <c r="A25" s="498" t="s">
        <v>386</v>
      </c>
      <c r="B25" s="494">
        <v>49</v>
      </c>
      <c r="C25" s="494">
        <v>91</v>
      </c>
      <c r="D25" s="494">
        <v>177</v>
      </c>
      <c r="E25" s="494">
        <v>291</v>
      </c>
      <c r="F25" s="494">
        <v>521</v>
      </c>
      <c r="G25" s="494">
        <v>893</v>
      </c>
      <c r="H25" s="494">
        <v>1219</v>
      </c>
      <c r="I25" s="494">
        <v>1520</v>
      </c>
      <c r="J25" s="494">
        <v>2379</v>
      </c>
      <c r="K25" s="494">
        <v>3817</v>
      </c>
    </row>
    <row r="26" spans="1:11">
      <c r="A26" s="498" t="s">
        <v>387</v>
      </c>
      <c r="B26" s="494">
        <v>12562</v>
      </c>
      <c r="C26" s="494">
        <v>12322</v>
      </c>
      <c r="D26" s="494">
        <v>12074</v>
      </c>
      <c r="E26" s="494">
        <v>11838</v>
      </c>
      <c r="F26" s="494">
        <v>11559</v>
      </c>
      <c r="G26" s="494">
        <v>11260</v>
      </c>
      <c r="H26" s="494">
        <v>11017</v>
      </c>
      <c r="I26" s="494">
        <v>10807</v>
      </c>
      <c r="J26" s="494">
        <v>10610</v>
      </c>
      <c r="K26" s="494">
        <v>10436</v>
      </c>
    </row>
    <row r="27" spans="1:11">
      <c r="A27" s="498" t="s">
        <v>388</v>
      </c>
      <c r="B27" s="494">
        <v>447466</v>
      </c>
      <c r="C27" s="494">
        <v>441544</v>
      </c>
      <c r="D27" s="494">
        <v>436311</v>
      </c>
      <c r="E27" s="494">
        <v>432049</v>
      </c>
      <c r="F27" s="494">
        <v>425790</v>
      </c>
      <c r="G27" s="494">
        <v>417008</v>
      </c>
      <c r="H27" s="494">
        <v>410688</v>
      </c>
      <c r="I27" s="494">
        <v>406038</v>
      </c>
      <c r="J27" s="494">
        <v>401959</v>
      </c>
      <c r="K27" s="494">
        <v>398103</v>
      </c>
    </row>
    <row r="28" spans="1:11">
      <c r="A28" s="498" t="s">
        <v>393</v>
      </c>
      <c r="B28" s="494">
        <v>4511</v>
      </c>
      <c r="C28" s="494">
        <v>0</v>
      </c>
      <c r="D28" s="494">
        <v>0</v>
      </c>
      <c r="E28" s="494">
        <v>0</v>
      </c>
      <c r="F28" s="494">
        <v>0</v>
      </c>
      <c r="G28" s="494">
        <v>0</v>
      </c>
      <c r="H28" s="494">
        <v>0</v>
      </c>
      <c r="I28" s="494">
        <v>0</v>
      </c>
      <c r="J28" s="494">
        <v>0</v>
      </c>
      <c r="K28" s="494">
        <v>0</v>
      </c>
    </row>
    <row r="29" spans="1:11">
      <c r="A29" s="498" t="s">
        <v>389</v>
      </c>
      <c r="B29" s="494">
        <v>52380</v>
      </c>
      <c r="C29" s="494">
        <v>56788</v>
      </c>
      <c r="D29" s="494">
        <v>56659</v>
      </c>
      <c r="E29" s="494">
        <v>56503</v>
      </c>
      <c r="F29" s="494">
        <v>56291</v>
      </c>
      <c r="G29" s="494">
        <v>56197</v>
      </c>
      <c r="H29" s="494">
        <v>56114</v>
      </c>
      <c r="I29" s="494">
        <v>55964</v>
      </c>
      <c r="J29" s="494">
        <v>55837</v>
      </c>
      <c r="K29" s="494">
        <v>55695</v>
      </c>
    </row>
    <row r="30" spans="1:11">
      <c r="A30" s="498" t="s">
        <v>390</v>
      </c>
      <c r="B30" s="494">
        <v>20726</v>
      </c>
      <c r="C30" s="494">
        <v>61071</v>
      </c>
      <c r="D30" s="494">
        <v>102723</v>
      </c>
      <c r="E30" s="494">
        <v>147317</v>
      </c>
      <c r="F30" s="494">
        <v>195428</v>
      </c>
      <c r="G30" s="494">
        <v>250232</v>
      </c>
      <c r="H30" s="494">
        <v>296566</v>
      </c>
      <c r="I30" s="494">
        <v>336571</v>
      </c>
      <c r="J30" s="494">
        <v>369241</v>
      </c>
      <c r="K30" s="494">
        <v>397536</v>
      </c>
    </row>
    <row r="31" spans="1:11">
      <c r="A31" s="497" t="s">
        <v>391</v>
      </c>
      <c r="B31" s="491">
        <v>7296</v>
      </c>
      <c r="C31" s="491">
        <v>7208</v>
      </c>
      <c r="D31" s="491">
        <v>7116</v>
      </c>
      <c r="E31" s="491">
        <v>7054</v>
      </c>
      <c r="F31" s="491">
        <v>6987</v>
      </c>
      <c r="G31" s="491">
        <v>6889</v>
      </c>
      <c r="H31" s="491">
        <v>6722</v>
      </c>
      <c r="I31" s="491">
        <v>6644</v>
      </c>
      <c r="J31" s="491">
        <v>6526</v>
      </c>
      <c r="K31" s="491">
        <v>6416</v>
      </c>
    </row>
    <row r="32" spans="1:11" s="66" customFormat="1" ht="11.25">
      <c r="K32" s="67"/>
    </row>
    <row r="34" spans="1:11">
      <c r="A34" s="594" t="s">
        <v>394</v>
      </c>
      <c r="B34" s="594"/>
      <c r="C34" s="594"/>
      <c r="D34" s="594"/>
      <c r="E34" s="594"/>
      <c r="F34" s="594"/>
      <c r="G34" s="594"/>
      <c r="H34" s="594"/>
      <c r="I34" s="594"/>
      <c r="J34" s="594"/>
      <c r="K34" s="594"/>
    </row>
    <row r="35" spans="1:11">
      <c r="A35" s="328"/>
      <c r="B35" s="328">
        <v>2016</v>
      </c>
      <c r="C35" s="328">
        <v>2017</v>
      </c>
      <c r="D35" s="328">
        <v>2018</v>
      </c>
      <c r="E35" s="328">
        <v>2019</v>
      </c>
      <c r="F35" s="328">
        <v>2020</v>
      </c>
      <c r="G35" s="328">
        <v>2021</v>
      </c>
      <c r="H35" s="328">
        <v>2022</v>
      </c>
      <c r="I35" s="328">
        <v>2023</v>
      </c>
      <c r="J35" s="328">
        <v>2024</v>
      </c>
      <c r="K35" s="328">
        <v>2025</v>
      </c>
    </row>
    <row r="36" spans="1:11">
      <c r="A36" s="328" t="s">
        <v>152</v>
      </c>
      <c r="B36" s="329">
        <f t="shared" ref="B36:K36" si="2">SUM(B37:B50)</f>
        <v>5479525.0027999999</v>
      </c>
      <c r="C36" s="329">
        <f t="shared" si="2"/>
        <v>5677832.5689999992</v>
      </c>
      <c r="D36" s="329">
        <f t="shared" si="2"/>
        <v>5820150.4570000032</v>
      </c>
      <c r="E36" s="329">
        <f t="shared" si="2"/>
        <v>5567520.5249999994</v>
      </c>
      <c r="F36" s="329">
        <f t="shared" si="2"/>
        <v>5295275.9120000005</v>
      </c>
      <c r="G36" s="329">
        <f t="shared" si="2"/>
        <v>5472820.2849999992</v>
      </c>
      <c r="H36" s="329">
        <f t="shared" si="2"/>
        <v>5368363.7640000014</v>
      </c>
      <c r="I36" s="329">
        <f t="shared" si="2"/>
        <v>5302413.3970000008</v>
      </c>
      <c r="J36" s="329">
        <f t="shared" si="2"/>
        <v>5293671.5850000009</v>
      </c>
      <c r="K36" s="329">
        <f t="shared" si="2"/>
        <v>5254436.6859999998</v>
      </c>
    </row>
    <row r="37" spans="1:11">
      <c r="A37" s="487" t="s">
        <v>369</v>
      </c>
      <c r="B37" s="488">
        <v>226629.70700000005</v>
      </c>
      <c r="C37" s="488">
        <v>244708.677</v>
      </c>
      <c r="D37" s="488">
        <v>252723.88400000005</v>
      </c>
      <c r="E37" s="488">
        <v>239404.4250000001</v>
      </c>
      <c r="F37" s="488">
        <v>240961.66600000014</v>
      </c>
      <c r="G37" s="488">
        <v>257309.52400000003</v>
      </c>
      <c r="H37" s="488">
        <v>250841.96499999994</v>
      </c>
      <c r="I37" s="488">
        <v>246926.976</v>
      </c>
      <c r="J37" s="488">
        <v>252496.96800000002</v>
      </c>
      <c r="K37" s="488">
        <v>254962.47600000002</v>
      </c>
    </row>
    <row r="38" spans="1:11">
      <c r="A38" s="493" t="s">
        <v>370</v>
      </c>
      <c r="B38" s="494">
        <v>1633429.5588000002</v>
      </c>
      <c r="C38" s="494">
        <v>1712827.9569999995</v>
      </c>
      <c r="D38" s="494">
        <v>1728550.2410000004</v>
      </c>
      <c r="E38" s="494">
        <v>1682633.4309999999</v>
      </c>
      <c r="F38" s="494">
        <v>1592608.5410000004</v>
      </c>
      <c r="G38" s="494">
        <v>1663962.098</v>
      </c>
      <c r="H38" s="494">
        <v>1664677.8310000002</v>
      </c>
      <c r="I38" s="494">
        <v>1648369.3090000004</v>
      </c>
      <c r="J38" s="494">
        <v>1690005.8920000005</v>
      </c>
      <c r="K38" s="494">
        <v>1756054.1629999997</v>
      </c>
    </row>
    <row r="39" spans="1:11">
      <c r="A39" s="493" t="s">
        <v>371</v>
      </c>
      <c r="B39" s="494">
        <v>898090.05299999996</v>
      </c>
      <c r="C39" s="494">
        <v>950695.68900000001</v>
      </c>
      <c r="D39" s="494">
        <v>982967.25400000007</v>
      </c>
      <c r="E39" s="494">
        <v>990554.26000000013</v>
      </c>
      <c r="F39" s="494">
        <v>922784.07</v>
      </c>
      <c r="G39" s="494">
        <v>943399.66200000013</v>
      </c>
      <c r="H39" s="494">
        <v>969026.10800000001</v>
      </c>
      <c r="I39" s="494">
        <v>969811.31000000029</v>
      </c>
      <c r="J39" s="494">
        <v>947105.88000000024</v>
      </c>
      <c r="K39" s="494">
        <v>946514.81399999978</v>
      </c>
    </row>
    <row r="40" spans="1:11">
      <c r="A40" s="493" t="s">
        <v>372</v>
      </c>
      <c r="B40" s="494">
        <v>1226015.8389999999</v>
      </c>
      <c r="C40" s="494">
        <v>1264509.9180000001</v>
      </c>
      <c r="D40" s="494">
        <v>1273866.7179999999</v>
      </c>
      <c r="E40" s="494">
        <v>1237663.8059999994</v>
      </c>
      <c r="F40" s="494">
        <v>1167305.044</v>
      </c>
      <c r="G40" s="494">
        <v>1218587.0039999993</v>
      </c>
      <c r="H40" s="494">
        <v>1189298.1610000001</v>
      </c>
      <c r="I40" s="494">
        <v>1165588.2380000001</v>
      </c>
      <c r="J40" s="494">
        <v>1177770.6600000001</v>
      </c>
      <c r="K40" s="494">
        <v>1172091.9409999996</v>
      </c>
    </row>
    <row r="41" spans="1:11">
      <c r="A41" s="493" t="s">
        <v>373</v>
      </c>
      <c r="B41" s="494">
        <v>540444.66399999999</v>
      </c>
      <c r="C41" s="494">
        <v>517924.38299999974</v>
      </c>
      <c r="D41" s="494">
        <v>509918.11500000011</v>
      </c>
      <c r="E41" s="494">
        <v>469974.62300000002</v>
      </c>
      <c r="F41" s="494">
        <v>445375.11900000012</v>
      </c>
      <c r="G41" s="494">
        <v>454960.57599999994</v>
      </c>
      <c r="H41" s="494">
        <v>440893.67699999997</v>
      </c>
      <c r="I41" s="494">
        <v>421498.50799999997</v>
      </c>
      <c r="J41" s="494">
        <v>416127.28699999989</v>
      </c>
      <c r="K41" s="494">
        <v>405216.35700000008</v>
      </c>
    </row>
    <row r="42" spans="1:11">
      <c r="A42" s="493" t="s">
        <v>374</v>
      </c>
      <c r="B42" s="494">
        <v>72.095000000000013</v>
      </c>
      <c r="C42" s="494">
        <v>270.19299999999998</v>
      </c>
      <c r="D42" s="494">
        <v>319.33199999999999</v>
      </c>
      <c r="E42" s="494">
        <v>381.47</v>
      </c>
      <c r="F42" s="494">
        <v>458.21999999999997</v>
      </c>
      <c r="G42" s="494">
        <v>660.66400000000021</v>
      </c>
      <c r="H42" s="494">
        <v>1071.0980000000002</v>
      </c>
      <c r="I42" s="494">
        <v>1280.2390000000003</v>
      </c>
      <c r="J42" s="494">
        <v>1719.5639999999996</v>
      </c>
      <c r="K42" s="494">
        <v>2113.0859999999998</v>
      </c>
    </row>
    <row r="43" spans="1:11">
      <c r="A43" s="493" t="s">
        <v>375</v>
      </c>
      <c r="B43" s="494">
        <v>41364.828000000001</v>
      </c>
      <c r="C43" s="494">
        <v>40763.304000000018</v>
      </c>
      <c r="D43" s="494">
        <v>38807.638999999996</v>
      </c>
      <c r="E43" s="494">
        <v>37385.494000000006</v>
      </c>
      <c r="F43" s="494">
        <v>33808.102999999988</v>
      </c>
      <c r="G43" s="494">
        <v>33436.329000000005</v>
      </c>
      <c r="H43" s="494">
        <v>33407.251000000004</v>
      </c>
      <c r="I43" s="494">
        <v>32483.240999999995</v>
      </c>
      <c r="J43" s="494">
        <v>30724.275999999998</v>
      </c>
      <c r="K43" s="494">
        <v>30536.692999999992</v>
      </c>
    </row>
    <row r="44" spans="1:11">
      <c r="A44" s="493" t="s">
        <v>376</v>
      </c>
      <c r="B44" s="494">
        <v>287544.97099999984</v>
      </c>
      <c r="C44" s="494">
        <v>312067.56500000006</v>
      </c>
      <c r="D44" s="494">
        <v>313613.61500000005</v>
      </c>
      <c r="E44" s="494">
        <v>296429.22800000006</v>
      </c>
      <c r="F44" s="494">
        <v>272966.62400000001</v>
      </c>
      <c r="G44" s="494">
        <v>271496.12800000003</v>
      </c>
      <c r="H44" s="494">
        <v>264730.79200000002</v>
      </c>
      <c r="I44" s="494">
        <v>258544.50299999994</v>
      </c>
      <c r="J44" s="494">
        <v>253550.42099999994</v>
      </c>
      <c r="K44" s="494">
        <v>250636.29</v>
      </c>
    </row>
    <row r="45" spans="1:11">
      <c r="A45" s="493" t="s">
        <v>377</v>
      </c>
      <c r="B45" s="494">
        <v>0</v>
      </c>
      <c r="C45" s="494">
        <v>135.11200000000002</v>
      </c>
      <c r="D45" s="494">
        <v>958.25700000000006</v>
      </c>
      <c r="E45" s="494">
        <v>1550.6499999999999</v>
      </c>
      <c r="F45" s="494">
        <v>2140.8660000000004</v>
      </c>
      <c r="G45" s="494">
        <v>3044.1090000000004</v>
      </c>
      <c r="H45" s="494">
        <v>3585.7710000000006</v>
      </c>
      <c r="I45" s="494">
        <v>4040.5760000000005</v>
      </c>
      <c r="J45" s="494">
        <v>4071.295000000001</v>
      </c>
      <c r="K45" s="494">
        <v>4327.3549999999996</v>
      </c>
    </row>
    <row r="46" spans="1:11">
      <c r="A46" s="493" t="s">
        <v>378</v>
      </c>
      <c r="B46" s="494">
        <v>1180.7809999999995</v>
      </c>
      <c r="C46" s="494">
        <v>1265.085</v>
      </c>
      <c r="D46" s="494">
        <v>1218.3539999999994</v>
      </c>
      <c r="E46" s="494">
        <v>1043.067</v>
      </c>
      <c r="F46" s="494">
        <v>1025.6869999999997</v>
      </c>
      <c r="G46" s="494">
        <v>1055.325</v>
      </c>
      <c r="H46" s="494">
        <v>1014.6949999999999</v>
      </c>
      <c r="I46" s="494">
        <v>1008.3189999999997</v>
      </c>
      <c r="J46" s="494">
        <v>906.17699999999979</v>
      </c>
      <c r="K46" s="494">
        <v>0</v>
      </c>
    </row>
    <row r="47" spans="1:11">
      <c r="A47" s="493" t="s">
        <v>379</v>
      </c>
      <c r="B47" s="494">
        <v>3734.1540000000005</v>
      </c>
      <c r="C47" s="494">
        <v>4527.2079999999996</v>
      </c>
      <c r="D47" s="494">
        <v>4997.9230000000007</v>
      </c>
      <c r="E47" s="494">
        <v>5407.012999999999</v>
      </c>
      <c r="F47" s="494">
        <v>5769.4779999999982</v>
      </c>
      <c r="G47" s="494">
        <v>7394.6600000000008</v>
      </c>
      <c r="H47" s="494">
        <v>7528.5039999999981</v>
      </c>
      <c r="I47" s="494">
        <v>7435.1450000000013</v>
      </c>
      <c r="J47" s="494">
        <v>8183.2150000000011</v>
      </c>
      <c r="K47" s="494">
        <v>10428.228000000005</v>
      </c>
    </row>
    <row r="48" spans="1:11">
      <c r="A48" s="493" t="s">
        <v>380</v>
      </c>
      <c r="B48" s="495" t="s">
        <v>64</v>
      </c>
      <c r="C48" s="495" t="s">
        <v>64</v>
      </c>
      <c r="D48" s="495" t="s">
        <v>64</v>
      </c>
      <c r="E48" s="495" t="s">
        <v>64</v>
      </c>
      <c r="F48" s="495" t="s">
        <v>64</v>
      </c>
      <c r="G48" s="495" t="s">
        <v>64</v>
      </c>
      <c r="H48" s="495" t="s">
        <v>64</v>
      </c>
      <c r="I48" s="495" t="s">
        <v>64</v>
      </c>
      <c r="J48" s="495" t="s">
        <v>64</v>
      </c>
      <c r="K48" s="495" t="s">
        <v>64</v>
      </c>
    </row>
    <row r="49" spans="1:11">
      <c r="A49" s="493" t="s">
        <v>392</v>
      </c>
      <c r="B49" s="495" t="s">
        <v>64</v>
      </c>
      <c r="C49" s="495" t="s">
        <v>64</v>
      </c>
      <c r="D49" s="495" t="s">
        <v>64</v>
      </c>
      <c r="E49" s="495" t="s">
        <v>64</v>
      </c>
      <c r="F49" s="495" t="s">
        <v>64</v>
      </c>
      <c r="G49" s="495" t="s">
        <v>64</v>
      </c>
      <c r="H49" s="495" t="s">
        <v>64</v>
      </c>
      <c r="I49" s="495" t="s">
        <v>64</v>
      </c>
      <c r="J49" s="495" t="s">
        <v>64</v>
      </c>
      <c r="K49" s="495" t="s">
        <v>64</v>
      </c>
    </row>
    <row r="50" spans="1:11">
      <c r="A50" s="490" t="s">
        <v>381</v>
      </c>
      <c r="B50" s="491">
        <v>621018.35200000007</v>
      </c>
      <c r="C50" s="491">
        <v>628137.47800000012</v>
      </c>
      <c r="D50" s="491">
        <v>712209.12499999965</v>
      </c>
      <c r="E50" s="491">
        <v>605093.05799999984</v>
      </c>
      <c r="F50" s="491">
        <v>610072.49400000006</v>
      </c>
      <c r="G50" s="491">
        <v>617514.20599999954</v>
      </c>
      <c r="H50" s="491">
        <v>542287.91099999996</v>
      </c>
      <c r="I50" s="491">
        <v>545427.03300000017</v>
      </c>
      <c r="J50" s="491">
        <v>511009.9499999999</v>
      </c>
      <c r="K50" s="491">
        <v>421555.28299999982</v>
      </c>
    </row>
    <row r="51" spans="1:11">
      <c r="A51" s="328" t="s">
        <v>150</v>
      </c>
      <c r="B51" s="329">
        <f t="shared" ref="B51:K51" si="3">SUM(B52:B62)</f>
        <v>8051255.2099999962</v>
      </c>
      <c r="C51" s="329">
        <f t="shared" si="3"/>
        <v>8110171.1566000003</v>
      </c>
      <c r="D51" s="329">
        <f t="shared" si="3"/>
        <v>8096491.6895999983</v>
      </c>
      <c r="E51" s="329">
        <f t="shared" si="3"/>
        <v>8142086.0593999913</v>
      </c>
      <c r="F51" s="329">
        <f t="shared" si="3"/>
        <v>8206918.2313999906</v>
      </c>
      <c r="G51" s="329">
        <f t="shared" si="3"/>
        <v>9169770.108500002</v>
      </c>
      <c r="H51" s="329">
        <f t="shared" si="3"/>
        <v>7750827.3609999996</v>
      </c>
      <c r="I51" s="329">
        <f t="shared" si="3"/>
        <v>7825524.0599999996</v>
      </c>
      <c r="J51" s="329">
        <f t="shared" si="3"/>
        <v>7829343.6179999998</v>
      </c>
      <c r="K51" s="329">
        <f t="shared" si="3"/>
        <v>7880851.1530000018</v>
      </c>
    </row>
    <row r="52" spans="1:11">
      <c r="A52" s="496" t="s">
        <v>382</v>
      </c>
      <c r="B52" s="488">
        <v>397516.91200000007</v>
      </c>
      <c r="C52" s="488">
        <v>436228.78200000024</v>
      </c>
      <c r="D52" s="488">
        <v>448543.48499999993</v>
      </c>
      <c r="E52" s="488">
        <v>468169.42400000128</v>
      </c>
      <c r="F52" s="488">
        <v>490268.2899999966</v>
      </c>
      <c r="G52" s="488">
        <v>557279.30800000008</v>
      </c>
      <c r="H52" s="488">
        <v>478954.97200000001</v>
      </c>
      <c r="I52" s="488">
        <v>492450.15799999982</v>
      </c>
      <c r="J52" s="488">
        <v>512830.95700000011</v>
      </c>
      <c r="K52" s="488">
        <v>536107.96099999989</v>
      </c>
    </row>
    <row r="53" spans="1:11">
      <c r="A53" s="498" t="s">
        <v>383</v>
      </c>
      <c r="B53" s="494">
        <v>4934261.8119999971</v>
      </c>
      <c r="C53" s="494">
        <v>4895639.7315999987</v>
      </c>
      <c r="D53" s="494">
        <v>4853597.642599998</v>
      </c>
      <c r="E53" s="494">
        <v>4857278.3733999934</v>
      </c>
      <c r="F53" s="494">
        <v>4846602.0984000005</v>
      </c>
      <c r="G53" s="494">
        <v>5340212.5625000019</v>
      </c>
      <c r="H53" s="494">
        <v>4536864.3899999997</v>
      </c>
      <c r="I53" s="494">
        <v>4562014.6620000005</v>
      </c>
      <c r="J53" s="494">
        <v>4594772.9479999999</v>
      </c>
      <c r="K53" s="494">
        <v>4557725.9900000012</v>
      </c>
    </row>
    <row r="54" spans="1:11">
      <c r="A54" s="498" t="s">
        <v>384</v>
      </c>
      <c r="B54" s="494">
        <v>2136238.4179999996</v>
      </c>
      <c r="C54" s="494">
        <v>2143228.4390000002</v>
      </c>
      <c r="D54" s="494">
        <v>2117654.5500000003</v>
      </c>
      <c r="E54" s="494">
        <v>2102085.9419999979</v>
      </c>
      <c r="F54" s="494">
        <v>2095016.4669999925</v>
      </c>
      <c r="G54" s="494">
        <v>2319616.0320000006</v>
      </c>
      <c r="H54" s="494">
        <v>1894718.1829999997</v>
      </c>
      <c r="I54" s="494">
        <v>1894076.5219999999</v>
      </c>
      <c r="J54" s="494">
        <v>1853487.9709999999</v>
      </c>
      <c r="K54" s="494">
        <v>1852399.7899999998</v>
      </c>
    </row>
    <row r="55" spans="1:11">
      <c r="A55" s="498" t="s">
        <v>385</v>
      </c>
      <c r="B55" s="494">
        <v>157961.49699999994</v>
      </c>
      <c r="C55" s="494">
        <v>158481.93399999998</v>
      </c>
      <c r="D55" s="494">
        <v>153821.35599999994</v>
      </c>
      <c r="E55" s="494">
        <v>151248.27100000001</v>
      </c>
      <c r="F55" s="494">
        <v>148050.19500000007</v>
      </c>
      <c r="G55" s="494">
        <v>163145.11900000001</v>
      </c>
      <c r="H55" s="494">
        <v>131447.84700000004</v>
      </c>
      <c r="I55" s="494">
        <v>129572.89099999999</v>
      </c>
      <c r="J55" s="494">
        <v>124207.39199999995</v>
      </c>
      <c r="K55" s="494">
        <v>125109.44000000003</v>
      </c>
    </row>
    <row r="56" spans="1:11">
      <c r="A56" s="498" t="s">
        <v>386</v>
      </c>
      <c r="B56" s="494">
        <v>147.73099999999999</v>
      </c>
      <c r="C56" s="494">
        <v>218.02099999999999</v>
      </c>
      <c r="D56" s="494">
        <v>410.20499999999998</v>
      </c>
      <c r="E56" s="494">
        <v>676.77799999999991</v>
      </c>
      <c r="F56" s="494">
        <v>1104.789</v>
      </c>
      <c r="G56" s="494">
        <v>2238.8019999999997</v>
      </c>
      <c r="H56" s="494">
        <v>3054.6309999999999</v>
      </c>
      <c r="I56" s="494">
        <v>3899.3139999999999</v>
      </c>
      <c r="J56" s="494">
        <v>4571.0820000000012</v>
      </c>
      <c r="K56" s="494">
        <v>6723.6939999999995</v>
      </c>
    </row>
    <row r="57" spans="1:11">
      <c r="A57" s="498" t="s">
        <v>387</v>
      </c>
      <c r="B57" s="494">
        <v>20681.127</v>
      </c>
      <c r="C57" s="494">
        <v>20997.886999999999</v>
      </c>
      <c r="D57" s="494">
        <v>20738.079999999994</v>
      </c>
      <c r="E57" s="494">
        <v>20395.105999999996</v>
      </c>
      <c r="F57" s="494">
        <v>20064.160000000003</v>
      </c>
      <c r="G57" s="494">
        <v>22180.003000000008</v>
      </c>
      <c r="H57" s="494">
        <v>17757.589</v>
      </c>
      <c r="I57" s="494">
        <v>17349.229000000003</v>
      </c>
      <c r="J57" s="494">
        <v>16225.662999999997</v>
      </c>
      <c r="K57" s="494">
        <v>15849.873999999998</v>
      </c>
    </row>
    <row r="58" spans="1:11">
      <c r="A58" s="498" t="s">
        <v>388</v>
      </c>
      <c r="B58" s="494">
        <v>340821.37300000002</v>
      </c>
      <c r="C58" s="494">
        <v>354596.07800000027</v>
      </c>
      <c r="D58" s="494">
        <v>351520.01000000007</v>
      </c>
      <c r="E58" s="494">
        <v>353691.65900000028</v>
      </c>
      <c r="F58" s="494">
        <v>358560.33499999985</v>
      </c>
      <c r="G58" s="494">
        <v>408939.52600000001</v>
      </c>
      <c r="H58" s="494">
        <v>332687.39999999985</v>
      </c>
      <c r="I58" s="494">
        <v>328633.32099999982</v>
      </c>
      <c r="J58" s="494">
        <v>312429.45799999998</v>
      </c>
      <c r="K58" s="494">
        <v>320129.15900000004</v>
      </c>
    </row>
    <row r="59" spans="1:11">
      <c r="A59" s="498" t="s">
        <v>393</v>
      </c>
      <c r="B59" s="494">
        <v>4499.2030000000004</v>
      </c>
      <c r="C59" s="494">
        <v>0</v>
      </c>
      <c r="D59" s="494">
        <v>0</v>
      </c>
      <c r="E59" s="494">
        <v>0</v>
      </c>
      <c r="F59" s="494">
        <v>0</v>
      </c>
      <c r="G59" s="494">
        <v>0</v>
      </c>
      <c r="H59" s="494">
        <v>0</v>
      </c>
      <c r="I59" s="494">
        <v>0</v>
      </c>
      <c r="J59" s="494">
        <v>0</v>
      </c>
      <c r="K59" s="494">
        <v>0</v>
      </c>
    </row>
    <row r="60" spans="1:11">
      <c r="A60" s="498" t="s">
        <v>389</v>
      </c>
      <c r="B60" s="494">
        <v>45567.830999999984</v>
      </c>
      <c r="C60" s="494">
        <v>53860.100999999988</v>
      </c>
      <c r="D60" s="494">
        <v>52868.743999999992</v>
      </c>
      <c r="E60" s="494">
        <v>52237.986000000019</v>
      </c>
      <c r="F60" s="494">
        <v>51744.058999999994</v>
      </c>
      <c r="G60" s="494">
        <v>59653.419000000002</v>
      </c>
      <c r="H60" s="494">
        <v>50126.602999999981</v>
      </c>
      <c r="I60" s="494">
        <v>47594.187000000005</v>
      </c>
      <c r="J60" s="494">
        <v>41372.379000000008</v>
      </c>
      <c r="K60" s="494">
        <v>42195.415999999997</v>
      </c>
    </row>
    <row r="61" spans="1:11">
      <c r="A61" s="498" t="s">
        <v>390</v>
      </c>
      <c r="B61" s="494">
        <v>11032.654999999995</v>
      </c>
      <c r="C61" s="494">
        <v>44037.790999999997</v>
      </c>
      <c r="D61" s="494">
        <v>94413.08100000002</v>
      </c>
      <c r="E61" s="494">
        <v>133303.47600000008</v>
      </c>
      <c r="F61" s="494">
        <v>192091.99</v>
      </c>
      <c r="G61" s="494">
        <v>292441.44099999999</v>
      </c>
      <c r="H61" s="494">
        <v>302159.73200000002</v>
      </c>
      <c r="I61" s="494">
        <v>347115.87400000001</v>
      </c>
      <c r="J61" s="494">
        <v>366615.96799999999</v>
      </c>
      <c r="K61" s="494">
        <v>421565.84200000012</v>
      </c>
    </row>
    <row r="62" spans="1:11">
      <c r="A62" s="497" t="s">
        <v>391</v>
      </c>
      <c r="B62" s="491">
        <v>2526.6509999999994</v>
      </c>
      <c r="C62" s="491">
        <v>2882.3920000000003</v>
      </c>
      <c r="D62" s="491">
        <v>2924.5359999999996</v>
      </c>
      <c r="E62" s="491">
        <v>2999.0440000000008</v>
      </c>
      <c r="F62" s="491">
        <v>3415.8480000000009</v>
      </c>
      <c r="G62" s="491">
        <v>4063.8959999999993</v>
      </c>
      <c r="H62" s="491">
        <v>3056.0139999999997</v>
      </c>
      <c r="I62" s="491">
        <v>2817.902</v>
      </c>
      <c r="J62" s="491">
        <v>2829.8</v>
      </c>
      <c r="K62" s="491">
        <v>3043.9870000000005</v>
      </c>
    </row>
    <row r="63" spans="1:11" s="66" customFormat="1" ht="11.25">
      <c r="A63" s="334"/>
      <c r="B63" s="334"/>
      <c r="C63" s="334"/>
      <c r="D63" s="334"/>
      <c r="E63" s="334"/>
      <c r="F63" s="334"/>
      <c r="G63" s="334"/>
      <c r="H63" s="334"/>
      <c r="I63" s="334"/>
      <c r="J63" s="334"/>
      <c r="K63" s="335"/>
    </row>
    <row r="64" spans="1:11" s="66" customFormat="1" ht="11.25" customHeight="1">
      <c r="A64" s="595"/>
      <c r="B64" s="595"/>
      <c r="C64" s="595"/>
      <c r="D64" s="595"/>
      <c r="E64" s="595"/>
      <c r="F64" s="595"/>
      <c r="G64" s="595"/>
      <c r="H64" s="595"/>
      <c r="I64" s="595"/>
      <c r="J64" s="595"/>
      <c r="K64" s="595"/>
    </row>
    <row r="65" spans="1:11" s="66" customFormat="1" ht="12" customHeight="1">
      <c r="A65" s="595"/>
      <c r="B65" s="595"/>
      <c r="C65" s="595"/>
      <c r="D65" s="595"/>
      <c r="E65" s="595"/>
      <c r="F65" s="595"/>
      <c r="G65" s="595"/>
      <c r="H65" s="595"/>
      <c r="I65" s="595"/>
      <c r="J65" s="595"/>
      <c r="K65" s="595"/>
    </row>
    <row r="66" spans="1:11" s="66" customFormat="1" ht="11.25">
      <c r="A66" s="595"/>
      <c r="B66" s="595"/>
      <c r="C66" s="595"/>
      <c r="D66" s="595"/>
      <c r="E66" s="595"/>
      <c r="F66" s="595"/>
      <c r="G66" s="595"/>
      <c r="H66" s="595"/>
      <c r="I66" s="595"/>
      <c r="J66" s="595"/>
      <c r="K66" s="595"/>
    </row>
    <row r="67" spans="1:11" s="66" customFormat="1" ht="11.25">
      <c r="A67" s="595"/>
      <c r="B67" s="595"/>
      <c r="C67" s="595"/>
      <c r="D67" s="595"/>
      <c r="E67" s="595"/>
      <c r="F67" s="595"/>
      <c r="G67" s="595"/>
      <c r="H67" s="595"/>
      <c r="I67" s="595"/>
      <c r="J67" s="595"/>
      <c r="K67" s="595"/>
    </row>
    <row r="68" spans="1:11" s="66" customFormat="1" ht="16.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354" t="str">
        <f>'3.1'!N1</f>
        <v>2025</v>
      </c>
    </row>
    <row r="69" spans="1:11" s="66" customFormat="1" ht="6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2"/>
    </row>
    <row r="70" spans="1:11">
      <c r="A70" s="594" t="s">
        <v>395</v>
      </c>
      <c r="B70" s="594"/>
      <c r="C70" s="594"/>
      <c r="D70" s="594"/>
      <c r="E70" s="594"/>
      <c r="F70" s="594"/>
      <c r="G70" s="594"/>
      <c r="H70" s="594"/>
      <c r="I70" s="594"/>
      <c r="J70" s="594"/>
      <c r="K70" s="594"/>
    </row>
    <row r="71" spans="1:11">
      <c r="A71" s="328"/>
      <c r="B71" s="328">
        <v>2016</v>
      </c>
      <c r="C71" s="328">
        <v>2017</v>
      </c>
      <c r="D71" s="328">
        <v>2018</v>
      </c>
      <c r="E71" s="328">
        <v>2019</v>
      </c>
      <c r="F71" s="328">
        <v>2020</v>
      </c>
      <c r="G71" s="328">
        <v>2021</v>
      </c>
      <c r="H71" s="328">
        <v>2022</v>
      </c>
      <c r="I71" s="328">
        <v>2023</v>
      </c>
      <c r="J71" s="328">
        <v>2024</v>
      </c>
      <c r="K71" s="328">
        <v>2025</v>
      </c>
    </row>
    <row r="72" spans="1:11">
      <c r="A72" s="328" t="s">
        <v>152</v>
      </c>
      <c r="B72" s="329">
        <f t="shared" ref="B72:K72" si="4">SUM(B73:B80)</f>
        <v>2551484.3669999992</v>
      </c>
      <c r="C72" s="329">
        <f t="shared" si="4"/>
        <v>2730962.2989999996</v>
      </c>
      <c r="D72" s="329">
        <f t="shared" si="4"/>
        <v>2703118.8309999998</v>
      </c>
      <c r="E72" s="329">
        <f t="shared" si="4"/>
        <v>2563436.7229999993</v>
      </c>
      <c r="F72" s="329">
        <f t="shared" si="4"/>
        <v>2394392.1809999999</v>
      </c>
      <c r="G72" s="329">
        <f t="shared" si="4"/>
        <v>2464198.6300000008</v>
      </c>
      <c r="H72" s="329">
        <f t="shared" si="4"/>
        <v>2364366.4870000002</v>
      </c>
      <c r="I72" s="329">
        <f t="shared" si="4"/>
        <v>2272523.0610000002</v>
      </c>
      <c r="J72" s="329">
        <f t="shared" si="4"/>
        <v>2231054.3480000012</v>
      </c>
      <c r="K72" s="329">
        <f t="shared" si="4"/>
        <v>2250284.3930000002</v>
      </c>
    </row>
    <row r="73" spans="1:11">
      <c r="A73" s="496" t="s">
        <v>372</v>
      </c>
      <c r="B73" s="488">
        <v>710445.83</v>
      </c>
      <c r="C73" s="488">
        <v>732081.30899999978</v>
      </c>
      <c r="D73" s="488">
        <v>714256.5410000002</v>
      </c>
      <c r="E73" s="488">
        <v>682792.35299999977</v>
      </c>
      <c r="F73" s="488">
        <v>642446.80999999971</v>
      </c>
      <c r="G73" s="488">
        <v>669405.81000000017</v>
      </c>
      <c r="H73" s="488">
        <v>635742.48900000029</v>
      </c>
      <c r="I73" s="488">
        <v>608435.99099999981</v>
      </c>
      <c r="J73" s="488">
        <v>601573.62700000033</v>
      </c>
      <c r="K73" s="488">
        <v>599901.67799999961</v>
      </c>
    </row>
    <row r="74" spans="1:11">
      <c r="A74" s="493" t="s">
        <v>373</v>
      </c>
      <c r="B74" s="494">
        <v>237197.48599999995</v>
      </c>
      <c r="C74" s="494">
        <v>229467.09000000008</v>
      </c>
      <c r="D74" s="494">
        <v>224775.86999999997</v>
      </c>
      <c r="E74" s="494">
        <v>203499.527</v>
      </c>
      <c r="F74" s="494">
        <v>199183.14300000004</v>
      </c>
      <c r="G74" s="494">
        <v>203461.64600000004</v>
      </c>
      <c r="H74" s="494">
        <v>195434.326</v>
      </c>
      <c r="I74" s="494">
        <v>186897.89300000004</v>
      </c>
      <c r="J74" s="494">
        <v>184589.55100000001</v>
      </c>
      <c r="K74" s="494">
        <v>180680.45700000002</v>
      </c>
    </row>
    <row r="75" spans="1:11">
      <c r="A75" s="493" t="s">
        <v>374</v>
      </c>
      <c r="B75" s="494">
        <v>29.758000000000003</v>
      </c>
      <c r="C75" s="494">
        <v>88.099000000000004</v>
      </c>
      <c r="D75" s="494">
        <v>107.399</v>
      </c>
      <c r="E75" s="494">
        <v>107.66700000000002</v>
      </c>
      <c r="F75" s="494">
        <v>152.94199999999998</v>
      </c>
      <c r="G75" s="494">
        <v>226.46200000000005</v>
      </c>
      <c r="H75" s="494">
        <v>382.65000000000009</v>
      </c>
      <c r="I75" s="494">
        <v>402.60599999999999</v>
      </c>
      <c r="J75" s="494">
        <v>558.54300000000001</v>
      </c>
      <c r="K75" s="494">
        <v>672.02300000000002</v>
      </c>
    </row>
    <row r="76" spans="1:11">
      <c r="A76" s="493" t="s">
        <v>375</v>
      </c>
      <c r="B76" s="494">
        <v>74163.096999999994</v>
      </c>
      <c r="C76" s="494">
        <v>73275.067999999999</v>
      </c>
      <c r="D76" s="494">
        <v>69667.066000000006</v>
      </c>
      <c r="E76" s="494">
        <v>66370.893000000011</v>
      </c>
      <c r="F76" s="494">
        <v>60117.507999999994</v>
      </c>
      <c r="G76" s="494">
        <v>60219.292999999998</v>
      </c>
      <c r="H76" s="494">
        <v>58496.827000000012</v>
      </c>
      <c r="I76" s="494">
        <v>56275.777000000009</v>
      </c>
      <c r="J76" s="494">
        <v>53599.588999999993</v>
      </c>
      <c r="K76" s="494">
        <v>54255.045000000006</v>
      </c>
    </row>
    <row r="77" spans="1:11">
      <c r="A77" s="493" t="s">
        <v>376</v>
      </c>
      <c r="B77" s="494">
        <v>1462026.4269999994</v>
      </c>
      <c r="C77" s="494">
        <v>1617786.5799999996</v>
      </c>
      <c r="D77" s="494">
        <v>1608802.0719999997</v>
      </c>
      <c r="E77" s="494">
        <v>1515140.1899999997</v>
      </c>
      <c r="F77" s="494">
        <v>1387089.0639999998</v>
      </c>
      <c r="G77" s="494">
        <v>1399032.7180000006</v>
      </c>
      <c r="H77" s="494">
        <v>1339280.5630000003</v>
      </c>
      <c r="I77" s="494">
        <v>1283995.682</v>
      </c>
      <c r="J77" s="494">
        <v>1252382.6740000003</v>
      </c>
      <c r="K77" s="494">
        <v>1256712.2720000003</v>
      </c>
    </row>
    <row r="78" spans="1:11">
      <c r="A78" s="493" t="s">
        <v>377</v>
      </c>
      <c r="B78" s="494">
        <v>0</v>
      </c>
      <c r="C78" s="494">
        <v>378.99300000000011</v>
      </c>
      <c r="D78" s="494">
        <v>5123.2090000000007</v>
      </c>
      <c r="E78" s="494">
        <v>12282.886000000002</v>
      </c>
      <c r="F78" s="494">
        <v>19336.48799999999</v>
      </c>
      <c r="G78" s="494">
        <v>27969.706999999999</v>
      </c>
      <c r="H78" s="494">
        <v>32104.619000000002</v>
      </c>
      <c r="I78" s="494">
        <v>32552.206999999988</v>
      </c>
      <c r="J78" s="494">
        <v>32547.305000000004</v>
      </c>
      <c r="K78" s="494">
        <v>34671.552999999993</v>
      </c>
    </row>
    <row r="79" spans="1:11">
      <c r="A79" s="493" t="s">
        <v>378</v>
      </c>
      <c r="B79" s="494">
        <v>17192.905999999995</v>
      </c>
      <c r="C79" s="494">
        <v>17580.889999999996</v>
      </c>
      <c r="D79" s="494">
        <v>16699.487000000001</v>
      </c>
      <c r="E79" s="494">
        <v>14969.412999999999</v>
      </c>
      <c r="F79" s="494">
        <v>14209.140000000003</v>
      </c>
      <c r="G79" s="494">
        <v>14418.968999999997</v>
      </c>
      <c r="H79" s="494">
        <v>13566.433999999999</v>
      </c>
      <c r="I79" s="494">
        <v>13078.338999999998</v>
      </c>
      <c r="J79" s="494">
        <v>11844.7</v>
      </c>
      <c r="K79" s="494">
        <v>0</v>
      </c>
    </row>
    <row r="80" spans="1:11">
      <c r="A80" s="490" t="s">
        <v>379</v>
      </c>
      <c r="B80" s="491">
        <v>50428.86299999999</v>
      </c>
      <c r="C80" s="491">
        <v>60304.269999999982</v>
      </c>
      <c r="D80" s="491">
        <v>63687.187000000005</v>
      </c>
      <c r="E80" s="491">
        <v>68273.79399999998</v>
      </c>
      <c r="F80" s="491">
        <v>71857.085999999996</v>
      </c>
      <c r="G80" s="491">
        <v>89464.024999999994</v>
      </c>
      <c r="H80" s="491">
        <v>89358.578999999998</v>
      </c>
      <c r="I80" s="491">
        <v>90884.566000000021</v>
      </c>
      <c r="J80" s="491">
        <v>93958.358999999997</v>
      </c>
      <c r="K80" s="491">
        <v>123391.36500000002</v>
      </c>
    </row>
    <row r="81" spans="1:11">
      <c r="A81" s="328" t="s">
        <v>150</v>
      </c>
      <c r="B81" s="329">
        <f t="shared" ref="B81:K81" si="5">SUM(B82:B90)</f>
        <v>6895894.1110000005</v>
      </c>
      <c r="C81" s="329">
        <f t="shared" si="5"/>
        <v>7590485.7819999987</v>
      </c>
      <c r="D81" s="329">
        <f t="shared" si="5"/>
        <v>7632680.8809999991</v>
      </c>
      <c r="E81" s="329">
        <f t="shared" si="5"/>
        <v>7797621.3239999991</v>
      </c>
      <c r="F81" s="329">
        <f t="shared" si="5"/>
        <v>7997057.3190000048</v>
      </c>
      <c r="G81" s="329">
        <f t="shared" si="5"/>
        <v>9373078.0269999988</v>
      </c>
      <c r="H81" s="329">
        <f t="shared" si="5"/>
        <v>8065405.1430000002</v>
      </c>
      <c r="I81" s="329">
        <f t="shared" si="5"/>
        <v>7856831.801</v>
      </c>
      <c r="J81" s="329">
        <f t="shared" si="5"/>
        <v>7437401.2199999997</v>
      </c>
      <c r="K81" s="329">
        <f t="shared" si="5"/>
        <v>7827115.2240000004</v>
      </c>
    </row>
    <row r="82" spans="1:11">
      <c r="A82" s="496" t="s">
        <v>384</v>
      </c>
      <c r="B82" s="488">
        <v>2104472.355</v>
      </c>
      <c r="C82" s="488">
        <v>2241479.2829999994</v>
      </c>
      <c r="D82" s="488">
        <v>2173200.8359999997</v>
      </c>
      <c r="E82" s="488">
        <v>2111846.7199999979</v>
      </c>
      <c r="F82" s="488">
        <v>2065505.1319999995</v>
      </c>
      <c r="G82" s="488">
        <v>2210934.5410000002</v>
      </c>
      <c r="H82" s="488">
        <v>1812709.5190000008</v>
      </c>
      <c r="I82" s="488">
        <v>1774137.2270000004</v>
      </c>
      <c r="J82" s="488">
        <v>1692783.9220000003</v>
      </c>
      <c r="K82" s="488">
        <v>1651718.1150000002</v>
      </c>
    </row>
    <row r="83" spans="1:11">
      <c r="A83" s="498" t="s">
        <v>385</v>
      </c>
      <c r="B83" s="494">
        <v>392765.65099999995</v>
      </c>
      <c r="C83" s="494">
        <v>399863.3060000001</v>
      </c>
      <c r="D83" s="494">
        <v>371867.78500000003</v>
      </c>
      <c r="E83" s="494">
        <v>351511.24199999997</v>
      </c>
      <c r="F83" s="494">
        <v>332003.40800000005</v>
      </c>
      <c r="G83" s="494">
        <v>358305.97399999993</v>
      </c>
      <c r="H83" s="494">
        <v>278059.67800000001</v>
      </c>
      <c r="I83" s="494">
        <v>248182.42600000009</v>
      </c>
      <c r="J83" s="494">
        <v>216579.802</v>
      </c>
      <c r="K83" s="494">
        <v>215157.71600000001</v>
      </c>
    </row>
    <row r="84" spans="1:11">
      <c r="A84" s="498" t="s">
        <v>386</v>
      </c>
      <c r="B84" s="494">
        <v>94.822999999999979</v>
      </c>
      <c r="C84" s="494">
        <v>156.822</v>
      </c>
      <c r="D84" s="494">
        <v>314.70199999999994</v>
      </c>
      <c r="E84" s="494">
        <v>522.83200000000011</v>
      </c>
      <c r="F84" s="494">
        <v>893.86200000000008</v>
      </c>
      <c r="G84" s="494">
        <v>1713.885</v>
      </c>
      <c r="H84" s="494">
        <v>2677.3619999999996</v>
      </c>
      <c r="I84" s="494">
        <v>3555.0420000000004</v>
      </c>
      <c r="J84" s="494">
        <v>4506.8410000000003</v>
      </c>
      <c r="K84" s="494">
        <v>7464.8990000000013</v>
      </c>
    </row>
    <row r="85" spans="1:11">
      <c r="A85" s="498" t="s">
        <v>387</v>
      </c>
      <c r="B85" s="494">
        <v>72823.479000000007</v>
      </c>
      <c r="C85" s="494">
        <v>75338.62000000001</v>
      </c>
      <c r="D85" s="494">
        <v>71528.319999999992</v>
      </c>
      <c r="E85" s="494">
        <v>68905.285999999993</v>
      </c>
      <c r="F85" s="494">
        <v>66136.612000000023</v>
      </c>
      <c r="G85" s="494">
        <v>71181.839999999967</v>
      </c>
      <c r="H85" s="494">
        <v>55820.999000000003</v>
      </c>
      <c r="I85" s="494">
        <v>51461.690999999992</v>
      </c>
      <c r="J85" s="494">
        <v>46167.085999999996</v>
      </c>
      <c r="K85" s="494">
        <v>45689.424999999988</v>
      </c>
    </row>
    <row r="86" spans="1:11">
      <c r="A86" s="498" t="s">
        <v>388</v>
      </c>
      <c r="B86" s="494">
        <v>3647076.5480000009</v>
      </c>
      <c r="C86" s="494">
        <v>3922811.2300000004</v>
      </c>
      <c r="D86" s="494">
        <v>3740182.7399999993</v>
      </c>
      <c r="E86" s="494">
        <v>3640764.2960000001</v>
      </c>
      <c r="F86" s="494">
        <v>3539093.9050000063</v>
      </c>
      <c r="G86" s="494">
        <v>3954761.7289999989</v>
      </c>
      <c r="H86" s="494">
        <v>3131592.347000001</v>
      </c>
      <c r="I86" s="494">
        <v>2853494.2770000012</v>
      </c>
      <c r="J86" s="494">
        <v>2583620.6359999995</v>
      </c>
      <c r="K86" s="494">
        <v>2661199.2310000015</v>
      </c>
    </row>
    <row r="87" spans="1:11">
      <c r="A87" s="498" t="s">
        <v>393</v>
      </c>
      <c r="B87" s="494">
        <v>73082.999000000011</v>
      </c>
      <c r="C87" s="494">
        <v>0</v>
      </c>
      <c r="D87" s="494">
        <v>0</v>
      </c>
      <c r="E87" s="494">
        <v>0</v>
      </c>
      <c r="F87" s="494">
        <v>0</v>
      </c>
      <c r="G87" s="494">
        <v>0</v>
      </c>
      <c r="H87" s="494">
        <v>0</v>
      </c>
      <c r="I87" s="494">
        <v>0</v>
      </c>
      <c r="J87" s="494">
        <v>0</v>
      </c>
      <c r="K87" s="494">
        <v>0</v>
      </c>
    </row>
    <row r="88" spans="1:11">
      <c r="A88" s="498" t="s">
        <v>389</v>
      </c>
      <c r="B88" s="494">
        <v>584117.85299999989</v>
      </c>
      <c r="C88" s="494">
        <v>736723.8280000001</v>
      </c>
      <c r="D88" s="494">
        <v>713327.56599999988</v>
      </c>
      <c r="E88" s="494">
        <v>699332.40000000049</v>
      </c>
      <c r="F88" s="494">
        <v>686928.44000000018</v>
      </c>
      <c r="G88" s="494">
        <v>785681.7100000002</v>
      </c>
      <c r="H88" s="494">
        <v>656692.05500000005</v>
      </c>
      <c r="I88" s="494">
        <v>618118.66400000034</v>
      </c>
      <c r="J88" s="494">
        <v>544783.54100000008</v>
      </c>
      <c r="K88" s="494">
        <v>558570.60999999987</v>
      </c>
    </row>
    <row r="89" spans="1:11">
      <c r="A89" s="498" t="s">
        <v>390</v>
      </c>
      <c r="B89" s="494">
        <v>16704.994999999995</v>
      </c>
      <c r="C89" s="494">
        <v>209100.15599999996</v>
      </c>
      <c r="D89" s="494">
        <v>557436.76199999987</v>
      </c>
      <c r="E89" s="494">
        <v>919968.12400000042</v>
      </c>
      <c r="F89" s="494">
        <v>1301572.9729999984</v>
      </c>
      <c r="G89" s="494">
        <v>1984977.621</v>
      </c>
      <c r="H89" s="494">
        <v>2123520.6029999992</v>
      </c>
      <c r="I89" s="494">
        <v>2304163.0569999986</v>
      </c>
      <c r="J89" s="494">
        <v>2345327.7240000004</v>
      </c>
      <c r="K89" s="494">
        <v>2683578.3840000001</v>
      </c>
    </row>
    <row r="90" spans="1:11">
      <c r="A90" s="497" t="s">
        <v>391</v>
      </c>
      <c r="B90" s="491">
        <v>4755.4080000000004</v>
      </c>
      <c r="C90" s="491">
        <v>5012.5369999999984</v>
      </c>
      <c r="D90" s="491">
        <v>4822.17</v>
      </c>
      <c r="E90" s="491">
        <v>4770.4239999999991</v>
      </c>
      <c r="F90" s="491">
        <v>4922.9870000000019</v>
      </c>
      <c r="G90" s="491">
        <v>5520.7270000000008</v>
      </c>
      <c r="H90" s="491">
        <v>4332.5800000000008</v>
      </c>
      <c r="I90" s="491">
        <v>3719.4169999999986</v>
      </c>
      <c r="J90" s="491">
        <v>3631.6679999999997</v>
      </c>
      <c r="K90" s="491">
        <v>3736.8439999999991</v>
      </c>
    </row>
    <row r="91" spans="1:11" s="66" customFormat="1" ht="11.25">
      <c r="A91" s="331"/>
      <c r="B91" s="331"/>
      <c r="C91" s="331"/>
      <c r="D91" s="331"/>
      <c r="E91" s="331"/>
      <c r="F91" s="331"/>
      <c r="G91" s="331"/>
      <c r="H91" s="331"/>
      <c r="I91" s="331"/>
      <c r="J91" s="331"/>
      <c r="K91" s="332"/>
    </row>
    <row r="92" spans="1:11">
      <c r="A92" s="333"/>
      <c r="B92" s="333"/>
      <c r="C92" s="333"/>
      <c r="D92" s="333"/>
      <c r="E92" s="333"/>
      <c r="F92" s="333"/>
      <c r="G92" s="333"/>
      <c r="H92" s="333"/>
      <c r="I92" s="333"/>
      <c r="J92" s="333"/>
      <c r="K92" s="333"/>
    </row>
    <row r="93" spans="1:11">
      <c r="A93" s="594" t="s">
        <v>396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</row>
    <row r="94" spans="1:11">
      <c r="A94" s="328"/>
      <c r="B94" s="328">
        <v>2016</v>
      </c>
      <c r="C94" s="328">
        <v>2017</v>
      </c>
      <c r="D94" s="328">
        <v>2018</v>
      </c>
      <c r="E94" s="328">
        <v>2019</v>
      </c>
      <c r="F94" s="328">
        <v>2020</v>
      </c>
      <c r="G94" s="328">
        <v>2021</v>
      </c>
      <c r="H94" s="328">
        <v>2022</v>
      </c>
      <c r="I94" s="328">
        <v>2023</v>
      </c>
      <c r="J94" s="328">
        <v>2024</v>
      </c>
      <c r="K94" s="328">
        <v>2025</v>
      </c>
    </row>
    <row r="95" spans="1:11">
      <c r="A95" s="328" t="s">
        <v>152</v>
      </c>
      <c r="B95" s="329">
        <f t="shared" ref="B95:K95" si="6">SUM(B96:B109)</f>
        <v>8031009.3697999995</v>
      </c>
      <c r="C95" s="329">
        <f t="shared" si="6"/>
        <v>8408794.8679999989</v>
      </c>
      <c r="D95" s="329">
        <f t="shared" si="6"/>
        <v>8523269.2880000006</v>
      </c>
      <c r="E95" s="329">
        <f t="shared" si="6"/>
        <v>8130957.2479999997</v>
      </c>
      <c r="F95" s="329">
        <f t="shared" si="6"/>
        <v>7689668.0930000003</v>
      </c>
      <c r="G95" s="329">
        <f t="shared" si="6"/>
        <v>7937018.9149999991</v>
      </c>
      <c r="H95" s="329">
        <f t="shared" si="6"/>
        <v>7732730.2509999992</v>
      </c>
      <c r="I95" s="329">
        <f t="shared" si="6"/>
        <v>7574936.4580000015</v>
      </c>
      <c r="J95" s="329">
        <f t="shared" si="6"/>
        <v>7524725.9330000002</v>
      </c>
      <c r="K95" s="329">
        <f t="shared" si="6"/>
        <v>7504721.0789999999</v>
      </c>
    </row>
    <row r="96" spans="1:11">
      <c r="A96" s="487" t="s">
        <v>369</v>
      </c>
      <c r="B96" s="488">
        <v>226629.70700000005</v>
      </c>
      <c r="C96" s="488">
        <v>244708.677</v>
      </c>
      <c r="D96" s="488">
        <v>252723.88400000005</v>
      </c>
      <c r="E96" s="488">
        <v>239404.4250000001</v>
      </c>
      <c r="F96" s="488">
        <v>240961.66600000014</v>
      </c>
      <c r="G96" s="488">
        <v>257309.52400000003</v>
      </c>
      <c r="H96" s="488">
        <v>250841.96499999994</v>
      </c>
      <c r="I96" s="488">
        <v>246926.976</v>
      </c>
      <c r="J96" s="488">
        <v>252496.96800000002</v>
      </c>
      <c r="K96" s="488">
        <v>254962.47600000002</v>
      </c>
    </row>
    <row r="97" spans="1:11">
      <c r="A97" s="493" t="s">
        <v>370</v>
      </c>
      <c r="B97" s="494">
        <v>1633429.5588000002</v>
      </c>
      <c r="C97" s="494">
        <v>1712827.9569999995</v>
      </c>
      <c r="D97" s="494">
        <v>1728550.2410000004</v>
      </c>
      <c r="E97" s="494">
        <v>1682633.4309999999</v>
      </c>
      <c r="F97" s="494">
        <v>1592608.5410000004</v>
      </c>
      <c r="G97" s="494">
        <v>1663962.098</v>
      </c>
      <c r="H97" s="494">
        <v>1664677.8310000002</v>
      </c>
      <c r="I97" s="494">
        <v>1648369.3090000004</v>
      </c>
      <c r="J97" s="494">
        <v>1690005.8920000005</v>
      </c>
      <c r="K97" s="494">
        <v>1756054.1629999997</v>
      </c>
    </row>
    <row r="98" spans="1:11">
      <c r="A98" s="493" t="s">
        <v>371</v>
      </c>
      <c r="B98" s="494">
        <v>898090.05299999996</v>
      </c>
      <c r="C98" s="494">
        <v>950695.68900000001</v>
      </c>
      <c r="D98" s="494">
        <v>982967.25400000007</v>
      </c>
      <c r="E98" s="494">
        <v>990554.26000000013</v>
      </c>
      <c r="F98" s="494">
        <v>922784.07</v>
      </c>
      <c r="G98" s="494">
        <v>943399.66200000013</v>
      </c>
      <c r="H98" s="494">
        <v>969026.10800000001</v>
      </c>
      <c r="I98" s="494">
        <v>969811.31000000029</v>
      </c>
      <c r="J98" s="494">
        <v>947105.88000000024</v>
      </c>
      <c r="K98" s="494">
        <v>946514.81399999978</v>
      </c>
    </row>
    <row r="99" spans="1:11">
      <c r="A99" s="493" t="s">
        <v>372</v>
      </c>
      <c r="B99" s="494">
        <v>1936461.6689999998</v>
      </c>
      <c r="C99" s="494">
        <v>1996591.227</v>
      </c>
      <c r="D99" s="494">
        <v>1988123.2590000001</v>
      </c>
      <c r="E99" s="494">
        <v>1920456.1589999991</v>
      </c>
      <c r="F99" s="494">
        <v>1809751.8539999998</v>
      </c>
      <c r="G99" s="494">
        <v>1887992.8139999993</v>
      </c>
      <c r="H99" s="494">
        <v>1825040.6500000004</v>
      </c>
      <c r="I99" s="494">
        <v>1774024.2289999998</v>
      </c>
      <c r="J99" s="494">
        <v>1779344.2870000005</v>
      </c>
      <c r="K99" s="494">
        <v>1771993.6189999992</v>
      </c>
    </row>
    <row r="100" spans="1:11">
      <c r="A100" s="493" t="s">
        <v>373</v>
      </c>
      <c r="B100" s="494">
        <v>777642.14999999991</v>
      </c>
      <c r="C100" s="494">
        <v>747391.47299999977</v>
      </c>
      <c r="D100" s="494">
        <v>734693.9850000001</v>
      </c>
      <c r="E100" s="494">
        <v>673474.15</v>
      </c>
      <c r="F100" s="494">
        <v>644558.2620000001</v>
      </c>
      <c r="G100" s="494">
        <v>658422.22199999995</v>
      </c>
      <c r="H100" s="494">
        <v>636328.00300000003</v>
      </c>
      <c r="I100" s="494">
        <v>608396.40100000007</v>
      </c>
      <c r="J100" s="494">
        <v>600716.83799999987</v>
      </c>
      <c r="K100" s="494">
        <v>585896.81400000013</v>
      </c>
    </row>
    <row r="101" spans="1:11">
      <c r="A101" s="493" t="s">
        <v>374</v>
      </c>
      <c r="B101" s="494">
        <v>101.85300000000001</v>
      </c>
      <c r="C101" s="494">
        <v>358.29199999999997</v>
      </c>
      <c r="D101" s="494">
        <v>426.73099999999999</v>
      </c>
      <c r="E101" s="494">
        <v>489.13700000000006</v>
      </c>
      <c r="F101" s="494">
        <v>611.16199999999992</v>
      </c>
      <c r="G101" s="494">
        <v>887.1260000000002</v>
      </c>
      <c r="H101" s="494">
        <v>1453.7480000000003</v>
      </c>
      <c r="I101" s="494">
        <v>1682.8450000000003</v>
      </c>
      <c r="J101" s="494">
        <v>2278.1069999999995</v>
      </c>
      <c r="K101" s="494">
        <v>2785.1089999999999</v>
      </c>
    </row>
    <row r="102" spans="1:11">
      <c r="A102" s="493" t="s">
        <v>375</v>
      </c>
      <c r="B102" s="494">
        <v>115527.92499999999</v>
      </c>
      <c r="C102" s="494">
        <v>114038.37200000002</v>
      </c>
      <c r="D102" s="494">
        <v>108474.705</v>
      </c>
      <c r="E102" s="494">
        <v>103756.38700000002</v>
      </c>
      <c r="F102" s="494">
        <v>93925.610999999975</v>
      </c>
      <c r="G102" s="494">
        <v>93655.622000000003</v>
      </c>
      <c r="H102" s="494">
        <v>91904.078000000009</v>
      </c>
      <c r="I102" s="494">
        <v>88759.018000000011</v>
      </c>
      <c r="J102" s="494">
        <v>84323.864999999991</v>
      </c>
      <c r="K102" s="494">
        <v>84791.737999999998</v>
      </c>
    </row>
    <row r="103" spans="1:11">
      <c r="A103" s="493" t="s">
        <v>376</v>
      </c>
      <c r="B103" s="494">
        <v>1749571.3979999993</v>
      </c>
      <c r="C103" s="494">
        <v>1929854.1449999996</v>
      </c>
      <c r="D103" s="494">
        <v>1922415.6869999997</v>
      </c>
      <c r="E103" s="494">
        <v>1811569.4179999998</v>
      </c>
      <c r="F103" s="494">
        <v>1660055.6879999998</v>
      </c>
      <c r="G103" s="494">
        <v>1670528.8460000006</v>
      </c>
      <c r="H103" s="494">
        <v>1604011.3550000004</v>
      </c>
      <c r="I103" s="494">
        <v>1542540.1850000001</v>
      </c>
      <c r="J103" s="494">
        <v>1505933.0950000002</v>
      </c>
      <c r="K103" s="494">
        <v>1507348.5620000004</v>
      </c>
    </row>
    <row r="104" spans="1:11">
      <c r="A104" s="493" t="s">
        <v>377</v>
      </c>
      <c r="B104" s="494">
        <v>0</v>
      </c>
      <c r="C104" s="494">
        <v>514.10500000000013</v>
      </c>
      <c r="D104" s="494">
        <v>6081.4660000000003</v>
      </c>
      <c r="E104" s="494">
        <v>13833.536000000002</v>
      </c>
      <c r="F104" s="494">
        <v>21477.353999999992</v>
      </c>
      <c r="G104" s="494">
        <v>31013.815999999999</v>
      </c>
      <c r="H104" s="494">
        <v>35690.39</v>
      </c>
      <c r="I104" s="494">
        <v>36592.782999999989</v>
      </c>
      <c r="J104" s="494">
        <v>36618.600000000006</v>
      </c>
      <c r="K104" s="494">
        <v>38998.907999999996</v>
      </c>
    </row>
    <row r="105" spans="1:11">
      <c r="A105" s="493" t="s">
        <v>378</v>
      </c>
      <c r="B105" s="494">
        <v>18373.686999999994</v>
      </c>
      <c r="C105" s="494">
        <v>18845.974999999995</v>
      </c>
      <c r="D105" s="494">
        <v>17917.841</v>
      </c>
      <c r="E105" s="494">
        <v>16012.48</v>
      </c>
      <c r="F105" s="494">
        <v>15234.827000000003</v>
      </c>
      <c r="G105" s="494">
        <v>15474.293999999998</v>
      </c>
      <c r="H105" s="494">
        <v>14581.128999999999</v>
      </c>
      <c r="I105" s="494">
        <v>14086.657999999998</v>
      </c>
      <c r="J105" s="494">
        <v>12750.877</v>
      </c>
      <c r="K105" s="494">
        <v>0</v>
      </c>
    </row>
    <row r="106" spans="1:11">
      <c r="A106" s="493" t="s">
        <v>379</v>
      </c>
      <c r="B106" s="494">
        <v>54163.016999999993</v>
      </c>
      <c r="C106" s="494">
        <v>64831.477999999981</v>
      </c>
      <c r="D106" s="494">
        <v>68685.11</v>
      </c>
      <c r="E106" s="494">
        <v>73680.806999999972</v>
      </c>
      <c r="F106" s="494">
        <v>77626.563999999998</v>
      </c>
      <c r="G106" s="494">
        <v>96858.684999999998</v>
      </c>
      <c r="H106" s="494">
        <v>96887.082999999999</v>
      </c>
      <c r="I106" s="494">
        <v>98319.711000000025</v>
      </c>
      <c r="J106" s="494">
        <v>102141.57399999999</v>
      </c>
      <c r="K106" s="494">
        <v>133819.59300000002</v>
      </c>
    </row>
    <row r="107" spans="1:11">
      <c r="A107" s="493" t="s">
        <v>380</v>
      </c>
      <c r="B107" s="495" t="s">
        <v>64</v>
      </c>
      <c r="C107" s="495" t="s">
        <v>64</v>
      </c>
      <c r="D107" s="495" t="s">
        <v>64</v>
      </c>
      <c r="E107" s="495" t="s">
        <v>64</v>
      </c>
      <c r="F107" s="495" t="s">
        <v>64</v>
      </c>
      <c r="G107" s="495" t="s">
        <v>64</v>
      </c>
      <c r="H107" s="495" t="s">
        <v>64</v>
      </c>
      <c r="I107" s="495" t="s">
        <v>64</v>
      </c>
      <c r="J107" s="495" t="s">
        <v>64</v>
      </c>
      <c r="K107" s="495" t="s">
        <v>64</v>
      </c>
    </row>
    <row r="108" spans="1:11">
      <c r="A108" s="493" t="s">
        <v>392</v>
      </c>
      <c r="B108" s="495" t="s">
        <v>64</v>
      </c>
      <c r="C108" s="495" t="s">
        <v>64</v>
      </c>
      <c r="D108" s="495" t="s">
        <v>64</v>
      </c>
      <c r="E108" s="495" t="s">
        <v>64</v>
      </c>
      <c r="F108" s="495" t="s">
        <v>64</v>
      </c>
      <c r="G108" s="495" t="s">
        <v>64</v>
      </c>
      <c r="H108" s="495" t="s">
        <v>64</v>
      </c>
      <c r="I108" s="495" t="s">
        <v>64</v>
      </c>
      <c r="J108" s="495" t="s">
        <v>64</v>
      </c>
      <c r="K108" s="495" t="s">
        <v>64</v>
      </c>
    </row>
    <row r="109" spans="1:11">
      <c r="A109" s="490" t="s">
        <v>381</v>
      </c>
      <c r="B109" s="491">
        <v>621018.35200000007</v>
      </c>
      <c r="C109" s="491">
        <v>628137.47800000012</v>
      </c>
      <c r="D109" s="491">
        <v>712209.12499999965</v>
      </c>
      <c r="E109" s="491">
        <v>605093.05799999984</v>
      </c>
      <c r="F109" s="491">
        <v>610072.49400000006</v>
      </c>
      <c r="G109" s="491">
        <v>617514.20599999954</v>
      </c>
      <c r="H109" s="491">
        <v>542287.91099999996</v>
      </c>
      <c r="I109" s="491">
        <v>545427.03300000017</v>
      </c>
      <c r="J109" s="491">
        <v>511009.9499999999</v>
      </c>
      <c r="K109" s="491">
        <v>421555.28299999982</v>
      </c>
    </row>
    <row r="110" spans="1:11">
      <c r="A110" s="328" t="s">
        <v>150</v>
      </c>
      <c r="B110" s="329">
        <f t="shared" ref="B110:K110" si="7">SUM(B111:B121)</f>
        <v>14947149.321</v>
      </c>
      <c r="C110" s="329">
        <f t="shared" si="7"/>
        <v>15700656.9386</v>
      </c>
      <c r="D110" s="329">
        <f t="shared" si="7"/>
        <v>15729172.570600001</v>
      </c>
      <c r="E110" s="329">
        <f t="shared" si="7"/>
        <v>15939707.383399991</v>
      </c>
      <c r="F110" s="329">
        <f t="shared" si="7"/>
        <v>16203975.550399993</v>
      </c>
      <c r="G110" s="329">
        <f t="shared" si="7"/>
        <v>18542848.135500003</v>
      </c>
      <c r="H110" s="329">
        <f t="shared" si="7"/>
        <v>15816232.504000001</v>
      </c>
      <c r="I110" s="329">
        <f t="shared" si="7"/>
        <v>15682355.861</v>
      </c>
      <c r="J110" s="329">
        <f t="shared" si="7"/>
        <v>15266744.838000001</v>
      </c>
      <c r="K110" s="329">
        <f t="shared" si="7"/>
        <v>15707966.377000004</v>
      </c>
    </row>
    <row r="111" spans="1:11">
      <c r="A111" s="496" t="s">
        <v>382</v>
      </c>
      <c r="B111" s="488">
        <v>397516.91200000007</v>
      </c>
      <c r="C111" s="488">
        <v>436228.78200000024</v>
      </c>
      <c r="D111" s="488">
        <v>448543.48499999993</v>
      </c>
      <c r="E111" s="488">
        <v>468169.42400000128</v>
      </c>
      <c r="F111" s="488">
        <v>490268.2899999966</v>
      </c>
      <c r="G111" s="488">
        <v>557279.30800000008</v>
      </c>
      <c r="H111" s="488">
        <v>478954.97200000001</v>
      </c>
      <c r="I111" s="488">
        <v>492450.15799999982</v>
      </c>
      <c r="J111" s="488">
        <v>512830.95700000011</v>
      </c>
      <c r="K111" s="488">
        <v>536107.96099999989</v>
      </c>
    </row>
    <row r="112" spans="1:11">
      <c r="A112" s="498" t="s">
        <v>383</v>
      </c>
      <c r="B112" s="494">
        <v>4934261.8119999971</v>
      </c>
      <c r="C112" s="494">
        <v>4895639.7315999987</v>
      </c>
      <c r="D112" s="494">
        <v>4853597.642599998</v>
      </c>
      <c r="E112" s="494">
        <v>4857278.3733999934</v>
      </c>
      <c r="F112" s="494">
        <v>4846602.0984000005</v>
      </c>
      <c r="G112" s="494">
        <v>5340212.5625000019</v>
      </c>
      <c r="H112" s="494">
        <v>4536864.3899999997</v>
      </c>
      <c r="I112" s="494">
        <v>4562014.6620000005</v>
      </c>
      <c r="J112" s="494">
        <v>4594772.9479999999</v>
      </c>
      <c r="K112" s="494">
        <v>4557725.9900000012</v>
      </c>
    </row>
    <row r="113" spans="1:11">
      <c r="A113" s="498" t="s">
        <v>384</v>
      </c>
      <c r="B113" s="494">
        <v>4240710.773</v>
      </c>
      <c r="C113" s="494">
        <v>4384707.7219999991</v>
      </c>
      <c r="D113" s="494">
        <v>4290855.3859999999</v>
      </c>
      <c r="E113" s="494">
        <v>4213932.6619999958</v>
      </c>
      <c r="F113" s="494">
        <v>4160521.598999992</v>
      </c>
      <c r="G113" s="494">
        <v>4530550.5730000008</v>
      </c>
      <c r="H113" s="494">
        <v>3707427.7020000005</v>
      </c>
      <c r="I113" s="494">
        <v>3668213.7490000003</v>
      </c>
      <c r="J113" s="494">
        <v>3546271.8930000002</v>
      </c>
      <c r="K113" s="494">
        <v>3504117.9050000003</v>
      </c>
    </row>
    <row r="114" spans="1:11">
      <c r="A114" s="498" t="s">
        <v>385</v>
      </c>
      <c r="B114" s="494">
        <v>550727.14799999993</v>
      </c>
      <c r="C114" s="494">
        <v>558345.24000000011</v>
      </c>
      <c r="D114" s="494">
        <v>525689.14099999995</v>
      </c>
      <c r="E114" s="494">
        <v>502759.51299999998</v>
      </c>
      <c r="F114" s="494">
        <v>480053.60300000012</v>
      </c>
      <c r="G114" s="494">
        <v>521451.09299999994</v>
      </c>
      <c r="H114" s="494">
        <v>409507.52500000002</v>
      </c>
      <c r="I114" s="494">
        <v>377755.3170000001</v>
      </c>
      <c r="J114" s="494">
        <v>340787.19399999996</v>
      </c>
      <c r="K114" s="494">
        <v>340267.15600000008</v>
      </c>
    </row>
    <row r="115" spans="1:11">
      <c r="A115" s="498" t="s">
        <v>386</v>
      </c>
      <c r="B115" s="494">
        <v>242.55399999999997</v>
      </c>
      <c r="C115" s="494">
        <v>374.84299999999996</v>
      </c>
      <c r="D115" s="494">
        <v>724.90699999999993</v>
      </c>
      <c r="E115" s="494">
        <v>1199.6100000000001</v>
      </c>
      <c r="F115" s="494">
        <v>1998.6510000000001</v>
      </c>
      <c r="G115" s="494">
        <v>3952.6869999999999</v>
      </c>
      <c r="H115" s="494">
        <v>5731.9929999999995</v>
      </c>
      <c r="I115" s="494">
        <v>7454.3559999999998</v>
      </c>
      <c r="J115" s="494">
        <v>9077.9230000000025</v>
      </c>
      <c r="K115" s="494">
        <v>14188.593000000001</v>
      </c>
    </row>
    <row r="116" spans="1:11">
      <c r="A116" s="498" t="s">
        <v>387</v>
      </c>
      <c r="B116" s="494">
        <v>93504.606</v>
      </c>
      <c r="C116" s="494">
        <v>96336.507000000012</v>
      </c>
      <c r="D116" s="494">
        <v>92266.4</v>
      </c>
      <c r="E116" s="494">
        <v>89300.391999999993</v>
      </c>
      <c r="F116" s="494">
        <v>86200.772000000026</v>
      </c>
      <c r="G116" s="494">
        <v>93361.842999999979</v>
      </c>
      <c r="H116" s="494">
        <v>73578.588000000003</v>
      </c>
      <c r="I116" s="494">
        <v>68810.92</v>
      </c>
      <c r="J116" s="494">
        <v>62392.748999999996</v>
      </c>
      <c r="K116" s="494">
        <v>61539.298999999985</v>
      </c>
    </row>
    <row r="117" spans="1:11">
      <c r="A117" s="498" t="s">
        <v>388</v>
      </c>
      <c r="B117" s="494">
        <v>3987897.921000001</v>
      </c>
      <c r="C117" s="494">
        <v>4277407.3080000011</v>
      </c>
      <c r="D117" s="494">
        <v>4091702.7499999995</v>
      </c>
      <c r="E117" s="494">
        <v>3994455.9550000005</v>
      </c>
      <c r="F117" s="494">
        <v>3897654.2400000063</v>
      </c>
      <c r="G117" s="494">
        <v>4363701.254999999</v>
      </c>
      <c r="H117" s="494">
        <v>3464279.7470000009</v>
      </c>
      <c r="I117" s="494">
        <v>3182127.5980000012</v>
      </c>
      <c r="J117" s="494">
        <v>2896050.0939999996</v>
      </c>
      <c r="K117" s="494">
        <v>2981328.3900000015</v>
      </c>
    </row>
    <row r="118" spans="1:11">
      <c r="A118" s="498" t="s">
        <v>393</v>
      </c>
      <c r="B118" s="494">
        <v>77582.202000000005</v>
      </c>
      <c r="C118" s="494">
        <v>0</v>
      </c>
      <c r="D118" s="494">
        <v>0</v>
      </c>
      <c r="E118" s="494">
        <v>0</v>
      </c>
      <c r="F118" s="494">
        <v>0</v>
      </c>
      <c r="G118" s="494">
        <v>0</v>
      </c>
      <c r="H118" s="494">
        <v>0</v>
      </c>
      <c r="I118" s="494">
        <v>0</v>
      </c>
      <c r="J118" s="494">
        <v>0</v>
      </c>
      <c r="K118" s="494">
        <v>0</v>
      </c>
    </row>
    <row r="119" spans="1:11">
      <c r="A119" s="498" t="s">
        <v>389</v>
      </c>
      <c r="B119" s="494">
        <v>629685.68399999989</v>
      </c>
      <c r="C119" s="494">
        <v>790583.92900000012</v>
      </c>
      <c r="D119" s="494">
        <v>766196.30999999982</v>
      </c>
      <c r="E119" s="494">
        <v>751570.38600000052</v>
      </c>
      <c r="F119" s="494">
        <v>738672.49900000019</v>
      </c>
      <c r="G119" s="494">
        <v>845335.12900000019</v>
      </c>
      <c r="H119" s="494">
        <v>706818.65800000005</v>
      </c>
      <c r="I119" s="494">
        <v>665712.85100000037</v>
      </c>
      <c r="J119" s="494">
        <v>586155.92000000004</v>
      </c>
      <c r="K119" s="494">
        <v>600766.02599999984</v>
      </c>
    </row>
    <row r="120" spans="1:11">
      <c r="A120" s="498" t="s">
        <v>390</v>
      </c>
      <c r="B120" s="494">
        <v>27737.649999999991</v>
      </c>
      <c r="C120" s="494">
        <v>253137.94699999996</v>
      </c>
      <c r="D120" s="494">
        <v>651849.84299999988</v>
      </c>
      <c r="E120" s="494">
        <v>1053271.6000000006</v>
      </c>
      <c r="F120" s="494">
        <v>1493664.9629999984</v>
      </c>
      <c r="G120" s="494">
        <v>2277419.0619999999</v>
      </c>
      <c r="H120" s="494">
        <v>2425680.334999999</v>
      </c>
      <c r="I120" s="494">
        <v>2651278.9309999985</v>
      </c>
      <c r="J120" s="494">
        <v>2711943.6920000003</v>
      </c>
      <c r="K120" s="494">
        <v>3105144.2260000003</v>
      </c>
    </row>
    <row r="121" spans="1:11">
      <c r="A121" s="497" t="s">
        <v>391</v>
      </c>
      <c r="B121" s="491">
        <v>7282.0589999999993</v>
      </c>
      <c r="C121" s="491">
        <v>7894.9289999999983</v>
      </c>
      <c r="D121" s="491">
        <v>7746.7060000000001</v>
      </c>
      <c r="E121" s="491">
        <v>7769.4679999999998</v>
      </c>
      <c r="F121" s="491">
        <v>8338.8350000000028</v>
      </c>
      <c r="G121" s="491">
        <v>9584.6229999999996</v>
      </c>
      <c r="H121" s="491">
        <v>7388.594000000001</v>
      </c>
      <c r="I121" s="491">
        <v>6537.3189999999986</v>
      </c>
      <c r="J121" s="491">
        <v>6461.4679999999998</v>
      </c>
      <c r="K121" s="491">
        <v>6780.8310000000001</v>
      </c>
    </row>
    <row r="122" spans="1:11" s="66" customFormat="1" ht="11.25">
      <c r="K122" s="67"/>
    </row>
    <row r="123" spans="1:11" s="66" customFormat="1" ht="11.25" customHeight="1">
      <c r="A123" s="595" t="str">
        <f>'10.6'!A42</f>
        <v>Poznámka: Data pro tarifní statistiku v kapitolách 10.6 a 10.7 jsou získávána z regulačního výkaznictví podle § 20 zákona č. 458/2000 Sb., energetický zákon, ve znění pozdějších předpisů, a zahrnují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123" s="595"/>
      <c r="C123" s="595"/>
      <c r="D123" s="595"/>
      <c r="E123" s="595"/>
      <c r="F123" s="595"/>
      <c r="G123" s="595"/>
      <c r="H123" s="595"/>
      <c r="I123" s="595"/>
      <c r="J123" s="595"/>
      <c r="K123" s="595"/>
    </row>
    <row r="124" spans="1:11" s="66" customFormat="1" ht="11.25">
      <c r="A124" s="595"/>
      <c r="B124" s="595"/>
      <c r="C124" s="595"/>
      <c r="D124" s="595"/>
      <c r="E124" s="595"/>
      <c r="F124" s="595"/>
      <c r="G124" s="595"/>
      <c r="H124" s="595"/>
      <c r="I124" s="595"/>
      <c r="J124" s="595"/>
      <c r="K124" s="595"/>
    </row>
    <row r="125" spans="1:11" s="66" customFormat="1" ht="11.25">
      <c r="A125" s="595"/>
      <c r="B125" s="595"/>
      <c r="C125" s="595"/>
      <c r="D125" s="595"/>
      <c r="E125" s="595"/>
      <c r="F125" s="595"/>
      <c r="G125" s="595"/>
      <c r="H125" s="595"/>
      <c r="I125" s="595"/>
      <c r="J125" s="595"/>
      <c r="K125" s="595"/>
    </row>
    <row r="126" spans="1:11" s="66" customFormat="1" ht="11.25">
      <c r="A126" s="595"/>
      <c r="B126" s="595"/>
      <c r="C126" s="595"/>
      <c r="D126" s="595"/>
      <c r="E126" s="595"/>
      <c r="F126" s="595"/>
      <c r="G126" s="595"/>
      <c r="H126" s="595"/>
      <c r="I126" s="595"/>
      <c r="J126" s="595"/>
      <c r="K126" s="595"/>
    </row>
  </sheetData>
  <mergeCells count="6">
    <mergeCell ref="A3:K3"/>
    <mergeCell ref="A34:K34"/>
    <mergeCell ref="A70:K70"/>
    <mergeCell ref="A123:K126"/>
    <mergeCell ref="A64:K67"/>
    <mergeCell ref="A93:K9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2"/>
  <dimension ref="A1:AJ140"/>
  <sheetViews>
    <sheetView showGridLines="0" zoomScaleNormal="100" workbookViewId="0"/>
  </sheetViews>
  <sheetFormatPr defaultColWidth="9.140625" defaultRowHeight="12"/>
  <cols>
    <col min="1" max="32" width="4.28515625" style="19" customWidth="1"/>
    <col min="33" max="33" width="7" style="19" customWidth="1"/>
    <col min="34" max="35" width="9.140625" style="19"/>
    <col min="36" max="36" width="5" style="19" customWidth="1"/>
    <col min="37" max="16384" width="9.140625" style="19"/>
  </cols>
  <sheetData>
    <row r="1" spans="1:36" ht="20.25">
      <c r="A1" s="220" t="s">
        <v>689</v>
      </c>
      <c r="B1" s="94"/>
      <c r="Y1" s="21"/>
      <c r="AC1" s="22" t="str">
        <f>'3.1'!N1</f>
        <v>2025</v>
      </c>
      <c r="AG1" s="255" t="str">
        <f>'3.1'!N1</f>
        <v>2025</v>
      </c>
      <c r="AJ1" s="30"/>
    </row>
    <row r="2" spans="1:36" ht="6" customHeight="1">
      <c r="A2" s="1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6" ht="12" customHeight="1">
      <c r="A3" s="10"/>
      <c r="B3" s="3"/>
      <c r="C3" s="3"/>
      <c r="D3" s="3"/>
      <c r="E3" s="3"/>
      <c r="F3" s="52"/>
      <c r="G3" s="3"/>
      <c r="H3" s="10"/>
      <c r="I3" s="3"/>
      <c r="J3" s="3"/>
      <c r="K3" s="3"/>
      <c r="L3" s="3"/>
      <c r="M3" s="3"/>
      <c r="N3" s="3"/>
      <c r="O3" s="3"/>
      <c r="P3" s="10"/>
      <c r="Q3" s="3"/>
      <c r="R3" s="3"/>
      <c r="S3" s="3"/>
      <c r="T3" s="3"/>
      <c r="U3" s="52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6" ht="12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6" s="18" customFormat="1" ht="12" customHeight="1"/>
    <row r="6" spans="1:36" s="18" customFormat="1" ht="12" customHeight="1">
      <c r="A6" s="53"/>
      <c r="B6" s="51"/>
      <c r="C6" s="51"/>
      <c r="D6" s="51"/>
      <c r="F6" s="51"/>
      <c r="G6" s="51"/>
      <c r="H6" s="51"/>
      <c r="I6" s="51"/>
      <c r="J6" s="51"/>
      <c r="K6" s="51"/>
      <c r="M6" s="51"/>
      <c r="N6" s="51"/>
      <c r="O6" s="51"/>
      <c r="Q6" s="53"/>
      <c r="R6" s="51"/>
      <c r="S6" s="51"/>
      <c r="T6" s="51"/>
      <c r="V6" s="51"/>
      <c r="W6" s="51"/>
      <c r="X6" s="51"/>
      <c r="Y6" s="51"/>
      <c r="Z6" s="51"/>
      <c r="AA6" s="51"/>
      <c r="AC6" s="51"/>
      <c r="AD6" s="51"/>
      <c r="AE6" s="51"/>
      <c r="AF6" s="9"/>
    </row>
    <row r="7" spans="1:36" ht="12" customHeight="1">
      <c r="A7" s="24"/>
      <c r="B7" s="16"/>
      <c r="C7" s="16"/>
      <c r="D7" s="16"/>
      <c r="F7" s="16"/>
      <c r="G7" s="16"/>
      <c r="H7" s="16"/>
      <c r="I7" s="16"/>
      <c r="J7" s="16"/>
      <c r="K7" s="16"/>
      <c r="M7" s="16"/>
      <c r="N7" s="16"/>
      <c r="O7" s="16"/>
      <c r="Q7" s="24"/>
      <c r="R7" s="16"/>
      <c r="S7" s="16"/>
      <c r="T7" s="16"/>
      <c r="V7" s="16"/>
      <c r="W7" s="16"/>
      <c r="X7" s="16"/>
      <c r="Y7" s="16"/>
      <c r="Z7" s="16"/>
      <c r="AA7" s="16"/>
      <c r="AC7" s="16"/>
      <c r="AD7" s="16"/>
      <c r="AE7" s="16"/>
      <c r="AF7" s="3"/>
    </row>
    <row r="8" spans="1:36" ht="12" customHeight="1">
      <c r="A8" s="24"/>
      <c r="B8" s="16"/>
      <c r="C8" s="16"/>
      <c r="D8" s="16"/>
      <c r="F8" s="16"/>
      <c r="G8" s="16"/>
      <c r="H8" s="16"/>
      <c r="I8" s="16"/>
      <c r="J8" s="16"/>
      <c r="K8" s="16"/>
      <c r="M8" s="16"/>
      <c r="N8" s="16"/>
      <c r="O8" s="16"/>
      <c r="Q8" s="24"/>
      <c r="R8" s="16"/>
      <c r="S8" s="16"/>
      <c r="T8" s="16"/>
      <c r="V8" s="16"/>
      <c r="W8" s="16"/>
      <c r="X8" s="16"/>
      <c r="Y8" s="16"/>
      <c r="Z8" s="16"/>
      <c r="AA8" s="16"/>
      <c r="AC8" s="16"/>
      <c r="AD8" s="16"/>
      <c r="AE8" s="16"/>
      <c r="AF8" s="3"/>
    </row>
    <row r="9" spans="1:36" ht="12" customHeight="1">
      <c r="A9" s="24"/>
      <c r="B9" s="16"/>
      <c r="C9" s="16"/>
      <c r="D9" s="16"/>
      <c r="F9" s="16"/>
      <c r="G9" s="16"/>
      <c r="H9" s="16"/>
      <c r="I9" s="16"/>
      <c r="J9" s="16"/>
      <c r="K9" s="16"/>
      <c r="M9" s="16"/>
      <c r="N9" s="16"/>
      <c r="O9" s="16"/>
      <c r="Q9" s="24"/>
      <c r="R9" s="16"/>
      <c r="S9" s="16"/>
      <c r="T9" s="16"/>
      <c r="V9" s="16"/>
      <c r="W9" s="16"/>
      <c r="X9" s="16"/>
      <c r="Y9" s="16"/>
      <c r="Z9" s="16"/>
      <c r="AA9" s="16"/>
      <c r="AC9" s="16"/>
      <c r="AD9" s="16"/>
      <c r="AE9" s="16"/>
      <c r="AF9" s="3"/>
    </row>
    <row r="10" spans="1:36" ht="12" customHeight="1">
      <c r="A10" s="24"/>
      <c r="B10" s="16"/>
      <c r="C10" s="16"/>
      <c r="D10" s="16"/>
      <c r="F10" s="16"/>
      <c r="G10" s="16"/>
      <c r="H10" s="16"/>
      <c r="I10" s="16"/>
      <c r="J10" s="16"/>
      <c r="K10" s="16"/>
      <c r="M10" s="16"/>
      <c r="N10" s="16"/>
      <c r="O10" s="16"/>
      <c r="Q10" s="24"/>
      <c r="R10" s="16"/>
      <c r="S10" s="16"/>
      <c r="T10" s="16"/>
      <c r="V10" s="16"/>
      <c r="W10" s="16"/>
      <c r="X10" s="16"/>
      <c r="Y10" s="16"/>
      <c r="Z10" s="16"/>
      <c r="AA10" s="16"/>
      <c r="AC10" s="16"/>
      <c r="AD10" s="16"/>
      <c r="AE10" s="16"/>
      <c r="AF10" s="3"/>
    </row>
    <row r="11" spans="1:36" ht="12" customHeight="1">
      <c r="A11" s="24"/>
      <c r="B11" s="16"/>
      <c r="C11" s="16"/>
      <c r="D11" s="16"/>
      <c r="F11" s="16"/>
      <c r="G11" s="16"/>
      <c r="H11" s="16"/>
      <c r="I11" s="16"/>
      <c r="J11" s="16"/>
      <c r="K11" s="16"/>
      <c r="M11" s="16"/>
      <c r="N11" s="16"/>
      <c r="O11" s="16"/>
      <c r="Q11" s="24"/>
      <c r="R11" s="16"/>
      <c r="S11" s="16"/>
      <c r="T11" s="16"/>
      <c r="V11" s="16"/>
      <c r="W11" s="16"/>
      <c r="X11" s="16"/>
      <c r="Y11" s="16"/>
      <c r="Z11" s="16"/>
      <c r="AA11" s="16"/>
      <c r="AC11" s="16"/>
      <c r="AD11" s="16"/>
      <c r="AE11" s="16"/>
      <c r="AF11" s="3"/>
    </row>
    <row r="12" spans="1:36" ht="12" customHeight="1">
      <c r="A12" s="24"/>
      <c r="B12" s="16"/>
      <c r="C12" s="16"/>
      <c r="D12" s="16"/>
      <c r="F12" s="16"/>
      <c r="G12" s="16"/>
      <c r="H12" s="16"/>
      <c r="I12" s="16"/>
      <c r="J12" s="16"/>
      <c r="K12" s="16"/>
      <c r="M12" s="16"/>
      <c r="N12" s="16"/>
      <c r="O12" s="16"/>
      <c r="Q12" s="24"/>
      <c r="R12" s="16"/>
      <c r="S12" s="16"/>
      <c r="T12" s="16"/>
      <c r="V12" s="16"/>
      <c r="W12" s="16"/>
      <c r="X12" s="16"/>
      <c r="Y12" s="16"/>
      <c r="Z12" s="16"/>
      <c r="AA12" s="16"/>
      <c r="AC12" s="16"/>
      <c r="AD12" s="16"/>
      <c r="AE12" s="16"/>
      <c r="AF12" s="3"/>
    </row>
    <row r="13" spans="1:36" ht="12" customHeight="1">
      <c r="A13" s="24"/>
      <c r="B13" s="16"/>
      <c r="C13" s="16"/>
      <c r="D13" s="16"/>
      <c r="F13" s="16"/>
      <c r="G13" s="16"/>
      <c r="H13" s="16"/>
      <c r="I13" s="16"/>
      <c r="J13" s="16"/>
      <c r="K13" s="16"/>
      <c r="M13" s="16"/>
      <c r="N13" s="16"/>
      <c r="O13" s="16"/>
      <c r="Q13" s="24"/>
      <c r="R13" s="16"/>
      <c r="S13" s="16"/>
      <c r="T13" s="16"/>
      <c r="V13" s="16"/>
      <c r="W13" s="16"/>
      <c r="X13" s="16"/>
      <c r="Y13" s="16"/>
      <c r="Z13" s="16"/>
      <c r="AA13" s="16"/>
      <c r="AC13" s="16"/>
      <c r="AD13" s="16"/>
      <c r="AE13" s="16"/>
      <c r="AF13" s="3"/>
    </row>
    <row r="14" spans="1:36" ht="12" customHeight="1">
      <c r="A14" s="24"/>
      <c r="B14" s="16"/>
      <c r="C14" s="16"/>
      <c r="D14" s="16"/>
      <c r="F14" s="16"/>
      <c r="G14" s="16"/>
      <c r="H14" s="16"/>
      <c r="I14" s="16"/>
      <c r="J14" s="16"/>
      <c r="K14" s="16"/>
      <c r="M14" s="16"/>
      <c r="N14" s="16"/>
      <c r="O14" s="16"/>
      <c r="Q14" s="24"/>
      <c r="R14" s="16"/>
      <c r="S14" s="16"/>
      <c r="T14" s="16"/>
      <c r="V14" s="16"/>
      <c r="W14" s="16"/>
      <c r="X14" s="16"/>
      <c r="Y14" s="16"/>
      <c r="Z14" s="16"/>
      <c r="AA14" s="16"/>
      <c r="AC14" s="16"/>
      <c r="AD14" s="16"/>
      <c r="AE14" s="16"/>
      <c r="AF14" s="3"/>
    </row>
    <row r="15" spans="1:36" ht="12" customHeight="1">
      <c r="A15" s="24"/>
      <c r="B15" s="16"/>
      <c r="C15" s="16"/>
      <c r="D15" s="16"/>
      <c r="F15" s="16"/>
      <c r="G15" s="16"/>
      <c r="H15" s="16"/>
      <c r="I15" s="16"/>
      <c r="J15" s="16"/>
      <c r="K15" s="16"/>
      <c r="M15" s="16"/>
      <c r="N15" s="16"/>
      <c r="O15" s="16"/>
      <c r="Q15" s="24"/>
      <c r="R15" s="16"/>
      <c r="S15" s="16"/>
      <c r="T15" s="16"/>
      <c r="V15" s="16"/>
      <c r="W15" s="16"/>
      <c r="X15" s="16"/>
      <c r="Y15" s="16"/>
      <c r="Z15" s="16"/>
      <c r="AA15" s="16"/>
      <c r="AC15" s="16"/>
      <c r="AD15" s="16"/>
      <c r="AE15" s="16"/>
      <c r="AF15" s="3"/>
    </row>
    <row r="16" spans="1:36" ht="12" customHeight="1">
      <c r="A16" s="24"/>
      <c r="B16" s="16"/>
      <c r="C16" s="16"/>
      <c r="D16" s="16"/>
      <c r="F16" s="16"/>
      <c r="G16" s="16"/>
      <c r="H16" s="16"/>
      <c r="I16" s="16"/>
      <c r="J16" s="16"/>
      <c r="K16" s="16"/>
      <c r="M16" s="16"/>
      <c r="N16" s="16"/>
      <c r="O16" s="16"/>
      <c r="Q16" s="24"/>
      <c r="R16" s="16"/>
      <c r="S16" s="16"/>
      <c r="T16" s="16"/>
      <c r="V16" s="16"/>
      <c r="W16" s="16"/>
      <c r="X16" s="16"/>
      <c r="Y16" s="16"/>
      <c r="Z16" s="16"/>
      <c r="AA16" s="16"/>
      <c r="AC16" s="16"/>
      <c r="AD16" s="16"/>
      <c r="AE16" s="16"/>
      <c r="AF16" s="3"/>
    </row>
    <row r="17" spans="1:32" ht="12" customHeight="1">
      <c r="A17" s="24"/>
      <c r="B17" s="16"/>
      <c r="C17" s="16"/>
      <c r="D17" s="16"/>
      <c r="F17" s="16"/>
      <c r="G17" s="16"/>
      <c r="H17" s="16"/>
      <c r="I17" s="16"/>
      <c r="J17" s="16"/>
      <c r="K17" s="16"/>
      <c r="M17" s="16"/>
      <c r="N17" s="16"/>
      <c r="O17" s="16"/>
      <c r="Q17" s="24"/>
      <c r="R17" s="16"/>
      <c r="S17" s="16"/>
      <c r="T17" s="16"/>
      <c r="V17" s="16"/>
      <c r="W17" s="16"/>
      <c r="X17" s="16"/>
      <c r="Y17" s="16"/>
      <c r="Z17" s="16"/>
      <c r="AA17" s="16"/>
      <c r="AC17" s="16"/>
      <c r="AD17" s="16"/>
      <c r="AE17" s="16"/>
      <c r="AF17" s="3"/>
    </row>
    <row r="18" spans="1:32" ht="12" customHeight="1">
      <c r="A18" s="24"/>
      <c r="B18" s="16"/>
      <c r="C18" s="16"/>
      <c r="D18" s="16"/>
      <c r="F18" s="16"/>
      <c r="G18" s="16"/>
      <c r="H18" s="16"/>
      <c r="I18" s="16"/>
      <c r="J18" s="16"/>
      <c r="K18" s="16"/>
      <c r="M18" s="16"/>
      <c r="N18" s="16"/>
      <c r="O18" s="16"/>
      <c r="Q18" s="24"/>
      <c r="R18" s="16"/>
      <c r="S18" s="16"/>
      <c r="T18" s="16"/>
      <c r="V18" s="16"/>
      <c r="W18" s="16"/>
      <c r="X18" s="16"/>
      <c r="Y18" s="16"/>
      <c r="Z18" s="16"/>
      <c r="AA18" s="16"/>
      <c r="AC18" s="16"/>
      <c r="AD18" s="16"/>
      <c r="AE18" s="16"/>
      <c r="AF18" s="3"/>
    </row>
    <row r="19" spans="1:32" ht="12" customHeight="1">
      <c r="A19" s="24"/>
      <c r="B19" s="16"/>
      <c r="C19" s="16"/>
      <c r="D19" s="16"/>
      <c r="F19" s="16"/>
      <c r="G19" s="16"/>
      <c r="H19" s="16"/>
      <c r="I19" s="16"/>
      <c r="J19" s="16"/>
      <c r="K19" s="16"/>
      <c r="M19" s="16"/>
      <c r="N19" s="16"/>
      <c r="O19" s="16"/>
      <c r="Q19" s="24"/>
      <c r="R19" s="16"/>
      <c r="S19" s="16"/>
      <c r="T19" s="16"/>
      <c r="V19" s="16"/>
      <c r="W19" s="16"/>
      <c r="X19" s="16"/>
      <c r="Y19" s="16"/>
      <c r="Z19" s="16"/>
      <c r="AA19" s="16"/>
      <c r="AC19" s="16"/>
      <c r="AD19" s="16"/>
      <c r="AE19" s="16"/>
      <c r="AF19" s="3"/>
    </row>
    <row r="20" spans="1:32" ht="12" customHeight="1">
      <c r="A20" s="24"/>
      <c r="B20" s="16"/>
      <c r="C20" s="16"/>
      <c r="D20" s="16"/>
      <c r="F20" s="16"/>
      <c r="G20" s="16"/>
      <c r="H20" s="16"/>
      <c r="I20" s="16"/>
      <c r="J20" s="16"/>
      <c r="K20" s="16"/>
      <c r="M20" s="16"/>
      <c r="N20" s="16"/>
      <c r="O20" s="16"/>
      <c r="Q20" s="24"/>
      <c r="R20" s="16"/>
      <c r="S20" s="16"/>
      <c r="T20" s="16"/>
      <c r="V20" s="16"/>
      <c r="W20" s="16"/>
      <c r="X20" s="16"/>
      <c r="Y20" s="16"/>
      <c r="Z20" s="16"/>
      <c r="AA20" s="16"/>
      <c r="AC20" s="16"/>
      <c r="AD20" s="16"/>
      <c r="AE20" s="16"/>
      <c r="AF20" s="3"/>
    </row>
    <row r="21" spans="1:32" ht="12" customHeight="1">
      <c r="A21" s="24"/>
      <c r="B21" s="16"/>
      <c r="C21" s="16"/>
      <c r="D21" s="16"/>
      <c r="F21" s="16"/>
      <c r="G21" s="16"/>
      <c r="H21" s="16"/>
      <c r="I21" s="16"/>
      <c r="J21" s="16"/>
      <c r="K21" s="16"/>
      <c r="M21" s="16"/>
      <c r="N21" s="16"/>
      <c r="O21" s="16"/>
      <c r="Q21" s="24"/>
      <c r="R21" s="16"/>
      <c r="S21" s="16"/>
      <c r="T21" s="16"/>
      <c r="V21" s="16"/>
      <c r="W21" s="16"/>
      <c r="X21" s="16"/>
      <c r="Y21" s="16"/>
      <c r="Z21" s="16"/>
      <c r="AA21" s="16"/>
      <c r="AC21" s="16"/>
      <c r="AD21" s="16"/>
      <c r="AE21" s="16"/>
      <c r="AF21" s="3"/>
    </row>
    <row r="22" spans="1:32" ht="12" customHeight="1">
      <c r="A22" s="24"/>
      <c r="B22" s="16"/>
      <c r="C22" s="16"/>
      <c r="D22" s="16"/>
      <c r="F22" s="16"/>
      <c r="G22" s="16"/>
      <c r="H22" s="16"/>
      <c r="I22" s="16"/>
      <c r="J22" s="16"/>
      <c r="K22" s="16"/>
      <c r="M22" s="16"/>
      <c r="N22" s="16"/>
      <c r="O22" s="16"/>
      <c r="Q22" s="24"/>
      <c r="R22" s="16"/>
      <c r="S22" s="16"/>
      <c r="T22" s="16"/>
      <c r="V22" s="16"/>
      <c r="W22" s="16"/>
      <c r="X22" s="16"/>
      <c r="Y22" s="16"/>
      <c r="Z22" s="16"/>
      <c r="AA22" s="16"/>
      <c r="AC22" s="16"/>
      <c r="AD22" s="16"/>
      <c r="AE22" s="16"/>
      <c r="AF22" s="3"/>
    </row>
    <row r="23" spans="1:32" ht="12" customHeight="1">
      <c r="A23" s="24"/>
      <c r="B23" s="16"/>
      <c r="C23" s="16"/>
      <c r="D23" s="16"/>
      <c r="F23" s="16"/>
      <c r="G23" s="16"/>
      <c r="H23" s="16"/>
      <c r="I23" s="16"/>
      <c r="J23" s="16"/>
      <c r="K23" s="16"/>
      <c r="M23" s="16"/>
      <c r="N23" s="16"/>
      <c r="O23" s="16"/>
      <c r="Q23" s="24"/>
      <c r="R23" s="16"/>
      <c r="S23" s="16"/>
      <c r="T23" s="16"/>
      <c r="V23" s="16"/>
      <c r="W23" s="16"/>
      <c r="X23" s="16"/>
      <c r="Y23" s="16"/>
      <c r="Z23" s="16"/>
      <c r="AA23" s="16"/>
      <c r="AC23" s="16"/>
      <c r="AD23" s="16"/>
      <c r="AE23" s="16"/>
      <c r="AF23" s="3"/>
    </row>
    <row r="24" spans="1:32" ht="12" customHeight="1">
      <c r="A24" s="24"/>
      <c r="B24" s="16"/>
      <c r="C24" s="16"/>
      <c r="D24" s="16"/>
      <c r="F24" s="16"/>
      <c r="G24" s="16"/>
      <c r="H24" s="16"/>
      <c r="I24" s="16"/>
      <c r="J24" s="16"/>
      <c r="K24" s="16"/>
      <c r="M24" s="16"/>
      <c r="N24" s="16"/>
      <c r="O24" s="16"/>
      <c r="Q24" s="24"/>
      <c r="R24" s="16"/>
      <c r="S24" s="16"/>
      <c r="T24" s="16"/>
      <c r="V24" s="16"/>
      <c r="W24" s="16"/>
      <c r="X24" s="16"/>
      <c r="Y24" s="16"/>
      <c r="Z24" s="16"/>
      <c r="AA24" s="16"/>
      <c r="AC24" s="16"/>
      <c r="AD24" s="16"/>
      <c r="AE24" s="16"/>
      <c r="AF24" s="3"/>
    </row>
    <row r="25" spans="1:32" ht="12" customHeight="1">
      <c r="A25" s="24"/>
      <c r="B25" s="16"/>
      <c r="C25" s="16"/>
      <c r="D25" s="16"/>
      <c r="F25" s="16"/>
      <c r="G25" s="16"/>
      <c r="H25" s="16"/>
      <c r="I25" s="16"/>
      <c r="J25" s="16"/>
      <c r="K25" s="16"/>
      <c r="M25" s="16"/>
      <c r="N25" s="16"/>
      <c r="O25" s="16"/>
      <c r="Q25" s="24"/>
      <c r="R25" s="16"/>
      <c r="S25" s="16"/>
      <c r="T25" s="16"/>
      <c r="V25" s="16"/>
      <c r="W25" s="16"/>
      <c r="X25" s="16"/>
      <c r="Y25" s="16"/>
      <c r="Z25" s="16"/>
      <c r="AA25" s="16"/>
      <c r="AC25" s="16"/>
      <c r="AD25" s="16"/>
      <c r="AE25" s="16"/>
      <c r="AF25" s="3"/>
    </row>
    <row r="26" spans="1:32" ht="12" customHeight="1">
      <c r="A26" s="24"/>
      <c r="B26" s="16"/>
      <c r="C26" s="16"/>
      <c r="D26" s="16"/>
      <c r="F26" s="16"/>
      <c r="G26" s="16"/>
      <c r="H26" s="16"/>
      <c r="I26" s="16"/>
      <c r="J26" s="16"/>
      <c r="K26" s="16"/>
      <c r="M26" s="16"/>
      <c r="N26" s="16"/>
      <c r="O26" s="16"/>
      <c r="Q26" s="24"/>
      <c r="R26" s="16"/>
      <c r="S26" s="16"/>
      <c r="T26" s="16"/>
      <c r="V26" s="16"/>
      <c r="W26" s="16"/>
      <c r="X26" s="16"/>
      <c r="Y26" s="16"/>
      <c r="Z26" s="16"/>
      <c r="AA26" s="16"/>
      <c r="AC26" s="16"/>
      <c r="AD26" s="16"/>
      <c r="AE26" s="16"/>
      <c r="AF26" s="3"/>
    </row>
    <row r="27" spans="1:32" ht="12" customHeight="1">
      <c r="A27" s="24"/>
      <c r="B27" s="16"/>
      <c r="C27" s="16"/>
      <c r="D27" s="16"/>
      <c r="F27" s="16"/>
      <c r="G27" s="16"/>
      <c r="H27" s="16"/>
      <c r="I27" s="16"/>
      <c r="J27" s="16"/>
      <c r="K27" s="16"/>
      <c r="M27" s="16"/>
      <c r="N27" s="16"/>
      <c r="O27" s="16"/>
      <c r="Q27" s="24"/>
      <c r="R27" s="16"/>
      <c r="S27" s="16"/>
      <c r="T27" s="16"/>
      <c r="V27" s="16"/>
      <c r="W27" s="16"/>
      <c r="X27" s="16"/>
      <c r="Y27" s="16"/>
      <c r="Z27" s="16"/>
      <c r="AA27" s="16"/>
      <c r="AC27" s="16"/>
      <c r="AD27" s="16"/>
      <c r="AE27" s="16"/>
      <c r="AF27" s="3"/>
    </row>
    <row r="28" spans="1:32" ht="12" customHeight="1">
      <c r="A28" s="24"/>
      <c r="B28" s="16"/>
      <c r="C28" s="16"/>
      <c r="D28" s="16"/>
      <c r="F28" s="16"/>
      <c r="G28" s="16"/>
      <c r="H28" s="16"/>
      <c r="I28" s="16"/>
      <c r="J28" s="16"/>
      <c r="K28" s="16"/>
      <c r="M28" s="16"/>
      <c r="N28" s="16"/>
      <c r="O28" s="16"/>
      <c r="Q28" s="24"/>
      <c r="R28" s="16"/>
      <c r="S28" s="16"/>
      <c r="T28" s="16"/>
      <c r="V28" s="16"/>
      <c r="W28" s="16"/>
      <c r="X28" s="16"/>
      <c r="Y28" s="16"/>
      <c r="Z28" s="16"/>
      <c r="AA28" s="16"/>
      <c r="AC28" s="16"/>
      <c r="AD28" s="16"/>
      <c r="AE28" s="16"/>
      <c r="AF28" s="3"/>
    </row>
    <row r="29" spans="1:32" ht="12" customHeight="1">
      <c r="A29" s="24"/>
      <c r="B29" s="16"/>
      <c r="C29" s="16"/>
      <c r="D29" s="16"/>
      <c r="F29" s="16"/>
      <c r="G29" s="16"/>
      <c r="H29" s="16"/>
      <c r="I29" s="16"/>
      <c r="J29" s="16"/>
      <c r="K29" s="16"/>
      <c r="M29" s="16"/>
      <c r="N29" s="16"/>
      <c r="O29" s="16"/>
      <c r="Q29" s="24"/>
      <c r="R29" s="16"/>
      <c r="S29" s="16"/>
      <c r="T29" s="16"/>
      <c r="V29" s="16"/>
      <c r="W29" s="16"/>
      <c r="X29" s="16"/>
      <c r="Y29" s="16"/>
      <c r="Z29" s="16"/>
      <c r="AA29" s="16"/>
      <c r="AC29" s="16"/>
      <c r="AD29" s="16"/>
      <c r="AE29" s="16"/>
      <c r="AF29" s="3"/>
    </row>
    <row r="30" spans="1:32" ht="12" customHeight="1">
      <c r="A30" s="24"/>
      <c r="B30" s="16"/>
      <c r="C30" s="16"/>
      <c r="D30" s="16"/>
      <c r="F30" s="16"/>
      <c r="G30" s="16"/>
      <c r="H30" s="16"/>
      <c r="I30" s="16"/>
      <c r="J30" s="16"/>
      <c r="K30" s="16"/>
      <c r="M30" s="16"/>
      <c r="N30" s="16"/>
      <c r="O30" s="16"/>
      <c r="Q30" s="24"/>
      <c r="R30" s="16"/>
      <c r="S30" s="16"/>
      <c r="T30" s="16"/>
      <c r="V30" s="16"/>
      <c r="W30" s="16"/>
      <c r="X30" s="16"/>
      <c r="Y30" s="16"/>
      <c r="Z30" s="16"/>
      <c r="AA30" s="16"/>
      <c r="AC30" s="16"/>
      <c r="AD30" s="16"/>
      <c r="AE30" s="16"/>
      <c r="AF30" s="3"/>
    </row>
    <row r="31" spans="1:32" s="25" customFormat="1" ht="12" customHeight="1">
      <c r="A31" s="24"/>
      <c r="N31" s="26" t="s">
        <v>117</v>
      </c>
      <c r="AB31" s="19"/>
      <c r="AC31" s="26" t="s">
        <v>117</v>
      </c>
      <c r="AF31" s="7"/>
    </row>
    <row r="32" spans="1:32" ht="12" customHeight="1">
      <c r="A32" s="23" t="s">
        <v>69</v>
      </c>
      <c r="G32" s="23" t="s">
        <v>68</v>
      </c>
      <c r="AF32" s="3"/>
    </row>
    <row r="33" spans="1:33" ht="12" customHeight="1">
      <c r="Q33" s="19" t="s">
        <v>12</v>
      </c>
      <c r="R33" s="19" t="s">
        <v>28</v>
      </c>
      <c r="S33" s="19" t="s">
        <v>29</v>
      </c>
      <c r="T33" s="19" t="s">
        <v>30</v>
      </c>
      <c r="AF33" s="3"/>
    </row>
    <row r="34" spans="1:33" ht="12" customHeight="1">
      <c r="A34" s="598"/>
      <c r="B34" s="599"/>
      <c r="C34" s="599"/>
      <c r="D34" s="599"/>
      <c r="E34" s="50" t="s">
        <v>5</v>
      </c>
      <c r="F34" s="50" t="s">
        <v>183</v>
      </c>
      <c r="G34" s="598"/>
      <c r="H34" s="599"/>
      <c r="I34" s="599"/>
      <c r="J34" s="599"/>
      <c r="K34" s="50" t="s">
        <v>5</v>
      </c>
      <c r="L34" s="50" t="s">
        <v>183</v>
      </c>
      <c r="P34" s="19" t="s">
        <v>171</v>
      </c>
      <c r="R34" s="19">
        <f>'5.1'!B8</f>
        <v>3050.2945949999971</v>
      </c>
      <c r="S34" s="19">
        <f>'5.2'!B6</f>
        <v>0</v>
      </c>
      <c r="T34" s="19">
        <f>'5.3'!B6</f>
        <v>1.5845150000000001</v>
      </c>
      <c r="AE34" s="19" t="s">
        <v>12</v>
      </c>
      <c r="AF34" s="3"/>
    </row>
    <row r="35" spans="1:33" ht="12" customHeight="1">
      <c r="A35" s="596" t="s">
        <v>25</v>
      </c>
      <c r="B35" s="596"/>
      <c r="C35" s="596"/>
      <c r="D35" s="596"/>
      <c r="E35" s="16" t="e">
        <f>#REF!</f>
        <v>#REF!</v>
      </c>
      <c r="F35" s="27" t="e">
        <f t="shared" ref="F35:F44" si="0">E35/$E$44</f>
        <v>#REF!</v>
      </c>
      <c r="G35" s="596" t="s">
        <v>25</v>
      </c>
      <c r="H35" s="596"/>
      <c r="I35" s="596"/>
      <c r="J35" s="596"/>
      <c r="K35" s="16" t="e">
        <f>#REF!</f>
        <v>#REF!</v>
      </c>
      <c r="L35" s="27" t="e">
        <f t="shared" ref="L35:L44" si="1">K35/$K$44</f>
        <v>#REF!</v>
      </c>
      <c r="P35" s="19" t="s">
        <v>170</v>
      </c>
      <c r="R35" s="19">
        <f>'5.1'!B9</f>
        <v>11.007699000000001</v>
      </c>
      <c r="S35" s="19">
        <f>'5.2'!B7</f>
        <v>0</v>
      </c>
      <c r="T35" s="19">
        <f>'5.3'!B7</f>
        <v>2577.9265070000029</v>
      </c>
      <c r="AE35" s="19" t="s">
        <v>28</v>
      </c>
      <c r="AF35" s="3"/>
    </row>
    <row r="36" spans="1:33" ht="12" customHeight="1">
      <c r="A36" s="596" t="s">
        <v>26</v>
      </c>
      <c r="B36" s="596"/>
      <c r="C36" s="596"/>
      <c r="D36" s="596"/>
      <c r="E36" s="16" t="e">
        <f>#REF!</f>
        <v>#REF!</v>
      </c>
      <c r="F36" s="27" t="e">
        <f t="shared" si="0"/>
        <v>#REF!</v>
      </c>
      <c r="G36" s="596" t="s">
        <v>26</v>
      </c>
      <c r="H36" s="596"/>
      <c r="I36" s="596"/>
      <c r="J36" s="596"/>
      <c r="K36" s="16" t="e">
        <f>#REF!</f>
        <v>#REF!</v>
      </c>
      <c r="L36" s="27" t="e">
        <f t="shared" si="1"/>
        <v>#REF!</v>
      </c>
      <c r="P36" s="19" t="s">
        <v>169</v>
      </c>
      <c r="R36" s="19">
        <f>'5.1'!B10</f>
        <v>1132.2645719999996</v>
      </c>
      <c r="S36" s="19">
        <f>'5.2'!B8</f>
        <v>0</v>
      </c>
      <c r="T36" s="19">
        <f>'5.3'!B8</f>
        <v>0</v>
      </c>
      <c r="AE36" s="19" t="s">
        <v>29</v>
      </c>
      <c r="AF36" s="3"/>
    </row>
    <row r="37" spans="1:33" ht="12" customHeight="1">
      <c r="A37" s="596" t="s">
        <v>109</v>
      </c>
      <c r="B37" s="596"/>
      <c r="C37" s="596"/>
      <c r="D37" s="596"/>
      <c r="E37" s="16" t="e">
        <f>#REF!</f>
        <v>#REF!</v>
      </c>
      <c r="F37" s="27" t="e">
        <f t="shared" si="0"/>
        <v>#REF!</v>
      </c>
      <c r="G37" s="596" t="s">
        <v>109</v>
      </c>
      <c r="H37" s="596"/>
      <c r="I37" s="596"/>
      <c r="J37" s="596"/>
      <c r="K37" s="16" t="e">
        <f>#REF!</f>
        <v>#REF!</v>
      </c>
      <c r="L37" s="27" t="e">
        <f t="shared" si="1"/>
        <v>#REF!</v>
      </c>
      <c r="P37" s="19" t="s">
        <v>168</v>
      </c>
      <c r="R37" s="19">
        <f>'5.1'!B11</f>
        <v>25226.38313699999</v>
      </c>
      <c r="S37" s="19">
        <f>'5.2'!B9</f>
        <v>5.0767000000000007</v>
      </c>
      <c r="T37" s="19">
        <f>'5.3'!B9</f>
        <v>0</v>
      </c>
      <c r="AE37" s="19" t="s">
        <v>30</v>
      </c>
      <c r="AF37" s="3"/>
    </row>
    <row r="38" spans="1:33" ht="12" customHeight="1">
      <c r="A38" s="596" t="s">
        <v>61</v>
      </c>
      <c r="B38" s="596"/>
      <c r="C38" s="596"/>
      <c r="D38" s="596"/>
      <c r="E38" s="16" t="e">
        <f>#REF!</f>
        <v>#REF!</v>
      </c>
      <c r="F38" s="27" t="e">
        <f t="shared" si="0"/>
        <v>#REF!</v>
      </c>
      <c r="G38" s="596" t="s">
        <v>61</v>
      </c>
      <c r="H38" s="596"/>
      <c r="I38" s="596"/>
      <c r="J38" s="596"/>
      <c r="K38" s="16" t="e">
        <f>#REF!</f>
        <v>#REF!</v>
      </c>
      <c r="L38" s="27" t="e">
        <f t="shared" si="1"/>
        <v>#REF!</v>
      </c>
      <c r="P38" s="19" t="s">
        <v>167</v>
      </c>
      <c r="R38" s="19">
        <f>'5.1'!B12</f>
        <v>0</v>
      </c>
      <c r="S38" s="19">
        <f>'5.2'!B10</f>
        <v>0</v>
      </c>
      <c r="T38" s="19">
        <f>'5.3'!B10</f>
        <v>0</v>
      </c>
      <c r="AE38" s="19" t="s">
        <v>50</v>
      </c>
      <c r="AF38" s="3"/>
    </row>
    <row r="39" spans="1:33" ht="12" customHeight="1">
      <c r="A39" s="596" t="s">
        <v>62</v>
      </c>
      <c r="B39" s="596"/>
      <c r="C39" s="596"/>
      <c r="D39" s="596"/>
      <c r="E39" s="16" t="e">
        <f>#REF!</f>
        <v>#REF!</v>
      </c>
      <c r="F39" s="27" t="e">
        <f t="shared" si="0"/>
        <v>#REF!</v>
      </c>
      <c r="G39" s="596" t="s">
        <v>62</v>
      </c>
      <c r="H39" s="596"/>
      <c r="I39" s="596"/>
      <c r="J39" s="596"/>
      <c r="K39" s="16" t="e">
        <f>#REF!</f>
        <v>#REF!</v>
      </c>
      <c r="L39" s="27" t="e">
        <f t="shared" si="1"/>
        <v>#REF!</v>
      </c>
      <c r="P39" s="19" t="s">
        <v>166</v>
      </c>
      <c r="R39" s="19">
        <f>'5.1'!B13</f>
        <v>56.676508999999996</v>
      </c>
      <c r="S39" s="19">
        <f>'5.2'!B11</f>
        <v>0</v>
      </c>
      <c r="T39" s="19">
        <f>'5.3'!B11</f>
        <v>0</v>
      </c>
      <c r="AE39" s="19" t="s">
        <v>51</v>
      </c>
      <c r="AF39" s="3"/>
    </row>
    <row r="40" spans="1:33" ht="12" customHeight="1">
      <c r="A40" s="596" t="s">
        <v>110</v>
      </c>
      <c r="B40" s="596"/>
      <c r="C40" s="596"/>
      <c r="D40" s="596"/>
      <c r="E40" s="16" t="e">
        <f>#REF!</f>
        <v>#REF!</v>
      </c>
      <c r="F40" s="27" t="e">
        <f t="shared" si="0"/>
        <v>#REF!</v>
      </c>
      <c r="G40" s="596" t="s">
        <v>110</v>
      </c>
      <c r="H40" s="596"/>
      <c r="I40" s="596"/>
      <c r="J40" s="596"/>
      <c r="K40" s="16" t="e">
        <f>#REF!</f>
        <v>#REF!</v>
      </c>
      <c r="L40" s="27" t="e">
        <f t="shared" si="1"/>
        <v>#REF!</v>
      </c>
      <c r="P40" s="19" t="s">
        <v>165</v>
      </c>
      <c r="R40" s="19">
        <f>'5.1'!B14</f>
        <v>4.840344</v>
      </c>
      <c r="S40" s="19">
        <f>'5.2'!B12</f>
        <v>0</v>
      </c>
      <c r="T40" s="19">
        <f>'5.3'!B12</f>
        <v>2.0219649999999989</v>
      </c>
      <c r="AE40" s="19" t="s">
        <v>455</v>
      </c>
      <c r="AF40" s="3"/>
    </row>
    <row r="41" spans="1:33" ht="12" customHeight="1">
      <c r="A41" s="596" t="s">
        <v>111</v>
      </c>
      <c r="B41" s="596"/>
      <c r="C41" s="596"/>
      <c r="D41" s="596"/>
      <c r="E41" s="16" t="e">
        <f>#REF!</f>
        <v>#REF!</v>
      </c>
      <c r="F41" s="27" t="e">
        <f t="shared" si="0"/>
        <v>#REF!</v>
      </c>
      <c r="G41" s="596" t="s">
        <v>111</v>
      </c>
      <c r="H41" s="596"/>
      <c r="I41" s="596"/>
      <c r="J41" s="596"/>
      <c r="K41" s="16" t="e">
        <f>#REF!</f>
        <v>#REF!</v>
      </c>
      <c r="L41" s="27" t="e">
        <f t="shared" si="1"/>
        <v>#REF!</v>
      </c>
      <c r="P41" s="19" t="s">
        <v>164</v>
      </c>
      <c r="R41" s="19">
        <f>'5.1'!B15</f>
        <v>324.05397699999992</v>
      </c>
      <c r="S41" s="19">
        <f>'5.2'!B13</f>
        <v>0</v>
      </c>
      <c r="T41" s="19">
        <f>'5.3'!B13</f>
        <v>0</v>
      </c>
      <c r="AE41" s="19" t="s">
        <v>52</v>
      </c>
      <c r="AF41" s="3"/>
    </row>
    <row r="42" spans="1:33" ht="12" customHeight="1">
      <c r="A42" s="49" t="s">
        <v>63</v>
      </c>
      <c r="B42" s="49"/>
      <c r="C42" s="49"/>
      <c r="D42" s="49"/>
      <c r="E42" s="16" t="e">
        <f>#REF!</f>
        <v>#REF!</v>
      </c>
      <c r="F42" s="27" t="e">
        <f t="shared" si="0"/>
        <v>#REF!</v>
      </c>
      <c r="G42" s="49" t="s">
        <v>63</v>
      </c>
      <c r="H42" s="49"/>
      <c r="I42" s="49"/>
      <c r="J42" s="49"/>
      <c r="K42" s="16" t="e">
        <f>#REF!</f>
        <v>#REF!</v>
      </c>
      <c r="L42" s="27" t="e">
        <f t="shared" si="1"/>
        <v>#REF!</v>
      </c>
      <c r="P42" s="19" t="s">
        <v>163</v>
      </c>
      <c r="R42" s="19">
        <f>'5.1'!B16</f>
        <v>368.31965999999994</v>
      </c>
      <c r="S42" s="19">
        <f>'5.2'!B14</f>
        <v>0</v>
      </c>
      <c r="T42" s="19">
        <f>'5.3'!B14</f>
        <v>240.71414900000002</v>
      </c>
      <c r="AE42" s="19" t="s">
        <v>63</v>
      </c>
      <c r="AF42" s="3"/>
    </row>
    <row r="43" spans="1:33" ht="12" customHeight="1">
      <c r="A43" s="49" t="s">
        <v>107</v>
      </c>
      <c r="B43" s="49"/>
      <c r="C43" s="49"/>
      <c r="D43" s="49"/>
      <c r="E43" s="16" t="e">
        <f>#REF!</f>
        <v>#REF!</v>
      </c>
      <c r="F43" s="27" t="e">
        <f t="shared" si="0"/>
        <v>#REF!</v>
      </c>
      <c r="G43" s="49" t="s">
        <v>107</v>
      </c>
      <c r="H43" s="49"/>
      <c r="I43" s="49"/>
      <c r="J43" s="49"/>
      <c r="K43" s="16" t="e">
        <f>#REF!</f>
        <v>#REF!</v>
      </c>
      <c r="L43" s="27" t="e">
        <f t="shared" si="1"/>
        <v>#REF!</v>
      </c>
      <c r="P43" s="19" t="s">
        <v>19</v>
      </c>
      <c r="R43" s="19">
        <f>'5.1'!B17</f>
        <v>0</v>
      </c>
      <c r="S43" s="19">
        <f>'5.2'!B15</f>
        <v>0</v>
      </c>
      <c r="T43" s="19">
        <f>'5.3'!B15</f>
        <v>0.2084</v>
      </c>
      <c r="AE43" s="19" t="s">
        <v>107</v>
      </c>
      <c r="AF43" s="3"/>
    </row>
    <row r="44" spans="1:33" ht="12" customHeight="1">
      <c r="A44" s="49" t="s">
        <v>70</v>
      </c>
      <c r="B44" s="49"/>
      <c r="C44" s="49"/>
      <c r="D44" s="49"/>
      <c r="E44" s="16" t="e">
        <f>#REF!</f>
        <v>#REF!</v>
      </c>
      <c r="F44" s="27" t="e">
        <f t="shared" si="0"/>
        <v>#REF!</v>
      </c>
      <c r="G44" s="49" t="s">
        <v>70</v>
      </c>
      <c r="H44" s="49"/>
      <c r="I44" s="49"/>
      <c r="J44" s="49"/>
      <c r="K44" s="16" t="e">
        <f>#REF!</f>
        <v>#REF!</v>
      </c>
      <c r="L44" s="27" t="e">
        <f t="shared" si="1"/>
        <v>#REF!</v>
      </c>
      <c r="P44" s="19" t="s">
        <v>162</v>
      </c>
      <c r="R44" s="19">
        <f>'5.1'!B18</f>
        <v>10.935783999999998</v>
      </c>
      <c r="S44" s="19">
        <f>'5.2'!B16</f>
        <v>0</v>
      </c>
      <c r="T44" s="19">
        <f>'5.3'!B16</f>
        <v>6.9594189999999942</v>
      </c>
      <c r="AE44" s="19" t="s">
        <v>118</v>
      </c>
      <c r="AF44" s="3"/>
    </row>
    <row r="45" spans="1:33" ht="12" customHeight="1">
      <c r="A45" s="25"/>
      <c r="B45" s="25"/>
      <c r="C45" s="25"/>
      <c r="D45" s="25"/>
      <c r="E45" s="16" t="e">
        <f>#REF!</f>
        <v>#REF!</v>
      </c>
      <c r="F45" s="26"/>
      <c r="G45" s="25"/>
      <c r="H45" s="25"/>
      <c r="I45" s="25"/>
      <c r="J45" s="25"/>
      <c r="K45" s="16" t="e">
        <f>#REF!</f>
        <v>#REF!</v>
      </c>
      <c r="L45" s="26"/>
      <c r="P45" s="25" t="s">
        <v>161</v>
      </c>
      <c r="Q45" s="25"/>
      <c r="R45" s="19">
        <f>'5.1'!B19</f>
        <v>471.20634399999989</v>
      </c>
      <c r="S45" s="19">
        <f>'5.2'!B17</f>
        <v>2004.7467009999998</v>
      </c>
      <c r="T45" s="19">
        <f>'5.3'!B17</f>
        <v>1108.084132250003</v>
      </c>
      <c r="AF45" s="3"/>
    </row>
    <row r="46" spans="1:33" s="25" customFormat="1" ht="12" customHeight="1">
      <c r="P46" s="19" t="s">
        <v>273</v>
      </c>
      <c r="Q46" s="19">
        <f>'5.1'!B6</f>
        <v>32066.580089999999</v>
      </c>
      <c r="R46" s="19"/>
      <c r="S46" s="19"/>
      <c r="T46" s="19"/>
      <c r="AF46" s="7"/>
    </row>
    <row r="47" spans="1:33" s="25" customFormat="1" ht="18.75" customHeight="1">
      <c r="P47" s="19"/>
      <c r="Q47" s="19"/>
      <c r="R47" s="19"/>
      <c r="S47" s="19"/>
      <c r="T47" s="19"/>
      <c r="AF47" s="7"/>
      <c r="AG47" s="255" t="str">
        <f>'3.1'!N1</f>
        <v>2025</v>
      </c>
    </row>
    <row r="48" spans="1:33" s="25" customFormat="1" ht="12" customHeight="1">
      <c r="P48" s="19"/>
      <c r="Q48" s="19"/>
      <c r="R48" s="19"/>
      <c r="S48" s="19"/>
      <c r="T48" s="19"/>
      <c r="AF48" s="7"/>
      <c r="AG48" s="85"/>
    </row>
    <row r="49" spans="16:32" s="25" customFormat="1" ht="12" customHeight="1">
      <c r="P49" s="19"/>
      <c r="Q49" s="19"/>
      <c r="R49" s="19"/>
      <c r="S49" s="19"/>
      <c r="T49" s="19"/>
      <c r="AF49" s="7"/>
    </row>
    <row r="50" spans="16:32" s="25" customFormat="1" ht="12" customHeight="1">
      <c r="P50" s="19"/>
      <c r="Q50" s="19"/>
      <c r="R50" s="19"/>
      <c r="S50" s="19"/>
      <c r="T50" s="19"/>
      <c r="AF50" s="7"/>
    </row>
    <row r="51" spans="16:32" s="25" customFormat="1" ht="12" customHeight="1">
      <c r="P51" s="19"/>
      <c r="Q51" s="19"/>
      <c r="R51" s="19"/>
      <c r="S51" s="19"/>
      <c r="T51" s="19"/>
      <c r="AF51" s="7"/>
    </row>
    <row r="52" spans="16:32" s="25" customFormat="1" ht="12" customHeight="1">
      <c r="P52" s="19"/>
      <c r="Q52" s="19"/>
      <c r="R52" s="19"/>
      <c r="S52" s="19"/>
      <c r="T52" s="19"/>
      <c r="AF52" s="7"/>
    </row>
    <row r="53" spans="16:32" s="25" customFormat="1" ht="12" customHeight="1">
      <c r="P53" s="19"/>
      <c r="Q53" s="19"/>
      <c r="R53" s="19"/>
      <c r="S53" s="19"/>
      <c r="T53" s="19"/>
      <c r="AF53" s="7"/>
    </row>
    <row r="54" spans="16:32" s="25" customFormat="1" ht="12" customHeight="1">
      <c r="P54" s="19"/>
      <c r="Q54" s="19"/>
      <c r="R54" s="19"/>
      <c r="S54" s="19"/>
      <c r="T54" s="19"/>
      <c r="AF54" s="7"/>
    </row>
    <row r="55" spans="16:32" s="25" customFormat="1" ht="12" customHeight="1">
      <c r="P55" s="19"/>
      <c r="Q55" s="19"/>
      <c r="R55" s="19"/>
      <c r="S55" s="19"/>
      <c r="T55" s="19"/>
      <c r="AF55" s="7"/>
    </row>
    <row r="56" spans="16:32" s="25" customFormat="1" ht="12" customHeight="1">
      <c r="P56" s="19"/>
      <c r="Q56" s="19"/>
      <c r="R56" s="19"/>
      <c r="S56" s="19"/>
      <c r="T56" s="19"/>
      <c r="AF56" s="7"/>
    </row>
    <row r="57" spans="16:32" s="25" customFormat="1" ht="12" customHeight="1">
      <c r="P57" s="19"/>
      <c r="Q57" s="19"/>
      <c r="R57" s="19"/>
      <c r="S57" s="19"/>
      <c r="T57" s="19"/>
      <c r="AF57" s="7"/>
    </row>
    <row r="58" spans="16:32" s="25" customFormat="1" ht="12" customHeight="1">
      <c r="P58" s="19"/>
      <c r="Q58" s="19"/>
      <c r="R58" s="19"/>
      <c r="S58" s="19"/>
      <c r="T58" s="19"/>
      <c r="AF58" s="7"/>
    </row>
    <row r="59" spans="16:32" s="25" customFormat="1" ht="12" customHeight="1">
      <c r="P59" s="19"/>
      <c r="Q59" s="19"/>
      <c r="R59" s="19"/>
      <c r="S59" s="19"/>
      <c r="T59" s="19"/>
      <c r="AF59" s="7"/>
    </row>
    <row r="60" spans="16:32" s="25" customFormat="1" ht="12" customHeight="1">
      <c r="P60" s="19"/>
      <c r="Q60" s="19"/>
      <c r="R60" s="19"/>
      <c r="S60" s="19"/>
      <c r="T60" s="19"/>
      <c r="AF60" s="7"/>
    </row>
    <row r="61" spans="16:32" s="25" customFormat="1" ht="12" customHeight="1">
      <c r="P61" s="19"/>
      <c r="Q61" s="19"/>
      <c r="R61" s="19"/>
      <c r="S61" s="19"/>
      <c r="T61" s="19"/>
      <c r="AF61" s="7"/>
    </row>
    <row r="62" spans="16:32" s="25" customFormat="1" ht="12" customHeight="1">
      <c r="P62" s="19"/>
      <c r="Q62" s="19"/>
      <c r="R62" s="19"/>
      <c r="S62" s="19"/>
      <c r="T62" s="19"/>
      <c r="AF62" s="7"/>
    </row>
    <row r="63" spans="16:32" s="25" customFormat="1" ht="12" customHeight="1">
      <c r="P63" s="19"/>
      <c r="Q63" s="19"/>
      <c r="R63" s="19"/>
      <c r="S63" s="19"/>
      <c r="T63" s="19"/>
      <c r="AF63" s="7"/>
    </row>
    <row r="64" spans="16:32" s="25" customFormat="1" ht="12" customHeight="1">
      <c r="P64" s="19"/>
      <c r="Q64" s="19"/>
      <c r="R64" s="19"/>
      <c r="S64" s="19"/>
      <c r="T64" s="19"/>
      <c r="AF64" s="7"/>
    </row>
    <row r="65" spans="16:32" s="25" customFormat="1" ht="12" customHeight="1">
      <c r="P65" s="19"/>
      <c r="Q65" s="19"/>
      <c r="R65" s="19"/>
      <c r="S65" s="19"/>
      <c r="T65" s="19"/>
      <c r="AF65" s="7"/>
    </row>
    <row r="66" spans="16:32" s="25" customFormat="1" ht="12" customHeight="1">
      <c r="P66" s="19"/>
      <c r="Q66" s="19"/>
      <c r="R66" s="19"/>
      <c r="S66" s="19"/>
      <c r="T66" s="19"/>
      <c r="AF66" s="7"/>
    </row>
    <row r="67" spans="16:32" s="25" customFormat="1" ht="12" customHeight="1">
      <c r="P67" s="19"/>
      <c r="Q67" s="19"/>
      <c r="R67" s="19"/>
      <c r="S67" s="19"/>
      <c r="T67" s="19"/>
      <c r="AF67" s="7"/>
    </row>
    <row r="68" spans="16:32" s="25" customFormat="1" ht="12" customHeight="1">
      <c r="P68" s="19"/>
      <c r="Q68" s="19"/>
      <c r="R68" s="19"/>
      <c r="S68" s="19"/>
      <c r="T68" s="19"/>
      <c r="AF68" s="7"/>
    </row>
    <row r="69" spans="16:32" s="25" customFormat="1" ht="12" customHeight="1">
      <c r="P69" s="19"/>
      <c r="Q69" s="19"/>
      <c r="R69" s="19"/>
      <c r="S69" s="19"/>
      <c r="T69" s="19"/>
      <c r="AF69" s="7"/>
    </row>
    <row r="70" spans="16:32" s="25" customFormat="1" ht="12" customHeight="1">
      <c r="P70" s="19"/>
      <c r="Q70" s="19"/>
      <c r="R70" s="19"/>
      <c r="S70" s="19"/>
      <c r="T70" s="19"/>
      <c r="AF70" s="7"/>
    </row>
    <row r="71" spans="16:32" s="25" customFormat="1" ht="12" customHeight="1">
      <c r="P71" s="19"/>
      <c r="Q71" s="19"/>
      <c r="R71" s="19"/>
      <c r="S71" s="19"/>
      <c r="T71" s="19"/>
      <c r="AF71" s="7"/>
    </row>
    <row r="72" spans="16:32" s="25" customFormat="1" ht="12" customHeight="1">
      <c r="P72" s="19"/>
      <c r="Q72" s="19"/>
      <c r="R72" s="19"/>
      <c r="S72" s="19"/>
      <c r="T72" s="19"/>
      <c r="AF72" s="7"/>
    </row>
    <row r="73" spans="16:32" s="25" customFormat="1" ht="12" customHeight="1">
      <c r="P73" s="19"/>
      <c r="Q73" s="19"/>
      <c r="R73" s="19"/>
      <c r="S73" s="19"/>
      <c r="T73" s="19"/>
      <c r="AF73" s="7"/>
    </row>
    <row r="74" spans="16:32" s="25" customFormat="1" ht="12" customHeight="1">
      <c r="P74" s="19"/>
      <c r="Q74" s="19"/>
      <c r="R74" s="19"/>
      <c r="S74" s="19"/>
      <c r="T74" s="19"/>
      <c r="AF74" s="7"/>
    </row>
    <row r="75" spans="16:32" s="25" customFormat="1" ht="12" customHeight="1">
      <c r="P75" s="19"/>
      <c r="Q75" s="19"/>
      <c r="R75" s="19"/>
      <c r="S75" s="19"/>
      <c r="T75" s="19"/>
      <c r="AF75" s="7"/>
    </row>
    <row r="76" spans="16:32" s="25" customFormat="1" ht="12" customHeight="1">
      <c r="P76" s="19"/>
      <c r="Q76" s="19"/>
      <c r="R76" s="19"/>
      <c r="S76" s="19"/>
      <c r="T76" s="19"/>
      <c r="AF76" s="7"/>
    </row>
    <row r="77" spans="16:32" s="25" customFormat="1" ht="12" customHeight="1">
      <c r="P77" s="19"/>
      <c r="Q77" s="19"/>
      <c r="R77" s="19"/>
      <c r="S77" s="19"/>
      <c r="T77" s="19"/>
      <c r="AF77" s="7"/>
    </row>
    <row r="78" spans="16:32" s="25" customFormat="1" ht="12" customHeight="1">
      <c r="P78" s="19"/>
      <c r="Q78" s="19"/>
      <c r="R78" s="19"/>
      <c r="S78" s="19"/>
      <c r="T78" s="19"/>
      <c r="AF78" s="7"/>
    </row>
    <row r="79" spans="16:32" s="25" customFormat="1" ht="12" customHeight="1">
      <c r="P79" s="19"/>
      <c r="Q79" s="19"/>
      <c r="R79" s="19"/>
      <c r="S79" s="19"/>
      <c r="T79" s="19"/>
      <c r="AF79" s="7"/>
    </row>
    <row r="80" spans="16:32" s="25" customFormat="1" ht="12" customHeight="1">
      <c r="P80" s="19"/>
      <c r="Q80" s="19"/>
      <c r="R80" s="19"/>
      <c r="S80" s="19"/>
      <c r="T80" s="19"/>
      <c r="AF80" s="7"/>
    </row>
    <row r="81" spans="1:33" s="25" customFormat="1" ht="12" customHeight="1">
      <c r="P81" s="19"/>
      <c r="Q81" s="19"/>
      <c r="R81" s="19"/>
      <c r="S81" s="19"/>
      <c r="T81" s="19"/>
      <c r="AF81" s="7"/>
    </row>
    <row r="82" spans="1:33" s="25" customFormat="1" ht="12" customHeight="1">
      <c r="P82" s="19"/>
      <c r="Q82" s="19"/>
      <c r="R82" s="19"/>
      <c r="S82" s="19"/>
      <c r="T82" s="19"/>
      <c r="AF82" s="7"/>
    </row>
    <row r="83" spans="1:33" s="25" customFormat="1" ht="12" customHeight="1">
      <c r="P83" s="19"/>
      <c r="Q83" s="19"/>
      <c r="R83" s="19"/>
      <c r="S83" s="19"/>
      <c r="T83" s="19"/>
      <c r="AF83" s="7"/>
    </row>
    <row r="84" spans="1:33" s="25" customFormat="1" ht="12" customHeight="1">
      <c r="P84" s="19"/>
      <c r="Q84" s="19"/>
      <c r="R84" s="19"/>
      <c r="S84" s="19"/>
      <c r="T84" s="19"/>
      <c r="AF84" s="7"/>
    </row>
    <row r="85" spans="1:33" s="25" customFormat="1" ht="12" customHeight="1">
      <c r="P85" s="19"/>
      <c r="Q85" s="19"/>
      <c r="R85" s="19"/>
      <c r="S85" s="19"/>
      <c r="T85" s="19"/>
      <c r="AF85" s="7"/>
    </row>
    <row r="86" spans="1:33" s="25" customFormat="1" ht="12" customHeight="1">
      <c r="P86" s="19"/>
      <c r="Q86" s="19"/>
      <c r="R86" s="19"/>
      <c r="S86" s="19"/>
      <c r="T86" s="19"/>
      <c r="AF86" s="7"/>
    </row>
    <row r="87" spans="1:33" s="25" customFormat="1" ht="12" customHeight="1">
      <c r="P87" s="19"/>
      <c r="Q87" s="19"/>
      <c r="R87" s="19"/>
      <c r="S87" s="19"/>
      <c r="T87" s="19"/>
      <c r="AF87" s="7"/>
    </row>
    <row r="88" spans="1:33" s="25" customFormat="1" ht="12" customHeight="1">
      <c r="P88" s="19"/>
      <c r="Q88" s="19"/>
      <c r="R88" s="19"/>
      <c r="S88" s="19"/>
      <c r="T88" s="19"/>
      <c r="AF88" s="7"/>
    </row>
    <row r="89" spans="1:33" s="25" customFormat="1" ht="12" customHeight="1">
      <c r="P89" s="19"/>
      <c r="Q89" s="19"/>
      <c r="R89" s="19"/>
      <c r="S89" s="19"/>
      <c r="T89" s="19"/>
      <c r="AF89" s="7"/>
    </row>
    <row r="90" spans="1:33" s="25" customFormat="1" ht="12" customHeight="1">
      <c r="P90" s="19"/>
      <c r="Q90" s="19"/>
      <c r="R90" s="19"/>
      <c r="S90" s="19"/>
      <c r="T90" s="19"/>
      <c r="AF90" s="7"/>
    </row>
    <row r="91" spans="1:33" s="25" customFormat="1" ht="12" customHeight="1">
      <c r="P91" s="19"/>
      <c r="Q91" s="19"/>
      <c r="R91" s="19"/>
      <c r="S91" s="19"/>
      <c r="T91" s="19"/>
      <c r="AF91" s="7"/>
    </row>
    <row r="92" spans="1:33" s="25" customFormat="1" ht="27" customHeight="1">
      <c r="P92" s="19"/>
      <c r="Q92" s="19"/>
      <c r="R92" s="19"/>
      <c r="S92" s="19"/>
      <c r="T92" s="19"/>
      <c r="AF92" s="7"/>
    </row>
    <row r="93" spans="1:33" ht="18">
      <c r="A93" s="28"/>
      <c r="AG93" s="255" t="str">
        <f>'3.1'!N1</f>
        <v>2025</v>
      </c>
    </row>
    <row r="94" spans="1:33" ht="12" customHeight="1"/>
    <row r="95" spans="1:33" ht="12" customHeight="1"/>
    <row r="96" spans="1:33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s="25" customFormat="1" ht="12" customHeight="1"/>
    <row r="138" spans="1:33" ht="54" customHeight="1"/>
    <row r="139" spans="1:33" ht="18.75" customHeight="1">
      <c r="O139" s="34"/>
      <c r="AG139" s="255" t="str">
        <f>'3.1'!N1</f>
        <v>2025</v>
      </c>
    </row>
    <row r="140" spans="1:33" ht="12.75">
      <c r="A140" s="597"/>
      <c r="B140" s="597"/>
      <c r="C140" s="597"/>
      <c r="D140" s="597"/>
      <c r="E140" s="597"/>
      <c r="F140" s="597"/>
      <c r="G140" s="597"/>
      <c r="H140" s="597"/>
      <c r="I140" s="597"/>
      <c r="J140" s="597"/>
      <c r="K140" s="597"/>
      <c r="L140" s="597"/>
      <c r="M140" s="597"/>
      <c r="N140" s="597"/>
      <c r="O140" s="597"/>
      <c r="P140" s="597"/>
      <c r="Q140" s="597"/>
      <c r="R140" s="597"/>
      <c r="S140" s="597"/>
      <c r="T140" s="597"/>
      <c r="U140" s="597"/>
      <c r="V140" s="597"/>
      <c r="W140" s="597"/>
      <c r="X140" s="597"/>
      <c r="Y140" s="597"/>
      <c r="Z140" s="597"/>
      <c r="AA140" s="597"/>
      <c r="AB140" s="597"/>
      <c r="AC140" s="597"/>
      <c r="AD140" s="597"/>
      <c r="AE140" s="597"/>
      <c r="AF140" s="597"/>
      <c r="AG140" s="597"/>
    </row>
  </sheetData>
  <mergeCells count="17">
    <mergeCell ref="G37:J37"/>
    <mergeCell ref="G38:J38"/>
    <mergeCell ref="A140:AG140"/>
    <mergeCell ref="G39:J39"/>
    <mergeCell ref="G40:J40"/>
    <mergeCell ref="A34:D34"/>
    <mergeCell ref="G41:J41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36:J36"/>
  </mergeCells>
  <pageMargins left="0.31496062992125984" right="0.31496062992125984" top="0.35433070866141736" bottom="0.35433070866141736" header="0.31496062992125984" footer="0.19685039370078741"/>
  <pageSetup paperSize="9" scale="97" fitToHeight="0" orientation="landscape" r:id="rId1"/>
  <headerFooter differentFirst="1" scaleWithDoc="0">
    <oddFooter>&amp;C&amp;"-,Obyčejné"&amp;9&amp;P</oddFooter>
  </headerFooter>
  <rowBreaks count="1" manualBreakCount="1">
    <brk id="46" max="3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38"/>
  <sheetViews>
    <sheetView showGridLines="0" zoomScaleNormal="100" zoomScaleSheetLayoutView="100" workbookViewId="0"/>
  </sheetViews>
  <sheetFormatPr defaultColWidth="9.140625" defaultRowHeight="12"/>
  <cols>
    <col min="1" max="1" width="27" style="3" customWidth="1"/>
    <col min="2" max="13" width="8.85546875" style="3" customWidth="1"/>
    <col min="14" max="14" width="9.5703125" style="3" customWidth="1"/>
    <col min="15" max="15" width="8.42578125" style="3" customWidth="1"/>
    <col min="16" max="16" width="11.42578125" style="3" bestFit="1" customWidth="1"/>
    <col min="17" max="17" width="9.140625" style="3"/>
    <col min="18" max="18" width="9.42578125" style="3" bestFit="1" customWidth="1"/>
    <col min="19" max="16384" width="9.140625" style="3"/>
  </cols>
  <sheetData>
    <row r="1" spans="1:18" ht="20.25">
      <c r="A1" s="220" t="s">
        <v>564</v>
      </c>
      <c r="N1" s="255" t="s">
        <v>645</v>
      </c>
    </row>
    <row r="2" spans="1:18" ht="18">
      <c r="A2" s="233" t="s">
        <v>563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8" ht="6" customHeight="1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8">
      <c r="A4" s="251"/>
      <c r="B4" s="252" t="s">
        <v>75</v>
      </c>
      <c r="C4" s="252" t="s">
        <v>76</v>
      </c>
      <c r="D4" s="252" t="s">
        <v>77</v>
      </c>
      <c r="E4" s="252" t="s">
        <v>78</v>
      </c>
      <c r="F4" s="252" t="s">
        <v>79</v>
      </c>
      <c r="G4" s="252" t="s">
        <v>80</v>
      </c>
      <c r="H4" s="252" t="s">
        <v>81</v>
      </c>
      <c r="I4" s="252" t="s">
        <v>82</v>
      </c>
      <c r="J4" s="252" t="s">
        <v>83</v>
      </c>
      <c r="K4" s="252" t="s">
        <v>84</v>
      </c>
      <c r="L4" s="252" t="s">
        <v>85</v>
      </c>
      <c r="M4" s="252" t="s">
        <v>86</v>
      </c>
      <c r="N4" s="252" t="s">
        <v>60</v>
      </c>
    </row>
    <row r="5" spans="1:18">
      <c r="A5" s="253" t="s">
        <v>24</v>
      </c>
      <c r="B5" s="254">
        <f t="shared" ref="B5:N5" si="0">SUM(B6:B13)</f>
        <v>7658.9665385911494</v>
      </c>
      <c r="C5" s="254">
        <f t="shared" si="0"/>
        <v>7229.6378801286901</v>
      </c>
      <c r="D5" s="254">
        <f t="shared" si="0"/>
        <v>7306.537329679335</v>
      </c>
      <c r="E5" s="254">
        <f t="shared" si="0"/>
        <v>6220.8575574370097</v>
      </c>
      <c r="F5" s="254">
        <f t="shared" si="0"/>
        <v>5777.5128254158226</v>
      </c>
      <c r="G5" s="254">
        <f t="shared" si="0"/>
        <v>4705.2256841524741</v>
      </c>
      <c r="H5" s="254">
        <f t="shared" si="0"/>
        <v>5570.2262449084537</v>
      </c>
      <c r="I5" s="254">
        <f t="shared" si="0"/>
        <v>6010.3523607740735</v>
      </c>
      <c r="J5" s="254">
        <f t="shared" si="0"/>
        <v>5479.7650289503799</v>
      </c>
      <c r="K5" s="254">
        <f t="shared" si="0"/>
        <v>6354.441480080598</v>
      </c>
      <c r="L5" s="254">
        <f t="shared" si="0"/>
        <v>7080.5168669388713</v>
      </c>
      <c r="M5" s="254">
        <f t="shared" si="0"/>
        <v>6973.6648103607622</v>
      </c>
      <c r="N5" s="254">
        <f t="shared" si="0"/>
        <v>76367.704607417603</v>
      </c>
    </row>
    <row r="6" spans="1:18">
      <c r="A6" s="358" t="s">
        <v>0</v>
      </c>
      <c r="B6" s="362">
        <v>2701.6986499999998</v>
      </c>
      <c r="C6" s="362">
        <v>2500.2061899999999</v>
      </c>
      <c r="D6" s="362">
        <v>2754.1832400000003</v>
      </c>
      <c r="E6" s="362">
        <v>2518.8992899999998</v>
      </c>
      <c r="F6" s="362">
        <v>2742.4028899999998</v>
      </c>
      <c r="G6" s="362">
        <v>2246.7362599999997</v>
      </c>
      <c r="H6" s="362">
        <v>2283.1923199999997</v>
      </c>
      <c r="I6" s="362">
        <v>3030.6519399999997</v>
      </c>
      <c r="J6" s="362">
        <v>2645.54018</v>
      </c>
      <c r="K6" s="362">
        <v>2767.6315499999996</v>
      </c>
      <c r="L6" s="362">
        <v>2998.0423799999999</v>
      </c>
      <c r="M6" s="362">
        <v>2877.3952000000004</v>
      </c>
      <c r="N6" s="362">
        <f>SUM(B6:M6)</f>
        <v>32066.580089999992</v>
      </c>
      <c r="R6" s="93"/>
    </row>
    <row r="7" spans="1:18" ht="12.75" customHeight="1">
      <c r="A7" s="356" t="s">
        <v>20</v>
      </c>
      <c r="B7" s="357">
        <v>3814.7268249999997</v>
      </c>
      <c r="C7" s="357">
        <v>3585.3938129999992</v>
      </c>
      <c r="D7" s="357">
        <v>3237.6678280000001</v>
      </c>
      <c r="E7" s="357">
        <v>2363.504664000001</v>
      </c>
      <c r="F7" s="357">
        <v>1756.6662719999995</v>
      </c>
      <c r="G7" s="357">
        <v>1214.7053879999996</v>
      </c>
      <c r="H7" s="357">
        <v>2065.6313749999999</v>
      </c>
      <c r="I7" s="357">
        <v>1813.5900089999998</v>
      </c>
      <c r="J7" s="357">
        <v>1899.0248540000005</v>
      </c>
      <c r="K7" s="357">
        <v>2636.1354120000005</v>
      </c>
      <c r="L7" s="357">
        <v>3207.0834239999999</v>
      </c>
      <c r="M7" s="357">
        <v>3061.8527569999992</v>
      </c>
      <c r="N7" s="357">
        <f>SUM(B7:M7)</f>
        <v>30655.982620999996</v>
      </c>
      <c r="R7" s="93"/>
    </row>
    <row r="8" spans="1:18">
      <c r="A8" s="356" t="s">
        <v>21</v>
      </c>
      <c r="B8" s="357">
        <v>278.28093000000001</v>
      </c>
      <c r="C8" s="357">
        <v>267.50252999999998</v>
      </c>
      <c r="D8" s="357">
        <v>235.08686800000001</v>
      </c>
      <c r="E8" s="357">
        <v>229.65503000000001</v>
      </c>
      <c r="F8" s="357">
        <v>185.55563499999997</v>
      </c>
      <c r="G8" s="357">
        <v>129.48113800000002</v>
      </c>
      <c r="H8" s="357">
        <v>195.80183</v>
      </c>
      <c r="I8" s="357">
        <v>61.138690000000004</v>
      </c>
      <c r="J8" s="357">
        <v>29.520309999999998</v>
      </c>
      <c r="K8" s="357">
        <v>55.992309999999996</v>
      </c>
      <c r="L8" s="357">
        <v>72.007550000000009</v>
      </c>
      <c r="M8" s="357">
        <v>269.80058000000002</v>
      </c>
      <c r="N8" s="357">
        <f t="shared" ref="N8:N13" si="1">SUM(B8:M8)</f>
        <v>2009.8234010000003</v>
      </c>
      <c r="R8" s="93"/>
    </row>
    <row r="9" spans="1:18" ht="12.75" customHeight="1">
      <c r="A9" s="356" t="s">
        <v>22</v>
      </c>
      <c r="B9" s="357">
        <v>387.34325799999982</v>
      </c>
      <c r="C9" s="357">
        <v>353.89519199999921</v>
      </c>
      <c r="D9" s="357">
        <v>361.60890099999955</v>
      </c>
      <c r="E9" s="357">
        <v>311.29028124999934</v>
      </c>
      <c r="F9" s="357">
        <v>301.24515800000006</v>
      </c>
      <c r="G9" s="357">
        <v>273.41478899999981</v>
      </c>
      <c r="H9" s="357">
        <v>283.51437899999985</v>
      </c>
      <c r="I9" s="357">
        <v>283.59770100000077</v>
      </c>
      <c r="J9" s="357">
        <v>284.04518199999973</v>
      </c>
      <c r="K9" s="357">
        <v>340.18474200000026</v>
      </c>
      <c r="L9" s="357">
        <v>363.02042400000073</v>
      </c>
      <c r="M9" s="357">
        <v>394.33907999999946</v>
      </c>
      <c r="N9" s="357">
        <f t="shared" si="1"/>
        <v>3937.4990872499984</v>
      </c>
      <c r="R9" s="93"/>
    </row>
    <row r="10" spans="1:18" ht="12.75" customHeight="1">
      <c r="A10" s="356" t="s">
        <v>3</v>
      </c>
      <c r="B10" s="357">
        <v>203.82979716693217</v>
      </c>
      <c r="C10" s="357">
        <v>158.23430353418084</v>
      </c>
      <c r="D10" s="357">
        <v>159.35266765104026</v>
      </c>
      <c r="E10" s="357">
        <v>145.5658629475285</v>
      </c>
      <c r="F10" s="357">
        <v>111.54146586496682</v>
      </c>
      <c r="G10" s="357">
        <v>109.42309644305631</v>
      </c>
      <c r="H10" s="357">
        <v>96.935176750291944</v>
      </c>
      <c r="I10" s="357">
        <v>94.845034892100884</v>
      </c>
      <c r="J10" s="357">
        <v>104.26892070848776</v>
      </c>
      <c r="K10" s="357">
        <v>142.29048344456555</v>
      </c>
      <c r="L10" s="357">
        <v>146.10242427410248</v>
      </c>
      <c r="M10" s="357">
        <v>129.31026571947257</v>
      </c>
      <c r="N10" s="357">
        <f t="shared" si="1"/>
        <v>1601.699499396726</v>
      </c>
      <c r="P10" s="100"/>
      <c r="R10" s="93"/>
    </row>
    <row r="11" spans="1:18" ht="12.75" customHeight="1">
      <c r="A11" s="356" t="s">
        <v>23</v>
      </c>
      <c r="B11" s="357">
        <v>83.849710000000002</v>
      </c>
      <c r="C11" s="357">
        <v>88.240169999999992</v>
      </c>
      <c r="D11" s="357">
        <v>91.883579999999981</v>
      </c>
      <c r="E11" s="357">
        <v>90.725649999999987</v>
      </c>
      <c r="F11" s="357">
        <v>88.818160000000006</v>
      </c>
      <c r="G11" s="357">
        <v>70.530550000000005</v>
      </c>
      <c r="H11" s="357">
        <v>86.520250000000004</v>
      </c>
      <c r="I11" s="357">
        <v>113.81516999999999</v>
      </c>
      <c r="J11" s="357">
        <v>72.132630000000006</v>
      </c>
      <c r="K11" s="357">
        <v>80.032389999999978</v>
      </c>
      <c r="L11" s="357">
        <v>88.587180000000004</v>
      </c>
      <c r="M11" s="357">
        <v>100.03023000000002</v>
      </c>
      <c r="N11" s="357">
        <f t="shared" si="1"/>
        <v>1055.1656699999999</v>
      </c>
      <c r="R11" s="93"/>
    </row>
    <row r="12" spans="1:18" ht="12.75" customHeight="1">
      <c r="A12" s="356" t="s">
        <v>1</v>
      </c>
      <c r="B12" s="357">
        <v>89.554539804276317</v>
      </c>
      <c r="C12" s="357">
        <v>43.269874453000853</v>
      </c>
      <c r="D12" s="357">
        <v>48.866623776083117</v>
      </c>
      <c r="E12" s="357">
        <v>57.668287230189399</v>
      </c>
      <c r="F12" s="357">
        <v>47.799050061219233</v>
      </c>
      <c r="G12" s="357">
        <v>49.613454159207052</v>
      </c>
      <c r="H12" s="357">
        <v>40.215429748323722</v>
      </c>
      <c r="I12" s="357">
        <v>34.301570232768633</v>
      </c>
      <c r="J12" s="357">
        <v>56.107065324943008</v>
      </c>
      <c r="K12" s="357">
        <v>81.956017232988387</v>
      </c>
      <c r="L12" s="357">
        <v>59.782000468523343</v>
      </c>
      <c r="M12" s="357">
        <v>57.03968895140126</v>
      </c>
      <c r="N12" s="357">
        <f t="shared" si="1"/>
        <v>666.17360144292434</v>
      </c>
      <c r="R12" s="93"/>
    </row>
    <row r="13" spans="1:18" ht="12.75" customHeight="1">
      <c r="A13" s="265" t="s">
        <v>2</v>
      </c>
      <c r="B13" s="266">
        <v>99.682828619940835</v>
      </c>
      <c r="C13" s="266">
        <v>232.89580714150975</v>
      </c>
      <c r="D13" s="266">
        <v>417.88762125221194</v>
      </c>
      <c r="E13" s="266">
        <v>503.54849200929124</v>
      </c>
      <c r="F13" s="266">
        <v>543.48419448963728</v>
      </c>
      <c r="G13" s="266">
        <v>611.32100855021156</v>
      </c>
      <c r="H13" s="266">
        <v>518.41548440983809</v>
      </c>
      <c r="I13" s="266">
        <v>578.41224564920481</v>
      </c>
      <c r="J13" s="266">
        <v>389.12588691694918</v>
      </c>
      <c r="K13" s="266">
        <v>250.21857540304396</v>
      </c>
      <c r="L13" s="266">
        <v>145.89148419624553</v>
      </c>
      <c r="M13" s="266">
        <v>83.897008689888594</v>
      </c>
      <c r="N13" s="266">
        <f t="shared" si="1"/>
        <v>4374.7806373279736</v>
      </c>
      <c r="R13" s="93"/>
    </row>
    <row r="14" spans="1:18" ht="37.5">
      <c r="A14" s="253" t="s">
        <v>267</v>
      </c>
      <c r="B14" s="499">
        <f t="shared" ref="B14:N14" si="2">SUM(B15:B22)</f>
        <v>507.56668633999988</v>
      </c>
      <c r="C14" s="499">
        <f t="shared" si="2"/>
        <v>473.50062794999991</v>
      </c>
      <c r="D14" s="499">
        <f t="shared" si="2"/>
        <v>477.69170062999996</v>
      </c>
      <c r="E14" s="499">
        <f t="shared" si="2"/>
        <v>401.63216543000004</v>
      </c>
      <c r="F14" s="499">
        <f t="shared" si="2"/>
        <v>361.83954047999993</v>
      </c>
      <c r="G14" s="499">
        <f t="shared" si="2"/>
        <v>300.19901233000002</v>
      </c>
      <c r="H14" s="499">
        <f t="shared" si="2"/>
        <v>383.73331732999992</v>
      </c>
      <c r="I14" s="499">
        <f t="shared" si="2"/>
        <v>390.95748969999988</v>
      </c>
      <c r="J14" s="499">
        <f t="shared" si="2"/>
        <v>369.65852317999997</v>
      </c>
      <c r="K14" s="499">
        <f t="shared" si="2"/>
        <v>437.12308096999993</v>
      </c>
      <c r="L14" s="499">
        <f t="shared" si="2"/>
        <v>479.84279158999993</v>
      </c>
      <c r="M14" s="499">
        <f t="shared" si="2"/>
        <v>463.16749262999997</v>
      </c>
      <c r="N14" s="499">
        <f t="shared" si="2"/>
        <v>5046.912428560001</v>
      </c>
    </row>
    <row r="15" spans="1:18" ht="12.75" customHeight="1">
      <c r="A15" s="358" t="s">
        <v>0</v>
      </c>
      <c r="B15" s="362">
        <v>147.30242999999999</v>
      </c>
      <c r="C15" s="362">
        <v>132.81461999999999</v>
      </c>
      <c r="D15" s="362">
        <v>148.50862000000001</v>
      </c>
      <c r="E15" s="362">
        <v>136.40604999999999</v>
      </c>
      <c r="F15" s="362">
        <v>146.27307000000002</v>
      </c>
      <c r="G15" s="362">
        <v>129.34425999999999</v>
      </c>
      <c r="H15" s="362">
        <v>133.34735999999998</v>
      </c>
      <c r="I15" s="362">
        <v>168.57245</v>
      </c>
      <c r="J15" s="362">
        <v>142.86202</v>
      </c>
      <c r="K15" s="362">
        <v>147.59811999999999</v>
      </c>
      <c r="L15" s="362">
        <v>163.23835</v>
      </c>
      <c r="M15" s="362">
        <v>153.91325000000001</v>
      </c>
      <c r="N15" s="362">
        <f>SUM(B15:M15)</f>
        <v>1750.1806000000001</v>
      </c>
    </row>
    <row r="16" spans="1:18" ht="12.75" customHeight="1">
      <c r="A16" s="356" t="s">
        <v>20</v>
      </c>
      <c r="B16" s="357">
        <v>332.56638899999996</v>
      </c>
      <c r="C16" s="357">
        <v>314.25011299999989</v>
      </c>
      <c r="D16" s="357">
        <v>300.34214999999995</v>
      </c>
      <c r="E16" s="357">
        <v>236.00646100000006</v>
      </c>
      <c r="F16" s="357">
        <v>186.94912499999992</v>
      </c>
      <c r="G16" s="357">
        <v>142.71446999999998</v>
      </c>
      <c r="H16" s="357">
        <v>220.71096699999998</v>
      </c>
      <c r="I16" s="357">
        <v>193.53509899999989</v>
      </c>
      <c r="J16" s="357">
        <v>200.86848399999997</v>
      </c>
      <c r="K16" s="357">
        <v>261.41202399999997</v>
      </c>
      <c r="L16" s="357">
        <v>288.88295899999997</v>
      </c>
      <c r="M16" s="357">
        <v>278.60306600000007</v>
      </c>
      <c r="N16" s="357">
        <f>SUM(B16:M16)</f>
        <v>2956.8413069999997</v>
      </c>
    </row>
    <row r="17" spans="1:14" ht="12.75" customHeight="1">
      <c r="A17" s="356" t="s">
        <v>21</v>
      </c>
      <c r="B17" s="357">
        <v>3.6570399999999998</v>
      </c>
      <c r="C17" s="357">
        <v>3.9917280000000002</v>
      </c>
      <c r="D17" s="357">
        <v>3.6537030000000001</v>
      </c>
      <c r="E17" s="357">
        <v>3.8399420000000002</v>
      </c>
      <c r="F17" s="357">
        <v>3.0879099999999999</v>
      </c>
      <c r="G17" s="357">
        <v>2.4137</v>
      </c>
      <c r="H17" s="357">
        <v>3.35215</v>
      </c>
      <c r="I17" s="357">
        <v>1.92561</v>
      </c>
      <c r="J17" s="357">
        <v>1.0585</v>
      </c>
      <c r="K17" s="357">
        <v>1.721314</v>
      </c>
      <c r="L17" s="357">
        <v>1.4088259999999999</v>
      </c>
      <c r="M17" s="357">
        <v>4.3488090000000001</v>
      </c>
      <c r="N17" s="357">
        <f t="shared" ref="N17:N22" si="3">SUM(B17:M17)</f>
        <v>34.459232</v>
      </c>
    </row>
    <row r="18" spans="1:14" ht="12.75" customHeight="1">
      <c r="A18" s="356" t="s">
        <v>22</v>
      </c>
      <c r="B18" s="357">
        <v>19.261510000000005</v>
      </c>
      <c r="C18" s="357">
        <v>17.337921000000001</v>
      </c>
      <c r="D18" s="357">
        <v>19.046463999999979</v>
      </c>
      <c r="E18" s="357">
        <v>18.24908699999996</v>
      </c>
      <c r="F18" s="357">
        <v>18.478643000000002</v>
      </c>
      <c r="G18" s="357">
        <v>18.13637899999997</v>
      </c>
      <c r="H18" s="357">
        <v>18.721576999999943</v>
      </c>
      <c r="I18" s="357">
        <v>19.184354999999957</v>
      </c>
      <c r="J18" s="357">
        <v>17.969708999999948</v>
      </c>
      <c r="K18" s="357">
        <v>18.438690999999949</v>
      </c>
      <c r="L18" s="357">
        <v>18.425779999999961</v>
      </c>
      <c r="M18" s="357">
        <v>19.322355999999949</v>
      </c>
      <c r="N18" s="357">
        <f t="shared" si="3"/>
        <v>222.57247199999961</v>
      </c>
    </row>
    <row r="19" spans="1:14" ht="12.75" customHeight="1">
      <c r="A19" s="356" t="s">
        <v>3</v>
      </c>
      <c r="B19" s="357">
        <v>1.722730309999998</v>
      </c>
      <c r="C19" s="357">
        <v>1.359710419999997</v>
      </c>
      <c r="D19" s="357">
        <v>1.3793515299999974</v>
      </c>
      <c r="E19" s="357">
        <v>1.2304881099999987</v>
      </c>
      <c r="F19" s="357">
        <v>1.0477775999999963</v>
      </c>
      <c r="G19" s="357">
        <v>1.0073587999999984</v>
      </c>
      <c r="H19" s="357">
        <v>0.96005894000000014</v>
      </c>
      <c r="I19" s="357">
        <v>0.86998704999999876</v>
      </c>
      <c r="J19" s="357">
        <v>0.98417651999999833</v>
      </c>
      <c r="K19" s="357">
        <v>1.2608581099999989</v>
      </c>
      <c r="L19" s="357">
        <v>1.3162654199999992</v>
      </c>
      <c r="M19" s="357">
        <v>1.3228276699999983</v>
      </c>
      <c r="N19" s="357">
        <f t="shared" si="3"/>
        <v>14.46159047999998</v>
      </c>
    </row>
    <row r="20" spans="1:14" ht="12.75" customHeight="1">
      <c r="A20" s="356" t="s">
        <v>23</v>
      </c>
      <c r="B20" s="357">
        <v>0.37670999999999999</v>
      </c>
      <c r="C20" s="357">
        <v>1.1643600000000001</v>
      </c>
      <c r="D20" s="357">
        <v>1.1417200000000001</v>
      </c>
      <c r="E20" s="357">
        <v>1.1419900000000001</v>
      </c>
      <c r="F20" s="357">
        <v>1.0508000000000002</v>
      </c>
      <c r="G20" s="357">
        <v>0.74370999999999987</v>
      </c>
      <c r="H20" s="357">
        <v>1.05758</v>
      </c>
      <c r="I20" s="357">
        <v>1.3534999999999999</v>
      </c>
      <c r="J20" s="357">
        <v>0.76215999999999984</v>
      </c>
      <c r="K20" s="357">
        <v>1.0247299999999999</v>
      </c>
      <c r="L20" s="357">
        <v>1.10802</v>
      </c>
      <c r="M20" s="357">
        <v>1.30017</v>
      </c>
      <c r="N20" s="357">
        <f t="shared" si="3"/>
        <v>12.225449999999999</v>
      </c>
    </row>
    <row r="21" spans="1:14" ht="12.75" customHeight="1">
      <c r="A21" s="356" t="s">
        <v>1</v>
      </c>
      <c r="B21" s="357">
        <v>1.0461246499999994</v>
      </c>
      <c r="C21" s="357">
        <v>0.53824820999999989</v>
      </c>
      <c r="D21" s="357">
        <v>0.72765032000000052</v>
      </c>
      <c r="E21" s="357">
        <v>0.74024704000000063</v>
      </c>
      <c r="F21" s="357">
        <v>0.56428445999999988</v>
      </c>
      <c r="G21" s="357">
        <v>0.59331131999999998</v>
      </c>
      <c r="H21" s="357">
        <v>0.51642630999999983</v>
      </c>
      <c r="I21" s="357">
        <v>0.45793874000000001</v>
      </c>
      <c r="J21" s="357">
        <v>0.65474774999999985</v>
      </c>
      <c r="K21" s="357">
        <v>0.94063978000000015</v>
      </c>
      <c r="L21" s="357">
        <v>0.71864172999999976</v>
      </c>
      <c r="M21" s="357">
        <v>0.72709529999999944</v>
      </c>
      <c r="N21" s="357">
        <f t="shared" si="3"/>
        <v>8.2253556099999994</v>
      </c>
    </row>
    <row r="22" spans="1:14" ht="12.75" customHeight="1">
      <c r="A22" s="265" t="s">
        <v>2</v>
      </c>
      <c r="B22" s="266">
        <v>1.6337523799999969</v>
      </c>
      <c r="C22" s="266">
        <v>2.0439273199999968</v>
      </c>
      <c r="D22" s="266">
        <v>2.89204178</v>
      </c>
      <c r="E22" s="266">
        <v>4.0179002800000045</v>
      </c>
      <c r="F22" s="266">
        <v>4.3879304200000009</v>
      </c>
      <c r="G22" s="266">
        <v>5.2458232100000037</v>
      </c>
      <c r="H22" s="266">
        <v>5.0671980800000025</v>
      </c>
      <c r="I22" s="266">
        <v>5.0585499100000098</v>
      </c>
      <c r="J22" s="266">
        <v>4.4987259100000019</v>
      </c>
      <c r="K22" s="266">
        <v>4.7267040800000011</v>
      </c>
      <c r="L22" s="266">
        <v>4.743949439999998</v>
      </c>
      <c r="M22" s="266">
        <v>3.6299186599999991</v>
      </c>
      <c r="N22" s="266">
        <f t="shared" si="3"/>
        <v>47.946421470000018</v>
      </c>
    </row>
    <row r="23" spans="1:14" ht="25.5">
      <c r="A23" s="253" t="s">
        <v>268</v>
      </c>
      <c r="B23" s="499">
        <f t="shared" ref="B23:N23" si="4">SUM(B24:B27)</f>
        <v>112.78273700000001</v>
      </c>
      <c r="C23" s="499">
        <f t="shared" si="4"/>
        <v>98.616241000000016</v>
      </c>
      <c r="D23" s="499">
        <f t="shared" si="4"/>
        <v>86.995190000000008</v>
      </c>
      <c r="E23" s="499">
        <f t="shared" si="4"/>
        <v>67.134014280000002</v>
      </c>
      <c r="F23" s="499">
        <f t="shared" si="4"/>
        <v>58.844432000000005</v>
      </c>
      <c r="G23" s="499">
        <f t="shared" si="4"/>
        <v>46.446231000000004</v>
      </c>
      <c r="H23" s="499">
        <f t="shared" si="4"/>
        <v>45.728750999999988</v>
      </c>
      <c r="I23" s="499">
        <f t="shared" si="4"/>
        <v>45.548781999999996</v>
      </c>
      <c r="J23" s="499">
        <f t="shared" si="4"/>
        <v>51.693018000000009</v>
      </c>
      <c r="K23" s="499">
        <f t="shared" si="4"/>
        <v>73.776701000000031</v>
      </c>
      <c r="L23" s="499">
        <f t="shared" si="4"/>
        <v>90.807006999999956</v>
      </c>
      <c r="M23" s="499">
        <f t="shared" si="4"/>
        <v>98.848855</v>
      </c>
      <c r="N23" s="499">
        <f t="shared" si="4"/>
        <v>877.22195927999996</v>
      </c>
    </row>
    <row r="24" spans="1:14" ht="12.75" customHeight="1">
      <c r="A24" s="358" t="s">
        <v>0</v>
      </c>
      <c r="B24" s="362">
        <v>0.97311999999999999</v>
      </c>
      <c r="C24" s="362">
        <v>0.82223999999999997</v>
      </c>
      <c r="D24" s="362">
        <v>0.52082000000000006</v>
      </c>
      <c r="E24" s="362">
        <v>0.38656999999999997</v>
      </c>
      <c r="F24" s="362">
        <v>0.33239999999999997</v>
      </c>
      <c r="G24" s="362">
        <v>0.18054000000000003</v>
      </c>
      <c r="H24" s="362">
        <v>0.15720000000000001</v>
      </c>
      <c r="I24" s="362">
        <v>0.16317000000000001</v>
      </c>
      <c r="J24" s="362">
        <v>0.22927</v>
      </c>
      <c r="K24" s="362">
        <v>0.53027999999999997</v>
      </c>
      <c r="L24" s="362">
        <v>0.63327</v>
      </c>
      <c r="M24" s="362">
        <v>0.66627999999999998</v>
      </c>
      <c r="N24" s="362">
        <f>SUM(B24:M24)</f>
        <v>5.5951599999999999</v>
      </c>
    </row>
    <row r="25" spans="1:14" ht="12.75" customHeight="1">
      <c r="A25" s="356" t="s">
        <v>20</v>
      </c>
      <c r="B25" s="357">
        <v>106.89883800000001</v>
      </c>
      <c r="C25" s="357">
        <v>93.563439000000031</v>
      </c>
      <c r="D25" s="357">
        <v>82.143133000000006</v>
      </c>
      <c r="E25" s="357">
        <v>63.306031999999995</v>
      </c>
      <c r="F25" s="357">
        <v>55.814207000000003</v>
      </c>
      <c r="G25" s="357">
        <v>43.851724999999995</v>
      </c>
      <c r="H25" s="357">
        <v>42.963256999999984</v>
      </c>
      <c r="I25" s="357">
        <v>41.952297999999992</v>
      </c>
      <c r="J25" s="357">
        <v>48.966781000000005</v>
      </c>
      <c r="K25" s="357">
        <v>69.402061000000018</v>
      </c>
      <c r="L25" s="357">
        <v>85.622932999999961</v>
      </c>
      <c r="M25" s="357">
        <v>93.242519000000001</v>
      </c>
      <c r="N25" s="357">
        <f>SUM(B25:M25)</f>
        <v>827.72722299999998</v>
      </c>
    </row>
    <row r="26" spans="1:14" ht="12.75" customHeight="1">
      <c r="A26" s="356" t="s">
        <v>21</v>
      </c>
      <c r="B26" s="357">
        <v>0.90051899999999996</v>
      </c>
      <c r="C26" s="357">
        <v>0.82651799999999997</v>
      </c>
      <c r="D26" s="357">
        <v>0.83472299999999999</v>
      </c>
      <c r="E26" s="357">
        <v>0.40302699999999997</v>
      </c>
      <c r="F26" s="357">
        <v>3.2499999999999999E-3</v>
      </c>
      <c r="G26" s="357">
        <v>3.32E-3</v>
      </c>
      <c r="H26" s="357">
        <v>1.5100000000000001E-3</v>
      </c>
      <c r="I26" s="357">
        <v>5.2299999999999994E-3</v>
      </c>
      <c r="J26" s="357">
        <v>1.6729999999999998E-2</v>
      </c>
      <c r="K26" s="357">
        <v>0.63397000000000003</v>
      </c>
      <c r="L26" s="357">
        <v>0.82456499999999999</v>
      </c>
      <c r="M26" s="357">
        <v>0.87799899999999997</v>
      </c>
      <c r="N26" s="357">
        <f>SUM(B26:M26)</f>
        <v>5.3313610000000002</v>
      </c>
    </row>
    <row r="27" spans="1:14" ht="12.75" customHeight="1">
      <c r="A27" s="265" t="s">
        <v>22</v>
      </c>
      <c r="B27" s="266">
        <v>4.0102600000000015</v>
      </c>
      <c r="C27" s="266">
        <v>3.4040439999999976</v>
      </c>
      <c r="D27" s="266">
        <v>3.4965139999999995</v>
      </c>
      <c r="E27" s="266">
        <v>3.038385280000008</v>
      </c>
      <c r="F27" s="266">
        <v>2.6945749999999991</v>
      </c>
      <c r="G27" s="266">
        <v>2.4106460000000069</v>
      </c>
      <c r="H27" s="266">
        <v>2.6067840000000011</v>
      </c>
      <c r="I27" s="266">
        <v>3.4280840000000041</v>
      </c>
      <c r="J27" s="266">
        <v>2.4802370000000011</v>
      </c>
      <c r="K27" s="266">
        <v>3.2103900000000016</v>
      </c>
      <c r="L27" s="266">
        <v>3.7262389999999979</v>
      </c>
      <c r="M27" s="266">
        <v>4.0620569999999976</v>
      </c>
      <c r="N27" s="266">
        <f>SUM(B27:M27)</f>
        <v>38.568215280000018</v>
      </c>
    </row>
    <row r="28" spans="1:14">
      <c r="A28" s="253" t="s">
        <v>7</v>
      </c>
      <c r="B28" s="254">
        <f t="shared" ref="B28:N28" si="5">SUM(B29:B36)</f>
        <v>7151.3998522511465</v>
      </c>
      <c r="C28" s="254">
        <f t="shared" si="5"/>
        <v>6756.1372521786898</v>
      </c>
      <c r="D28" s="254">
        <f t="shared" si="5"/>
        <v>6828.8456290493368</v>
      </c>
      <c r="E28" s="254">
        <f t="shared" si="5"/>
        <v>5819.2253920070107</v>
      </c>
      <c r="F28" s="254">
        <f t="shared" si="5"/>
        <v>5415.6732849358232</v>
      </c>
      <c r="G28" s="254">
        <f t="shared" si="5"/>
        <v>4405.0266718224739</v>
      </c>
      <c r="H28" s="254">
        <f t="shared" si="5"/>
        <v>5186.4929275784516</v>
      </c>
      <c r="I28" s="254">
        <f t="shared" si="5"/>
        <v>5619.3948710740751</v>
      </c>
      <c r="J28" s="254">
        <f t="shared" si="5"/>
        <v>5110.106505770379</v>
      </c>
      <c r="K28" s="254">
        <f t="shared" si="5"/>
        <v>5917.318399110598</v>
      </c>
      <c r="L28" s="254">
        <f t="shared" si="5"/>
        <v>6600.6740753488721</v>
      </c>
      <c r="M28" s="254">
        <f t="shared" si="5"/>
        <v>6510.497317730762</v>
      </c>
      <c r="N28" s="254">
        <f t="shared" si="5"/>
        <v>71320.792178857635</v>
      </c>
    </row>
    <row r="29" spans="1:14" ht="12.75" customHeight="1">
      <c r="A29" s="358" t="s">
        <v>0</v>
      </c>
      <c r="B29" s="362">
        <f t="shared" ref="B29:M29" si="6">B6-B15</f>
        <v>2554.3962199999996</v>
      </c>
      <c r="C29" s="362">
        <f t="shared" si="6"/>
        <v>2367.3915699999998</v>
      </c>
      <c r="D29" s="362">
        <f t="shared" si="6"/>
        <v>2605.6746200000002</v>
      </c>
      <c r="E29" s="362">
        <f t="shared" si="6"/>
        <v>2382.4932399999998</v>
      </c>
      <c r="F29" s="362">
        <f t="shared" si="6"/>
        <v>2596.1298199999997</v>
      </c>
      <c r="G29" s="362">
        <f t="shared" si="6"/>
        <v>2117.3919999999998</v>
      </c>
      <c r="H29" s="362">
        <f t="shared" si="6"/>
        <v>2149.8449599999994</v>
      </c>
      <c r="I29" s="362">
        <f t="shared" si="6"/>
        <v>2862.0794899999996</v>
      </c>
      <c r="J29" s="362">
        <f t="shared" si="6"/>
        <v>2502.6781599999999</v>
      </c>
      <c r="K29" s="362">
        <f t="shared" si="6"/>
        <v>2620.0334299999995</v>
      </c>
      <c r="L29" s="362">
        <f t="shared" si="6"/>
        <v>2834.8040299999998</v>
      </c>
      <c r="M29" s="362">
        <f t="shared" si="6"/>
        <v>2723.4819500000003</v>
      </c>
      <c r="N29" s="362">
        <f>SUM(B29:M29)</f>
        <v>30316.39949</v>
      </c>
    </row>
    <row r="30" spans="1:14" ht="12.75" customHeight="1">
      <c r="A30" s="356" t="s">
        <v>20</v>
      </c>
      <c r="B30" s="357">
        <f t="shared" ref="B30:M30" si="7">B7-B16</f>
        <v>3482.1604359999997</v>
      </c>
      <c r="C30" s="357">
        <f t="shared" si="7"/>
        <v>3271.1436999999992</v>
      </c>
      <c r="D30" s="357">
        <f t="shared" si="7"/>
        <v>2937.3256780000002</v>
      </c>
      <c r="E30" s="357">
        <f t="shared" si="7"/>
        <v>2127.498203000001</v>
      </c>
      <c r="F30" s="357">
        <f t="shared" si="7"/>
        <v>1569.7171469999996</v>
      </c>
      <c r="G30" s="357">
        <f t="shared" si="7"/>
        <v>1071.9909179999997</v>
      </c>
      <c r="H30" s="357">
        <f t="shared" si="7"/>
        <v>1844.920408</v>
      </c>
      <c r="I30" s="357">
        <f t="shared" si="7"/>
        <v>1620.0549099999998</v>
      </c>
      <c r="J30" s="357">
        <f t="shared" si="7"/>
        <v>1698.1563700000006</v>
      </c>
      <c r="K30" s="357">
        <f t="shared" si="7"/>
        <v>2374.7233880000003</v>
      </c>
      <c r="L30" s="357">
        <f t="shared" si="7"/>
        <v>2918.2004649999999</v>
      </c>
      <c r="M30" s="357">
        <f t="shared" si="7"/>
        <v>2783.2496909999991</v>
      </c>
      <c r="N30" s="357">
        <f>SUM(B30:M30)</f>
        <v>27699.141314</v>
      </c>
    </row>
    <row r="31" spans="1:14" ht="12.75" customHeight="1">
      <c r="A31" s="356" t="s">
        <v>21</v>
      </c>
      <c r="B31" s="357">
        <f t="shared" ref="B31:M31" si="8">B8-B17</f>
        <v>274.62389000000002</v>
      </c>
      <c r="C31" s="357">
        <f t="shared" si="8"/>
        <v>263.51080199999996</v>
      </c>
      <c r="D31" s="357">
        <f t="shared" si="8"/>
        <v>231.433165</v>
      </c>
      <c r="E31" s="357">
        <f t="shared" si="8"/>
        <v>225.815088</v>
      </c>
      <c r="F31" s="357">
        <f t="shared" si="8"/>
        <v>182.46772499999997</v>
      </c>
      <c r="G31" s="357">
        <f t="shared" si="8"/>
        <v>127.06743800000001</v>
      </c>
      <c r="H31" s="357">
        <f t="shared" si="8"/>
        <v>192.44968</v>
      </c>
      <c r="I31" s="357">
        <f t="shared" si="8"/>
        <v>59.213080000000005</v>
      </c>
      <c r="J31" s="357">
        <f t="shared" si="8"/>
        <v>28.46181</v>
      </c>
      <c r="K31" s="357">
        <f t="shared" si="8"/>
        <v>54.270995999999997</v>
      </c>
      <c r="L31" s="357">
        <f t="shared" si="8"/>
        <v>70.598724000000004</v>
      </c>
      <c r="M31" s="357">
        <f t="shared" si="8"/>
        <v>265.45177100000001</v>
      </c>
      <c r="N31" s="357">
        <f t="shared" ref="N31:N36" si="9">SUM(B31:M31)</f>
        <v>1975.3641689999999</v>
      </c>
    </row>
    <row r="32" spans="1:14" ht="12.75" customHeight="1">
      <c r="A32" s="356" t="s">
        <v>22</v>
      </c>
      <c r="B32" s="357">
        <f t="shared" ref="B32:M32" si="10">B9-B18</f>
        <v>368.08174799999983</v>
      </c>
      <c r="C32" s="357">
        <f t="shared" si="10"/>
        <v>336.55727099999922</v>
      </c>
      <c r="D32" s="357">
        <f t="shared" si="10"/>
        <v>342.56243699999959</v>
      </c>
      <c r="E32" s="357">
        <f t="shared" si="10"/>
        <v>293.04119424999936</v>
      </c>
      <c r="F32" s="357">
        <f t="shared" si="10"/>
        <v>282.76651500000008</v>
      </c>
      <c r="G32" s="357">
        <f t="shared" si="10"/>
        <v>255.27840999999984</v>
      </c>
      <c r="H32" s="357">
        <f t="shared" si="10"/>
        <v>264.79280199999988</v>
      </c>
      <c r="I32" s="357">
        <f t="shared" si="10"/>
        <v>264.41334600000079</v>
      </c>
      <c r="J32" s="357">
        <f t="shared" si="10"/>
        <v>266.07547299999976</v>
      </c>
      <c r="K32" s="357">
        <f t="shared" si="10"/>
        <v>321.74605100000031</v>
      </c>
      <c r="L32" s="357">
        <f t="shared" si="10"/>
        <v>344.59464400000076</v>
      </c>
      <c r="M32" s="357">
        <f t="shared" si="10"/>
        <v>375.0167239999995</v>
      </c>
      <c r="N32" s="357">
        <f t="shared" si="9"/>
        <v>3714.926615249999</v>
      </c>
    </row>
    <row r="33" spans="1:14" ht="12.75" customHeight="1">
      <c r="A33" s="356" t="s">
        <v>3</v>
      </c>
      <c r="B33" s="357">
        <f t="shared" ref="B33:M33" si="11">B10-B19</f>
        <v>202.10706685693216</v>
      </c>
      <c r="C33" s="357">
        <f t="shared" si="11"/>
        <v>156.87459311418084</v>
      </c>
      <c r="D33" s="357">
        <f t="shared" si="11"/>
        <v>157.97331612104026</v>
      </c>
      <c r="E33" s="357">
        <f t="shared" si="11"/>
        <v>144.33537483752849</v>
      </c>
      <c r="F33" s="357">
        <f t="shared" si="11"/>
        <v>110.49368826496683</v>
      </c>
      <c r="G33" s="357">
        <f t="shared" si="11"/>
        <v>108.41573764305632</v>
      </c>
      <c r="H33" s="357">
        <f t="shared" si="11"/>
        <v>95.975117810291948</v>
      </c>
      <c r="I33" s="357">
        <f t="shared" si="11"/>
        <v>93.975047842100892</v>
      </c>
      <c r="J33" s="357">
        <f t="shared" si="11"/>
        <v>103.28474418848776</v>
      </c>
      <c r="K33" s="357">
        <f t="shared" si="11"/>
        <v>141.02962533456557</v>
      </c>
      <c r="L33" s="357">
        <f t="shared" si="11"/>
        <v>144.78615885410247</v>
      </c>
      <c r="M33" s="357">
        <f t="shared" si="11"/>
        <v>127.98743804947257</v>
      </c>
      <c r="N33" s="357">
        <f t="shared" si="9"/>
        <v>1587.2379089167262</v>
      </c>
    </row>
    <row r="34" spans="1:14" ht="12.75" customHeight="1">
      <c r="A34" s="356" t="s">
        <v>23</v>
      </c>
      <c r="B34" s="357">
        <f t="shared" ref="B34:M34" si="12">B11-B20</f>
        <v>83.472999999999999</v>
      </c>
      <c r="C34" s="357">
        <f t="shared" si="12"/>
        <v>87.07580999999999</v>
      </c>
      <c r="D34" s="357">
        <f t="shared" si="12"/>
        <v>90.741859999999974</v>
      </c>
      <c r="E34" s="357">
        <f t="shared" si="12"/>
        <v>89.583659999999981</v>
      </c>
      <c r="F34" s="357">
        <f t="shared" si="12"/>
        <v>87.767360000000011</v>
      </c>
      <c r="G34" s="357">
        <f t="shared" si="12"/>
        <v>69.786840000000012</v>
      </c>
      <c r="H34" s="357">
        <f t="shared" si="12"/>
        <v>85.462670000000003</v>
      </c>
      <c r="I34" s="357">
        <f t="shared" si="12"/>
        <v>112.46167</v>
      </c>
      <c r="J34" s="357">
        <f t="shared" si="12"/>
        <v>71.370470000000012</v>
      </c>
      <c r="K34" s="357">
        <f t="shared" si="12"/>
        <v>79.007659999999973</v>
      </c>
      <c r="L34" s="357">
        <f t="shared" si="12"/>
        <v>87.479160000000007</v>
      </c>
      <c r="M34" s="357">
        <f t="shared" si="12"/>
        <v>98.730060000000023</v>
      </c>
      <c r="N34" s="357">
        <f t="shared" si="9"/>
        <v>1042.94022</v>
      </c>
    </row>
    <row r="35" spans="1:14" ht="12.75" customHeight="1">
      <c r="A35" s="356" t="s">
        <v>1</v>
      </c>
      <c r="B35" s="357">
        <f t="shared" ref="B35:M35" si="13">B12-B21</f>
        <v>88.508415154276321</v>
      </c>
      <c r="C35" s="357">
        <f t="shared" si="13"/>
        <v>42.731626243000854</v>
      </c>
      <c r="D35" s="357">
        <f t="shared" si="13"/>
        <v>48.138973456083114</v>
      </c>
      <c r="E35" s="357">
        <f t="shared" si="13"/>
        <v>56.9280401901894</v>
      </c>
      <c r="F35" s="357">
        <f t="shared" si="13"/>
        <v>47.23476560121923</v>
      </c>
      <c r="G35" s="357">
        <f t="shared" si="13"/>
        <v>49.020142839207054</v>
      </c>
      <c r="H35" s="357">
        <f t="shared" si="13"/>
        <v>39.699003438323722</v>
      </c>
      <c r="I35" s="357">
        <f t="shared" si="13"/>
        <v>33.84363149276863</v>
      </c>
      <c r="J35" s="357">
        <f t="shared" si="13"/>
        <v>55.45231757494301</v>
      </c>
      <c r="K35" s="357">
        <f t="shared" si="13"/>
        <v>81.015377452988389</v>
      </c>
      <c r="L35" s="357">
        <f t="shared" si="13"/>
        <v>59.063358738523341</v>
      </c>
      <c r="M35" s="357">
        <f t="shared" si="13"/>
        <v>56.312593651401258</v>
      </c>
      <c r="N35" s="357">
        <f t="shared" si="9"/>
        <v>657.94824583292416</v>
      </c>
    </row>
    <row r="36" spans="1:14">
      <c r="A36" s="265" t="s">
        <v>2</v>
      </c>
      <c r="B36" s="266">
        <f t="shared" ref="B36:M36" si="14">B13-B22</f>
        <v>98.049076239940845</v>
      </c>
      <c r="C36" s="266">
        <f t="shared" si="14"/>
        <v>230.85187982150975</v>
      </c>
      <c r="D36" s="266">
        <f t="shared" si="14"/>
        <v>414.99557947221194</v>
      </c>
      <c r="E36" s="266">
        <f t="shared" si="14"/>
        <v>499.53059172929125</v>
      </c>
      <c r="F36" s="266">
        <f t="shared" si="14"/>
        <v>539.0962640696373</v>
      </c>
      <c r="G36" s="266">
        <f t="shared" si="14"/>
        <v>606.07518534021153</v>
      </c>
      <c r="H36" s="266">
        <f t="shared" si="14"/>
        <v>513.34828632983806</v>
      </c>
      <c r="I36" s="266">
        <f t="shared" si="14"/>
        <v>573.3536957392048</v>
      </c>
      <c r="J36" s="266">
        <f t="shared" si="14"/>
        <v>384.62716100694917</v>
      </c>
      <c r="K36" s="266">
        <f t="shared" si="14"/>
        <v>245.49187132304397</v>
      </c>
      <c r="L36" s="266">
        <f t="shared" si="14"/>
        <v>141.14753475624553</v>
      </c>
      <c r="M36" s="266">
        <f t="shared" si="14"/>
        <v>80.267090029888593</v>
      </c>
      <c r="N36" s="266">
        <f t="shared" si="9"/>
        <v>4326.8342158579735</v>
      </c>
    </row>
    <row r="37" spans="1:14" s="7" customFormat="1" ht="11.25">
      <c r="A37" s="225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5"/>
    </row>
    <row r="38" spans="1:14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</row>
  </sheetData>
  <phoneticPr fontId="17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48"/>
  <sheetViews>
    <sheetView showGridLines="0" zoomScaleNormal="100" zoomScaleSheetLayoutView="115" workbookViewId="0"/>
  </sheetViews>
  <sheetFormatPr defaultColWidth="9.140625" defaultRowHeight="12.75"/>
  <cols>
    <col min="1" max="1" width="27.5703125" style="43" customWidth="1"/>
    <col min="2" max="14" width="8.85546875" style="43" customWidth="1"/>
    <col min="15" max="15" width="8.42578125" style="43" customWidth="1"/>
    <col min="16" max="16" width="11.42578125" style="43" bestFit="1" customWidth="1"/>
    <col min="17" max="16384" width="9.140625" style="43"/>
  </cols>
  <sheetData>
    <row r="1" spans="1:16" s="41" customFormat="1" ht="18">
      <c r="A1" s="194" t="s">
        <v>562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255" t="str">
        <f>'3.1'!N1</f>
        <v>2025</v>
      </c>
    </row>
    <row r="2" spans="1:16" s="14" customFormat="1" ht="6" customHeight="1"/>
    <row r="3" spans="1:16" s="14" customFormat="1" ht="12">
      <c r="A3" s="256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52" t="s">
        <v>60</v>
      </c>
    </row>
    <row r="4" spans="1:16" s="14" customFormat="1" ht="13.5">
      <c r="A4" s="257" t="s">
        <v>343</v>
      </c>
      <c r="B4" s="258">
        <f t="shared" ref="B4:M4" si="0">B5+B6+B7+B8</f>
        <v>-879.72407309120194</v>
      </c>
      <c r="C4" s="258">
        <f t="shared" si="0"/>
        <v>-951.27025500206844</v>
      </c>
      <c r="D4" s="258">
        <f t="shared" si="0"/>
        <v>-1114.6886206476429</v>
      </c>
      <c r="E4" s="258">
        <f t="shared" si="0"/>
        <v>-797.8540358177097</v>
      </c>
      <c r="F4" s="258">
        <f t="shared" si="0"/>
        <v>-450.95451128988577</v>
      </c>
      <c r="G4" s="258">
        <f t="shared" si="0"/>
        <v>313.03265861544497</v>
      </c>
      <c r="H4" s="258">
        <f t="shared" si="0"/>
        <v>-485.38545101969237</v>
      </c>
      <c r="I4" s="258">
        <f t="shared" si="0"/>
        <v>-901.76107793723531</v>
      </c>
      <c r="J4" s="258">
        <f t="shared" si="0"/>
        <v>-312.42986322991669</v>
      </c>
      <c r="K4" s="258">
        <f t="shared" si="0"/>
        <v>-484.43439805458911</v>
      </c>
      <c r="L4" s="258">
        <f t="shared" si="0"/>
        <v>-781.1191780176681</v>
      </c>
      <c r="M4" s="258">
        <f t="shared" si="0"/>
        <v>-585.89947980936608</v>
      </c>
      <c r="N4" s="258">
        <f t="shared" ref="N4:N11" si="1">SUM(B4:M4)</f>
        <v>-7432.4882853015315</v>
      </c>
    </row>
    <row r="5" spans="1:16" s="14" customFormat="1" ht="12">
      <c r="A5" s="358" t="s">
        <v>56</v>
      </c>
      <c r="B5" s="261">
        <f>'8.1'!B18</f>
        <v>1893.8420670748328</v>
      </c>
      <c r="C5" s="261">
        <f>'8.1'!C18</f>
        <v>1423.5297449255893</v>
      </c>
      <c r="D5" s="261">
        <f>'8.1'!D18</f>
        <v>1266.6138559241017</v>
      </c>
      <c r="E5" s="261">
        <f>'8.1'!E18</f>
        <v>999.57382606264582</v>
      </c>
      <c r="F5" s="261">
        <f>'8.1'!F18</f>
        <v>1297.3948158894898</v>
      </c>
      <c r="G5" s="261">
        <f>'8.1'!G18</f>
        <v>1626.3756730613402</v>
      </c>
      <c r="H5" s="261">
        <f>'8.1'!H18</f>
        <v>1240.8968242296773</v>
      </c>
      <c r="I5" s="261">
        <f>'8.1'!I18</f>
        <v>861.81014629773881</v>
      </c>
      <c r="J5" s="261">
        <f>'8.1'!J18</f>
        <v>1291.6981815964602</v>
      </c>
      <c r="K5" s="261">
        <f>'8.1'!K18</f>
        <v>1535.4475026724576</v>
      </c>
      <c r="L5" s="261">
        <f>'8.1'!L18</f>
        <v>1609.5859351703455</v>
      </c>
      <c r="M5" s="261">
        <f>'8.1'!M18</f>
        <v>1963.7011766343744</v>
      </c>
      <c r="N5" s="261">
        <f t="shared" si="1"/>
        <v>17010.469749539054</v>
      </c>
      <c r="P5" s="15"/>
    </row>
    <row r="6" spans="1:16" s="14" customFormat="1" ht="12">
      <c r="A6" s="356" t="s">
        <v>57</v>
      </c>
      <c r="B6" s="360">
        <f>'8.1'!B23</f>
        <v>46.272648000000004</v>
      </c>
      <c r="C6" s="360">
        <f>'8.1'!C23</f>
        <v>60.675967</v>
      </c>
      <c r="D6" s="360">
        <f>'8.1'!D23</f>
        <v>12.627773000000001</v>
      </c>
      <c r="E6" s="360">
        <f>'8.1'!E23</f>
        <v>9.6838999999999995E-2</v>
      </c>
      <c r="F6" s="360">
        <f>'8.1'!F23</f>
        <v>0.146036</v>
      </c>
      <c r="G6" s="360">
        <f>'8.1'!G23</f>
        <v>0.19920199999999999</v>
      </c>
      <c r="H6" s="360">
        <f>'8.1'!H23</f>
        <v>1.2060000000000002</v>
      </c>
      <c r="I6" s="360">
        <f>'8.1'!I23</f>
        <v>0.11262899999999999</v>
      </c>
      <c r="J6" s="360">
        <f>'8.1'!J23</f>
        <v>9.0180999999999997E-2</v>
      </c>
      <c r="K6" s="360">
        <f>'8.1'!K23</f>
        <v>8.654895999999999</v>
      </c>
      <c r="L6" s="360">
        <f>'8.1'!L23</f>
        <v>23.490891999999999</v>
      </c>
      <c r="M6" s="360">
        <f>'8.1'!M23</f>
        <v>8.856190999999999</v>
      </c>
      <c r="N6" s="360">
        <f t="shared" si="1"/>
        <v>162.42925400000001</v>
      </c>
    </row>
    <row r="7" spans="1:16" s="14" customFormat="1" ht="12">
      <c r="A7" s="356" t="s">
        <v>58</v>
      </c>
      <c r="B7" s="360">
        <f>'8.1'!B7</f>
        <v>-2818.1643241660349</v>
      </c>
      <c r="C7" s="360">
        <f>'8.1'!C7</f>
        <v>-2434.9232779276576</v>
      </c>
      <c r="D7" s="360">
        <f>'8.1'!D7</f>
        <v>-2386.7784515717444</v>
      </c>
      <c r="E7" s="360">
        <f>'8.1'!E7</f>
        <v>-1769.2091428803556</v>
      </c>
      <c r="F7" s="360">
        <f>'8.1'!F7</f>
        <v>-1718.3590591793757</v>
      </c>
      <c r="G7" s="360">
        <f>'8.1'!G7</f>
        <v>-1281.1767374458952</v>
      </c>
      <c r="H7" s="360">
        <f>'8.1'!H7</f>
        <v>-1699.5075872493696</v>
      </c>
      <c r="I7" s="360">
        <f>'8.1'!I7</f>
        <v>-1735.6631432349741</v>
      </c>
      <c r="J7" s="360">
        <f>'8.1'!J7</f>
        <v>-1576.320220826377</v>
      </c>
      <c r="K7" s="360">
        <f>'8.1'!K7</f>
        <v>-2016.4189537270468</v>
      </c>
      <c r="L7" s="360">
        <f>'8.1'!L7</f>
        <v>-2397.7369801880136</v>
      </c>
      <c r="M7" s="360">
        <f>'8.1'!M7</f>
        <v>-2542.2611334437406</v>
      </c>
      <c r="N7" s="360">
        <f t="shared" si="1"/>
        <v>-24376.519011840581</v>
      </c>
      <c r="P7" s="15"/>
    </row>
    <row r="8" spans="1:16" s="14" customFormat="1" ht="12">
      <c r="A8" s="265" t="s">
        <v>59</v>
      </c>
      <c r="B8" s="359">
        <f>'8.1'!B12</f>
        <v>-1.674464</v>
      </c>
      <c r="C8" s="359">
        <f>'8.1'!C12</f>
        <v>-0.55268899999999999</v>
      </c>
      <c r="D8" s="359">
        <f>'8.1'!D12</f>
        <v>-7.1517979999999985</v>
      </c>
      <c r="E8" s="359">
        <f>'8.1'!E12</f>
        <v>-28.315557999999999</v>
      </c>
      <c r="F8" s="359">
        <f>'8.1'!F12</f>
        <v>-30.136303999999999</v>
      </c>
      <c r="G8" s="359">
        <f>'8.1'!G12</f>
        <v>-32.365479000000001</v>
      </c>
      <c r="H8" s="359">
        <f>'8.1'!H12</f>
        <v>-27.980688000000001</v>
      </c>
      <c r="I8" s="359">
        <f>'8.1'!I12</f>
        <v>-28.020710000000001</v>
      </c>
      <c r="J8" s="359">
        <f>'8.1'!J12</f>
        <v>-27.898005000000001</v>
      </c>
      <c r="K8" s="359">
        <f>'8.1'!K12</f>
        <v>-12.117843000000001</v>
      </c>
      <c r="L8" s="359">
        <f>'8.1'!L12</f>
        <v>-16.459025</v>
      </c>
      <c r="M8" s="359">
        <f>'8.1'!M12</f>
        <v>-16.195713999999999</v>
      </c>
      <c r="N8" s="359">
        <f t="shared" si="1"/>
        <v>-228.86827700000003</v>
      </c>
      <c r="O8" s="42"/>
    </row>
    <row r="9" spans="1:16" s="14" customFormat="1" ht="12">
      <c r="A9" s="253" t="s">
        <v>222</v>
      </c>
      <c r="B9" s="258">
        <f t="shared" ref="B9:M9" si="2">B11+B10</f>
        <v>324.06829700000003</v>
      </c>
      <c r="C9" s="258">
        <f t="shared" si="2"/>
        <v>292.57396150000011</v>
      </c>
      <c r="D9" s="258">
        <f t="shared" si="2"/>
        <v>276.19705700000003</v>
      </c>
      <c r="E9" s="258">
        <f t="shared" si="2"/>
        <v>239.29945000000004</v>
      </c>
      <c r="F9" s="258">
        <f t="shared" si="2"/>
        <v>213.21066749999989</v>
      </c>
      <c r="G9" s="258">
        <f t="shared" si="2"/>
        <v>184.81143450000002</v>
      </c>
      <c r="H9" s="258">
        <f t="shared" si="2"/>
        <v>235.76156700000007</v>
      </c>
      <c r="I9" s="258">
        <f t="shared" si="2"/>
        <v>234.47312900000014</v>
      </c>
      <c r="J9" s="258">
        <f t="shared" si="2"/>
        <v>243.6020530000001</v>
      </c>
      <c r="K9" s="258">
        <f t="shared" si="2"/>
        <v>277.76525100000003</v>
      </c>
      <c r="L9" s="258">
        <f t="shared" si="2"/>
        <v>303.24983500000002</v>
      </c>
      <c r="M9" s="258">
        <f t="shared" si="2"/>
        <v>336.736268</v>
      </c>
      <c r="N9" s="258">
        <f t="shared" si="1"/>
        <v>3161.7489705000007</v>
      </c>
      <c r="O9" s="42"/>
    </row>
    <row r="10" spans="1:16" s="14" customFormat="1" ht="12">
      <c r="A10" s="356" t="s">
        <v>73</v>
      </c>
      <c r="B10" s="360">
        <f>-'10.1'!B15</f>
        <v>102.369632</v>
      </c>
      <c r="C10" s="360">
        <f>-'10.1'!C15</f>
        <v>92.570464500000099</v>
      </c>
      <c r="D10" s="360">
        <f>-'10.1'!D15</f>
        <v>84.026356000000007</v>
      </c>
      <c r="E10" s="360">
        <f>-'10.1'!E15</f>
        <v>73.081554999999994</v>
      </c>
      <c r="F10" s="360">
        <f>-'10.1'!F15</f>
        <v>83.697998999999896</v>
      </c>
      <c r="G10" s="360">
        <f>-'10.1'!G15</f>
        <v>60.130020000000002</v>
      </c>
      <c r="H10" s="360">
        <f>-'10.1'!H15</f>
        <v>76.128964000000096</v>
      </c>
      <c r="I10" s="360">
        <f>-'10.1'!I15</f>
        <v>77.433654000000104</v>
      </c>
      <c r="J10" s="360">
        <f>-'10.1'!J15</f>
        <v>81.053692000000098</v>
      </c>
      <c r="K10" s="360">
        <f>-'10.1'!K15</f>
        <v>93.322018999999997</v>
      </c>
      <c r="L10" s="360">
        <f>-'10.1'!L15</f>
        <v>105.56228</v>
      </c>
      <c r="M10" s="360">
        <f>-'10.1'!M15</f>
        <v>117.85852</v>
      </c>
      <c r="N10" s="360">
        <f t="shared" si="1"/>
        <v>1047.2351555000002</v>
      </c>
    </row>
    <row r="11" spans="1:16" s="14" customFormat="1" ht="12">
      <c r="A11" s="265" t="s">
        <v>74</v>
      </c>
      <c r="B11" s="359">
        <f>-'10.1'!B37</f>
        <v>221.69866500000001</v>
      </c>
      <c r="C11" s="359">
        <f>-'10.1'!C37</f>
        <v>200.00349699999998</v>
      </c>
      <c r="D11" s="359">
        <f>-'10.1'!D37</f>
        <v>192.17070100000001</v>
      </c>
      <c r="E11" s="359">
        <f>-'10.1'!E37</f>
        <v>166.21789500000003</v>
      </c>
      <c r="F11" s="359">
        <f>-'10.1'!F37</f>
        <v>129.51266849999999</v>
      </c>
      <c r="G11" s="359">
        <f>-'10.1'!G37</f>
        <v>124.68141450000002</v>
      </c>
      <c r="H11" s="359">
        <f>-'10.1'!H37</f>
        <v>159.63260299999999</v>
      </c>
      <c r="I11" s="359">
        <f>-'10.1'!I37</f>
        <v>157.03947500000004</v>
      </c>
      <c r="J11" s="359">
        <f>-'10.1'!J37</f>
        <v>162.548361</v>
      </c>
      <c r="K11" s="359">
        <f>-'10.1'!K37</f>
        <v>184.44323200000002</v>
      </c>
      <c r="L11" s="359">
        <f>-'10.1'!L37</f>
        <v>197.687555</v>
      </c>
      <c r="M11" s="359">
        <f>-'10.1'!M37</f>
        <v>218.877748</v>
      </c>
      <c r="N11" s="359">
        <f t="shared" si="1"/>
        <v>2114.5138150000002</v>
      </c>
    </row>
    <row r="12" spans="1:16" s="14" customFormat="1" ht="0.75" customHeight="1">
      <c r="A12" s="260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2"/>
    </row>
    <row r="13" spans="1:16" s="14" customFormat="1" ht="12">
      <c r="A13" s="263" t="s">
        <v>223</v>
      </c>
      <c r="B13" s="264">
        <f>B24-B21</f>
        <v>5694.4968181211498</v>
      </c>
      <c r="C13" s="264">
        <f t="shared" ref="C13:M13" si="3">C24-C21</f>
        <v>5244.7727933286924</v>
      </c>
      <c r="D13" s="264">
        <f t="shared" si="3"/>
        <v>5184.4418442993338</v>
      </c>
      <c r="E13" s="264">
        <f t="shared" si="3"/>
        <v>4588.5753402270248</v>
      </c>
      <c r="F13" s="264">
        <f t="shared" si="3"/>
        <v>4572.820997735821</v>
      </c>
      <c r="G13" s="264">
        <f t="shared" si="3"/>
        <v>4420.1607281124816</v>
      </c>
      <c r="H13" s="264">
        <f t="shared" si="3"/>
        <v>4326.683280248455</v>
      </c>
      <c r="I13" s="264">
        <f t="shared" si="3"/>
        <v>4285.8122395040818</v>
      </c>
      <c r="J13" s="264">
        <f t="shared" si="3"/>
        <v>4387.8715456303853</v>
      </c>
      <c r="K13" s="264">
        <f t="shared" si="3"/>
        <v>4939.2709160105969</v>
      </c>
      <c r="L13" s="264">
        <f t="shared" si="3"/>
        <v>5271.8773395788585</v>
      </c>
      <c r="M13" s="264">
        <f t="shared" si="3"/>
        <v>5315.7622546907651</v>
      </c>
      <c r="N13" s="264">
        <f>SUM(B13:M13)</f>
        <v>58232.546097487648</v>
      </c>
    </row>
    <row r="14" spans="1:16" s="14" customFormat="1" ht="12">
      <c r="A14" s="356" t="s">
        <v>172</v>
      </c>
      <c r="B14" s="357">
        <v>624.2814810000001</v>
      </c>
      <c r="C14" s="357">
        <v>544.62265000000002</v>
      </c>
      <c r="D14" s="357">
        <v>653.27919100000008</v>
      </c>
      <c r="E14" s="357">
        <v>626.09470399999998</v>
      </c>
      <c r="F14" s="357">
        <v>629.36368800000014</v>
      </c>
      <c r="G14" s="357">
        <v>671.53118000000006</v>
      </c>
      <c r="H14" s="357">
        <v>644.7299210000001</v>
      </c>
      <c r="I14" s="357">
        <v>588.47331599999995</v>
      </c>
      <c r="J14" s="357">
        <v>622.59520699999996</v>
      </c>
      <c r="K14" s="357">
        <v>637.41798499999993</v>
      </c>
      <c r="L14" s="357">
        <v>606.60078099999998</v>
      </c>
      <c r="M14" s="357">
        <v>544.76356799999996</v>
      </c>
      <c r="N14" s="357">
        <f t="shared" ref="N14:N23" si="4">SUM(B14:M14)</f>
        <v>7393.7536720000007</v>
      </c>
      <c r="O14" s="15"/>
    </row>
    <row r="15" spans="1:16" s="14" customFormat="1" ht="12">
      <c r="A15" s="356" t="s">
        <v>173</v>
      </c>
      <c r="B15" s="357">
        <v>1977.1593359999999</v>
      </c>
      <c r="C15" s="357">
        <v>1859.7551120000003</v>
      </c>
      <c r="D15" s="357">
        <v>1921.9583520000001</v>
      </c>
      <c r="E15" s="357">
        <v>1811.5195860000001</v>
      </c>
      <c r="F15" s="357">
        <v>1758.3309849999998</v>
      </c>
      <c r="G15" s="357">
        <v>1813.3587359999999</v>
      </c>
      <c r="H15" s="357">
        <v>1787.4744910000002</v>
      </c>
      <c r="I15" s="357">
        <v>1746.2512390000002</v>
      </c>
      <c r="J15" s="357">
        <v>1843.739497</v>
      </c>
      <c r="K15" s="357">
        <v>1935.6577050000001</v>
      </c>
      <c r="L15" s="357">
        <v>1929.9251610000001</v>
      </c>
      <c r="M15" s="357">
        <v>1745.6285260000031</v>
      </c>
      <c r="N15" s="357">
        <f t="shared" si="4"/>
        <v>22130.758726000007</v>
      </c>
    </row>
    <row r="16" spans="1:16" s="14" customFormat="1" ht="12">
      <c r="A16" s="356" t="s">
        <v>174</v>
      </c>
      <c r="B16" s="357">
        <v>807.71627740980773</v>
      </c>
      <c r="C16" s="357">
        <v>734.36471055848153</v>
      </c>
      <c r="D16" s="357">
        <v>702.45242776686132</v>
      </c>
      <c r="E16" s="357">
        <v>591.09647819675945</v>
      </c>
      <c r="F16" s="357">
        <v>580.5393755617597</v>
      </c>
      <c r="G16" s="357">
        <v>549.96290075091702</v>
      </c>
      <c r="H16" s="357">
        <v>546.84871340004611</v>
      </c>
      <c r="I16" s="357">
        <v>552.73062087991912</v>
      </c>
      <c r="J16" s="357">
        <v>565.59708506351217</v>
      </c>
      <c r="K16" s="357">
        <v>660.43878161719101</v>
      </c>
      <c r="L16" s="357">
        <v>724.01840097347974</v>
      </c>
      <c r="M16" s="357">
        <v>745.07355527339939</v>
      </c>
      <c r="N16" s="357">
        <f t="shared" si="4"/>
        <v>7760.839327452135</v>
      </c>
    </row>
    <row r="17" spans="1:17" s="14" customFormat="1" ht="12">
      <c r="A17" s="356" t="s">
        <v>256</v>
      </c>
      <c r="B17" s="357">
        <v>1894.0483228913413</v>
      </c>
      <c r="C17" s="357">
        <v>1718.3191709102082</v>
      </c>
      <c r="D17" s="357">
        <v>1523.0453542024741</v>
      </c>
      <c r="E17" s="357">
        <v>1213.8046830802512</v>
      </c>
      <c r="F17" s="357">
        <v>1249.3710042640687</v>
      </c>
      <c r="G17" s="357">
        <v>1053.7822299115642</v>
      </c>
      <c r="H17" s="357">
        <v>1017.7100110284098</v>
      </c>
      <c r="I17" s="357">
        <v>1042.2062645941608</v>
      </c>
      <c r="J17" s="357">
        <v>1034.5468134168671</v>
      </c>
      <c r="K17" s="357">
        <v>1379.6953755834077</v>
      </c>
      <c r="L17" s="357">
        <v>1633.4439582253881</v>
      </c>
      <c r="M17" s="357">
        <v>1896.0903759873559</v>
      </c>
      <c r="N17" s="357">
        <f t="shared" si="4"/>
        <v>16656.063564095497</v>
      </c>
    </row>
    <row r="18" spans="1:17" s="14" customFormat="1" ht="12">
      <c r="A18" s="356" t="s">
        <v>176</v>
      </c>
      <c r="B18" s="357">
        <v>23.635671000000002</v>
      </c>
      <c r="C18" s="357">
        <v>16.964365000000001</v>
      </c>
      <c r="D18" s="357">
        <v>26.183640000000004</v>
      </c>
      <c r="E18" s="357">
        <v>19.081883999999999</v>
      </c>
      <c r="F18" s="357">
        <v>22.880441999999999</v>
      </c>
      <c r="G18" s="357">
        <v>23.059518000000001</v>
      </c>
      <c r="H18" s="357">
        <v>23.678823999999999</v>
      </c>
      <c r="I18" s="357">
        <v>22.376383000000001</v>
      </c>
      <c r="J18" s="357">
        <v>30.181508000000001</v>
      </c>
      <c r="K18" s="357">
        <v>21.909602</v>
      </c>
      <c r="L18" s="357">
        <v>21.580009</v>
      </c>
      <c r="M18" s="357">
        <v>25.614836</v>
      </c>
      <c r="N18" s="357">
        <f t="shared" si="4"/>
        <v>277.14668200000006</v>
      </c>
    </row>
    <row r="19" spans="1:17" s="14" customFormat="1" ht="12">
      <c r="A19" s="356" t="s">
        <v>180</v>
      </c>
      <c r="B19" s="357">
        <v>367.65572982000049</v>
      </c>
      <c r="C19" s="357">
        <v>370.74678486000249</v>
      </c>
      <c r="D19" s="357">
        <v>357.52287932999752</v>
      </c>
      <c r="E19" s="357">
        <v>326.978004950014</v>
      </c>
      <c r="F19" s="357">
        <v>332.33550290999307</v>
      </c>
      <c r="G19" s="357">
        <v>308.46616345000047</v>
      </c>
      <c r="H19" s="357">
        <v>306.24131981999881</v>
      </c>
      <c r="I19" s="357">
        <v>333.77441603000187</v>
      </c>
      <c r="J19" s="357">
        <v>291.21143515000682</v>
      </c>
      <c r="K19" s="357">
        <v>304.15146680999817</v>
      </c>
      <c r="L19" s="357">
        <v>356.3090293799907</v>
      </c>
      <c r="M19" s="357">
        <v>358.59139343000714</v>
      </c>
      <c r="N19" s="357">
        <f t="shared" si="4"/>
        <v>4013.9841259400105</v>
      </c>
    </row>
    <row r="20" spans="1:17" s="14" customFormat="1" ht="12">
      <c r="A20" s="356" t="s">
        <v>261</v>
      </c>
      <c r="B20" s="357">
        <f>'3.1'!B14</f>
        <v>507.56668633999988</v>
      </c>
      <c r="C20" s="357">
        <f>'3.1'!C14</f>
        <v>473.50062794999991</v>
      </c>
      <c r="D20" s="357">
        <f>'3.1'!D14</f>
        <v>477.69170062999996</v>
      </c>
      <c r="E20" s="357">
        <f>'3.1'!E14</f>
        <v>401.63216543000004</v>
      </c>
      <c r="F20" s="357">
        <f>'3.1'!F14</f>
        <v>361.83954047999993</v>
      </c>
      <c r="G20" s="357">
        <f>'3.1'!G14</f>
        <v>300.19901233000002</v>
      </c>
      <c r="H20" s="357">
        <f>'3.1'!H14</f>
        <v>383.73331732999992</v>
      </c>
      <c r="I20" s="357">
        <f>'3.1'!I14</f>
        <v>390.95748969999988</v>
      </c>
      <c r="J20" s="357">
        <f>'3.1'!J14</f>
        <v>369.65852317999997</v>
      </c>
      <c r="K20" s="357">
        <f>'3.1'!K14</f>
        <v>437.12308096999993</v>
      </c>
      <c r="L20" s="357">
        <f>'3.1'!L14</f>
        <v>479.84279158999993</v>
      </c>
      <c r="M20" s="357">
        <f>'3.1'!M14</f>
        <v>463.16749262999997</v>
      </c>
      <c r="N20" s="357">
        <f t="shared" si="4"/>
        <v>5046.9124285600001</v>
      </c>
    </row>
    <row r="21" spans="1:17" s="14" customFormat="1" ht="12">
      <c r="A21" s="356" t="s">
        <v>262</v>
      </c>
      <c r="B21" s="357">
        <f>'3.1'!B23</f>
        <v>112.78273700000001</v>
      </c>
      <c r="C21" s="357">
        <f>'3.1'!C23</f>
        <v>98.616241000000016</v>
      </c>
      <c r="D21" s="357">
        <f>'3.1'!D23</f>
        <v>86.995190000000008</v>
      </c>
      <c r="E21" s="357">
        <f>'3.1'!E23</f>
        <v>67.134014280000002</v>
      </c>
      <c r="F21" s="357">
        <f>'3.1'!F23</f>
        <v>58.844432000000005</v>
      </c>
      <c r="G21" s="357">
        <f>'3.1'!G23</f>
        <v>46.446231000000004</v>
      </c>
      <c r="H21" s="357">
        <f>'3.1'!H23</f>
        <v>45.728750999999988</v>
      </c>
      <c r="I21" s="357">
        <f>'3.1'!I23</f>
        <v>45.548781999999996</v>
      </c>
      <c r="J21" s="357">
        <f>'3.1'!J23</f>
        <v>51.693018000000009</v>
      </c>
      <c r="K21" s="357">
        <f>'3.1'!K23</f>
        <v>73.776701000000031</v>
      </c>
      <c r="L21" s="357">
        <f>'3.1'!L23</f>
        <v>90.807006999999956</v>
      </c>
      <c r="M21" s="357">
        <f>'3.1'!M23</f>
        <v>98.848855</v>
      </c>
      <c r="N21" s="357">
        <f t="shared" si="4"/>
        <v>877.22195927999996</v>
      </c>
    </row>
    <row r="22" spans="1:17" s="14" customFormat="1" ht="12">
      <c r="A22" s="356" t="s">
        <v>177</v>
      </c>
      <c r="B22" s="357">
        <f>-('10.1'!B13+'10.1'!B31)</f>
        <v>113.085033</v>
      </c>
      <c r="C22" s="357">
        <f>-('10.1'!C13+'10.1'!C31)</f>
        <v>113.3605</v>
      </c>
      <c r="D22" s="357">
        <f>-('10.1'!D13+'10.1'!D31)</f>
        <v>119.71655799999999</v>
      </c>
      <c r="E22" s="357">
        <f>-('10.1'!E13+'10.1'!E31)</f>
        <v>117.15062</v>
      </c>
      <c r="F22" s="357">
        <f>-('10.1'!F13+'10.1'!F31)</f>
        <v>112.16217</v>
      </c>
      <c r="G22" s="357">
        <f>-('10.1'!G13+'10.1'!G31)</f>
        <v>91.362720000000095</v>
      </c>
      <c r="H22" s="357">
        <f>-('10.1'!H13+'10.1'!H31)</f>
        <v>113.604428</v>
      </c>
      <c r="I22" s="357">
        <f>-('10.1'!I13+'10.1'!I31)</f>
        <v>146.344233</v>
      </c>
      <c r="J22" s="357">
        <f>-('10.1'!J13+'10.1'!J31)</f>
        <v>92.907645000000102</v>
      </c>
      <c r="K22" s="357">
        <f>-('10.1'!K13+'10.1'!K31)</f>
        <v>101.614158</v>
      </c>
      <c r="L22" s="357">
        <f>-('10.1'!L13+'10.1'!L31)</f>
        <v>116.622618</v>
      </c>
      <c r="M22" s="357">
        <f>-('10.1'!M13+'10.1'!M31)</f>
        <v>129.09012000000001</v>
      </c>
      <c r="N22" s="357">
        <f t="shared" si="4"/>
        <v>1367.0208030000006</v>
      </c>
    </row>
    <row r="23" spans="1:17" s="14" customFormat="1" ht="12">
      <c r="A23" s="356" t="s">
        <v>178</v>
      </c>
      <c r="B23" s="357">
        <f>B24+B22+B9+B20</f>
        <v>6751.9995714611505</v>
      </c>
      <c r="C23" s="357">
        <f t="shared" ref="C23:L23" si="5">C24+C22+C9+C20</f>
        <v>6222.8241237786924</v>
      </c>
      <c r="D23" s="357">
        <f t="shared" si="5"/>
        <v>6145.0423499293338</v>
      </c>
      <c r="E23" s="357">
        <f t="shared" si="5"/>
        <v>5413.7915899370255</v>
      </c>
      <c r="F23" s="357">
        <f t="shared" si="5"/>
        <v>5318.8778077158204</v>
      </c>
      <c r="G23" s="357">
        <f t="shared" si="5"/>
        <v>5042.9801259424821</v>
      </c>
      <c r="H23" s="357">
        <f t="shared" si="5"/>
        <v>5105.5113435784551</v>
      </c>
      <c r="I23" s="357">
        <f t="shared" si="5"/>
        <v>5103.1358732040817</v>
      </c>
      <c r="J23" s="357">
        <f t="shared" si="5"/>
        <v>5145.732784810386</v>
      </c>
      <c r="K23" s="357">
        <f t="shared" si="5"/>
        <v>5829.5501069805969</v>
      </c>
      <c r="L23" s="357">
        <f t="shared" si="5"/>
        <v>6262.3995911688589</v>
      </c>
      <c r="M23" s="357">
        <f>M24+M22+M9+M20</f>
        <v>6343.604990320765</v>
      </c>
      <c r="N23" s="357">
        <f t="shared" si="4"/>
        <v>68685.450258827652</v>
      </c>
    </row>
    <row r="24" spans="1:17" s="14" customFormat="1" ht="12">
      <c r="A24" s="356" t="s">
        <v>179</v>
      </c>
      <c r="B24" s="360">
        <f>B14+B15+B16+B17+B18+B19+B21</f>
        <v>5807.2795551211502</v>
      </c>
      <c r="C24" s="360">
        <f t="shared" ref="C24:M24" si="6">C14+C15+C16+C17+C18+C19+C21</f>
        <v>5343.3890343286921</v>
      </c>
      <c r="D24" s="360">
        <f t="shared" si="6"/>
        <v>5271.4370342993334</v>
      </c>
      <c r="E24" s="360">
        <f t="shared" si="6"/>
        <v>4655.7093545070247</v>
      </c>
      <c r="F24" s="360">
        <f t="shared" si="6"/>
        <v>4631.6654297358209</v>
      </c>
      <c r="G24" s="360">
        <f t="shared" si="6"/>
        <v>4466.6069591124815</v>
      </c>
      <c r="H24" s="360">
        <f t="shared" si="6"/>
        <v>4372.4120312484547</v>
      </c>
      <c r="I24" s="360">
        <f t="shared" si="6"/>
        <v>4331.3610215040817</v>
      </c>
      <c r="J24" s="360">
        <f t="shared" si="6"/>
        <v>4439.5645636303852</v>
      </c>
      <c r="K24" s="360">
        <f t="shared" si="6"/>
        <v>5013.0476170105967</v>
      </c>
      <c r="L24" s="360">
        <f t="shared" si="6"/>
        <v>5362.6843465788588</v>
      </c>
      <c r="M24" s="360">
        <f t="shared" si="6"/>
        <v>5414.6111096907653</v>
      </c>
      <c r="N24" s="360">
        <f>SUM(B24:M24)</f>
        <v>59109.768056767636</v>
      </c>
    </row>
    <row r="25" spans="1:17" s="14" customFormat="1" ht="12">
      <c r="A25" s="361" t="s">
        <v>366</v>
      </c>
      <c r="B25" s="359">
        <f>'3.1'!B5+'3.2'!B4-'3.2'!B23</f>
        <v>27.242894038797203</v>
      </c>
      <c r="C25" s="359">
        <f>'3.1'!C5+'3.2'!C4-'3.2'!C23</f>
        <v>55.543501347929123</v>
      </c>
      <c r="D25" s="359">
        <f>'3.1'!D5+'3.2'!D4-'3.2'!D23</f>
        <v>46.806359102358329</v>
      </c>
      <c r="E25" s="359">
        <f>'3.1'!E5+'3.2'!E4-'3.2'!E23</f>
        <v>9.2119316822745532</v>
      </c>
      <c r="F25" s="359">
        <f>'3.1'!F5+'3.2'!F4-'3.2'!F23</f>
        <v>7.6805064101163225</v>
      </c>
      <c r="G25" s="359">
        <f>'3.1'!G5+'3.2'!G4-'3.2'!G23</f>
        <v>-24.721783174562916</v>
      </c>
      <c r="H25" s="359">
        <f>'3.1'!H5+'3.2'!H4-'3.2'!H23</f>
        <v>-20.670549689693871</v>
      </c>
      <c r="I25" s="359">
        <f>'3.1'!I5+'3.2'!I4-'3.2'!I23</f>
        <v>5.4554096327565276</v>
      </c>
      <c r="J25" s="359">
        <f>'3.1'!J5+'3.2'!J4-'3.2'!J23</f>
        <v>21.602380910077045</v>
      </c>
      <c r="K25" s="359">
        <f>'3.1'!K5+'3.2'!K4-'3.2'!K23</f>
        <v>40.456975045412037</v>
      </c>
      <c r="L25" s="359">
        <f>'3.1'!L5+'3.2'!L4-'3.2'!L23</f>
        <v>36.99809775234462</v>
      </c>
      <c r="M25" s="359">
        <f>'3.1'!M5+'3.2'!M4-'3.2'!M23</f>
        <v>44.160340230630936</v>
      </c>
      <c r="N25" s="359">
        <f>SUM(B25:M25)</f>
        <v>249.76606328843991</v>
      </c>
    </row>
    <row r="26" spans="1:17" s="40" customFormat="1" ht="12.95" customHeight="1">
      <c r="A26" s="40" t="s">
        <v>520</v>
      </c>
      <c r="N26" s="5"/>
    </row>
    <row r="27" spans="1:17" s="40" customFormat="1" ht="11.1" customHeight="1">
      <c r="N27" s="5"/>
    </row>
    <row r="28" spans="1:17" s="14" customFormat="1">
      <c r="A28" s="44" t="s">
        <v>241</v>
      </c>
      <c r="B28" s="45">
        <f>-'3.1'!B14</f>
        <v>-507.56668633999988</v>
      </c>
      <c r="C28" s="45">
        <f>-'3.1'!C14</f>
        <v>-473.50062794999991</v>
      </c>
      <c r="D28" s="45">
        <f>-'3.1'!D14</f>
        <v>-477.69170062999996</v>
      </c>
      <c r="E28" s="45">
        <f>-'3.1'!E14</f>
        <v>-401.63216543000004</v>
      </c>
      <c r="F28" s="45">
        <f>-'3.1'!F14</f>
        <v>-361.83954047999993</v>
      </c>
      <c r="G28" s="45">
        <f>-'3.1'!G14</f>
        <v>-300.19901233000002</v>
      </c>
      <c r="H28" s="45">
        <f>-'3.1'!H14</f>
        <v>-383.73331732999992</v>
      </c>
      <c r="I28" s="45">
        <f>-'3.1'!I14</f>
        <v>-390.95748969999988</v>
      </c>
      <c r="J28" s="45">
        <f>-'3.1'!J14</f>
        <v>-369.65852317999997</v>
      </c>
      <c r="K28" s="45">
        <f>-'3.1'!K14</f>
        <v>-437.12308096999993</v>
      </c>
      <c r="L28" s="45">
        <f>-'3.1'!L14</f>
        <v>-479.84279158999993</v>
      </c>
      <c r="M28" s="45">
        <f>-'3.1'!M14</f>
        <v>-463.16749262999997</v>
      </c>
      <c r="N28" s="45">
        <f>-'3.1'!N14</f>
        <v>-5046.912428560001</v>
      </c>
    </row>
    <row r="29" spans="1:17" s="14" customFormat="1">
      <c r="A29" s="44" t="s">
        <v>56</v>
      </c>
      <c r="B29" s="45">
        <f t="shared" ref="B29:N29" si="7">-B5</f>
        <v>-1893.8420670748328</v>
      </c>
      <c r="C29" s="45">
        <f t="shared" si="7"/>
        <v>-1423.5297449255893</v>
      </c>
      <c r="D29" s="45">
        <f t="shared" si="7"/>
        <v>-1266.6138559241017</v>
      </c>
      <c r="E29" s="45">
        <f t="shared" si="7"/>
        <v>-999.57382606264582</v>
      </c>
      <c r="F29" s="45">
        <f t="shared" si="7"/>
        <v>-1297.3948158894898</v>
      </c>
      <c r="G29" s="45">
        <f t="shared" si="7"/>
        <v>-1626.3756730613402</v>
      </c>
      <c r="H29" s="45">
        <f t="shared" si="7"/>
        <v>-1240.8968242296773</v>
      </c>
      <c r="I29" s="45">
        <f t="shared" si="7"/>
        <v>-861.81014629773881</v>
      </c>
      <c r="J29" s="45">
        <f t="shared" si="7"/>
        <v>-1291.6981815964602</v>
      </c>
      <c r="K29" s="45">
        <f t="shared" si="7"/>
        <v>-1535.4475026724576</v>
      </c>
      <c r="L29" s="45">
        <f t="shared" si="7"/>
        <v>-1609.5859351703455</v>
      </c>
      <c r="M29" s="45">
        <f t="shared" si="7"/>
        <v>-1963.7011766343744</v>
      </c>
      <c r="N29" s="45">
        <f t="shared" si="7"/>
        <v>-17010.469749539054</v>
      </c>
    </row>
    <row r="30" spans="1:17" s="14" customFormat="1">
      <c r="A30" s="44" t="s">
        <v>57</v>
      </c>
      <c r="B30" s="45">
        <f t="shared" ref="B30:N30" si="8">-B6</f>
        <v>-46.272648000000004</v>
      </c>
      <c r="C30" s="45">
        <f t="shared" si="8"/>
        <v>-60.675967</v>
      </c>
      <c r="D30" s="45">
        <f t="shared" si="8"/>
        <v>-12.627773000000001</v>
      </c>
      <c r="E30" s="45">
        <f t="shared" si="8"/>
        <v>-9.6838999999999995E-2</v>
      </c>
      <c r="F30" s="45">
        <f t="shared" si="8"/>
        <v>-0.146036</v>
      </c>
      <c r="G30" s="45">
        <f t="shared" si="8"/>
        <v>-0.19920199999999999</v>
      </c>
      <c r="H30" s="45">
        <f t="shared" si="8"/>
        <v>-1.2060000000000002</v>
      </c>
      <c r="I30" s="45">
        <f t="shared" si="8"/>
        <v>-0.11262899999999999</v>
      </c>
      <c r="J30" s="45">
        <f t="shared" si="8"/>
        <v>-9.0180999999999997E-2</v>
      </c>
      <c r="K30" s="45">
        <f t="shared" si="8"/>
        <v>-8.654895999999999</v>
      </c>
      <c r="L30" s="45">
        <f t="shared" si="8"/>
        <v>-23.490891999999999</v>
      </c>
      <c r="M30" s="45">
        <f t="shared" si="8"/>
        <v>-8.856190999999999</v>
      </c>
      <c r="N30" s="45">
        <f t="shared" si="8"/>
        <v>-162.42925400000001</v>
      </c>
      <c r="O30" s="42"/>
    </row>
    <row r="31" spans="1:17" s="14" customFormat="1">
      <c r="A31" s="44" t="s">
        <v>58</v>
      </c>
      <c r="B31" s="45">
        <f t="shared" ref="B31:N31" si="9">-B7</f>
        <v>2818.1643241660349</v>
      </c>
      <c r="C31" s="45">
        <f t="shared" si="9"/>
        <v>2434.9232779276576</v>
      </c>
      <c r="D31" s="45">
        <f t="shared" si="9"/>
        <v>2386.7784515717444</v>
      </c>
      <c r="E31" s="45">
        <f t="shared" si="9"/>
        <v>1769.2091428803556</v>
      </c>
      <c r="F31" s="45">
        <f t="shared" si="9"/>
        <v>1718.3590591793757</v>
      </c>
      <c r="G31" s="45">
        <f t="shared" si="9"/>
        <v>1281.1767374458952</v>
      </c>
      <c r="H31" s="45">
        <f t="shared" si="9"/>
        <v>1699.5075872493696</v>
      </c>
      <c r="I31" s="45">
        <f t="shared" si="9"/>
        <v>1735.6631432349741</v>
      </c>
      <c r="J31" s="45">
        <f t="shared" si="9"/>
        <v>1576.320220826377</v>
      </c>
      <c r="K31" s="45">
        <f t="shared" si="9"/>
        <v>2016.4189537270468</v>
      </c>
      <c r="L31" s="45">
        <f t="shared" si="9"/>
        <v>2397.7369801880136</v>
      </c>
      <c r="M31" s="45">
        <f t="shared" si="9"/>
        <v>2542.2611334437406</v>
      </c>
      <c r="N31" s="45">
        <f t="shared" si="9"/>
        <v>24376.519011840581</v>
      </c>
      <c r="O31" s="42"/>
    </row>
    <row r="32" spans="1:17" s="14" customFormat="1">
      <c r="A32" s="44" t="s">
        <v>59</v>
      </c>
      <c r="B32" s="45">
        <f t="shared" ref="B32:N32" si="10">-B8</f>
        <v>1.674464</v>
      </c>
      <c r="C32" s="45">
        <f t="shared" si="10"/>
        <v>0.55268899999999999</v>
      </c>
      <c r="D32" s="45">
        <f t="shared" si="10"/>
        <v>7.1517979999999985</v>
      </c>
      <c r="E32" s="45">
        <f t="shared" si="10"/>
        <v>28.315557999999999</v>
      </c>
      <c r="F32" s="45">
        <f t="shared" si="10"/>
        <v>30.136303999999999</v>
      </c>
      <c r="G32" s="45">
        <f t="shared" si="10"/>
        <v>32.365479000000001</v>
      </c>
      <c r="H32" s="45">
        <f t="shared" si="10"/>
        <v>27.980688000000001</v>
      </c>
      <c r="I32" s="45">
        <f t="shared" si="10"/>
        <v>28.020710000000001</v>
      </c>
      <c r="J32" s="45">
        <f t="shared" si="10"/>
        <v>27.898005000000001</v>
      </c>
      <c r="K32" s="45">
        <f t="shared" si="10"/>
        <v>12.117843000000001</v>
      </c>
      <c r="L32" s="45">
        <f t="shared" si="10"/>
        <v>16.459025</v>
      </c>
      <c r="M32" s="45">
        <f t="shared" si="10"/>
        <v>16.195713999999999</v>
      </c>
      <c r="N32" s="45">
        <f t="shared" si="10"/>
        <v>228.86827700000003</v>
      </c>
      <c r="Q32" s="15"/>
    </row>
    <row r="33" spans="1:14" s="14" customFormat="1">
      <c r="A33" s="44" t="s">
        <v>222</v>
      </c>
      <c r="B33" s="45">
        <f t="shared" ref="B33:N33" si="11">-B9</f>
        <v>-324.06829700000003</v>
      </c>
      <c r="C33" s="45">
        <f t="shared" si="11"/>
        <v>-292.57396150000011</v>
      </c>
      <c r="D33" s="45">
        <f t="shared" si="11"/>
        <v>-276.19705700000003</v>
      </c>
      <c r="E33" s="45">
        <f t="shared" si="11"/>
        <v>-239.29945000000004</v>
      </c>
      <c r="F33" s="45">
        <f t="shared" si="11"/>
        <v>-213.21066749999989</v>
      </c>
      <c r="G33" s="45">
        <f t="shared" si="11"/>
        <v>-184.81143450000002</v>
      </c>
      <c r="H33" s="45">
        <f t="shared" si="11"/>
        <v>-235.76156700000007</v>
      </c>
      <c r="I33" s="45">
        <f t="shared" si="11"/>
        <v>-234.47312900000014</v>
      </c>
      <c r="J33" s="45">
        <f t="shared" si="11"/>
        <v>-243.6020530000001</v>
      </c>
      <c r="K33" s="45">
        <f t="shared" si="11"/>
        <v>-277.76525100000003</v>
      </c>
      <c r="L33" s="45">
        <f t="shared" si="11"/>
        <v>-303.24983500000002</v>
      </c>
      <c r="M33" s="45">
        <f t="shared" si="11"/>
        <v>-336.736268</v>
      </c>
      <c r="N33" s="45">
        <f t="shared" si="11"/>
        <v>-3161.7489705000007</v>
      </c>
    </row>
    <row r="34" spans="1:14" s="14" customFormat="1">
      <c r="A34" s="44" t="s">
        <v>73</v>
      </c>
      <c r="B34" s="45">
        <f t="shared" ref="B34:N34" si="12">-B10</f>
        <v>-102.369632</v>
      </c>
      <c r="C34" s="45">
        <f t="shared" si="12"/>
        <v>-92.570464500000099</v>
      </c>
      <c r="D34" s="45">
        <f t="shared" si="12"/>
        <v>-84.026356000000007</v>
      </c>
      <c r="E34" s="45">
        <f t="shared" si="12"/>
        <v>-73.081554999999994</v>
      </c>
      <c r="F34" s="45">
        <f t="shared" si="12"/>
        <v>-83.697998999999896</v>
      </c>
      <c r="G34" s="45">
        <f t="shared" si="12"/>
        <v>-60.130020000000002</v>
      </c>
      <c r="H34" s="45">
        <f t="shared" si="12"/>
        <v>-76.128964000000096</v>
      </c>
      <c r="I34" s="45">
        <f t="shared" si="12"/>
        <v>-77.433654000000104</v>
      </c>
      <c r="J34" s="45">
        <f t="shared" si="12"/>
        <v>-81.053692000000098</v>
      </c>
      <c r="K34" s="45">
        <f t="shared" si="12"/>
        <v>-93.322018999999997</v>
      </c>
      <c r="L34" s="45">
        <f t="shared" si="12"/>
        <v>-105.56228</v>
      </c>
      <c r="M34" s="45">
        <f t="shared" si="12"/>
        <v>-117.85852</v>
      </c>
      <c r="N34" s="45">
        <f t="shared" si="12"/>
        <v>-1047.2351555000002</v>
      </c>
    </row>
    <row r="35" spans="1:14" s="14" customFormat="1">
      <c r="A35" s="44" t="s">
        <v>74</v>
      </c>
      <c r="B35" s="45">
        <f t="shared" ref="B35:N35" si="13">-B11</f>
        <v>-221.69866500000001</v>
      </c>
      <c r="C35" s="45">
        <f t="shared" si="13"/>
        <v>-200.00349699999998</v>
      </c>
      <c r="D35" s="45">
        <f t="shared" si="13"/>
        <v>-192.17070100000001</v>
      </c>
      <c r="E35" s="45">
        <f t="shared" si="13"/>
        <v>-166.21789500000003</v>
      </c>
      <c r="F35" s="45">
        <f t="shared" si="13"/>
        <v>-129.51266849999999</v>
      </c>
      <c r="G35" s="45">
        <f t="shared" si="13"/>
        <v>-124.68141450000002</v>
      </c>
      <c r="H35" s="45">
        <f t="shared" si="13"/>
        <v>-159.63260299999999</v>
      </c>
      <c r="I35" s="45">
        <f t="shared" si="13"/>
        <v>-157.03947500000004</v>
      </c>
      <c r="J35" s="45">
        <f t="shared" si="13"/>
        <v>-162.548361</v>
      </c>
      <c r="K35" s="45">
        <f t="shared" si="13"/>
        <v>-184.44323200000002</v>
      </c>
      <c r="L35" s="45">
        <f t="shared" si="13"/>
        <v>-197.687555</v>
      </c>
      <c r="M35" s="45">
        <f t="shared" si="13"/>
        <v>-218.877748</v>
      </c>
      <c r="N35" s="45">
        <f t="shared" si="13"/>
        <v>-2114.5138150000002</v>
      </c>
    </row>
    <row r="36" spans="1:14" s="14" customFormat="1">
      <c r="A36" s="44"/>
      <c r="B36" s="45">
        <f t="shared" ref="B36:N36" si="14">-B12</f>
        <v>0</v>
      </c>
      <c r="C36" s="45">
        <f t="shared" si="14"/>
        <v>0</v>
      </c>
      <c r="D36" s="45">
        <f t="shared" si="14"/>
        <v>0</v>
      </c>
      <c r="E36" s="45">
        <f t="shared" si="14"/>
        <v>0</v>
      </c>
      <c r="F36" s="45">
        <f t="shared" si="14"/>
        <v>0</v>
      </c>
      <c r="G36" s="45">
        <f t="shared" si="14"/>
        <v>0</v>
      </c>
      <c r="H36" s="45">
        <f t="shared" si="14"/>
        <v>0</v>
      </c>
      <c r="I36" s="45">
        <f t="shared" si="14"/>
        <v>0</v>
      </c>
      <c r="J36" s="45">
        <f t="shared" si="14"/>
        <v>0</v>
      </c>
      <c r="K36" s="45">
        <f t="shared" si="14"/>
        <v>0</v>
      </c>
      <c r="L36" s="45">
        <f t="shared" si="14"/>
        <v>0</v>
      </c>
      <c r="M36" s="45">
        <f t="shared" si="14"/>
        <v>0</v>
      </c>
      <c r="N36" s="45">
        <f t="shared" si="14"/>
        <v>0</v>
      </c>
    </row>
    <row r="37" spans="1:14" s="14" customFormat="1">
      <c r="A37" s="44" t="s">
        <v>189</v>
      </c>
      <c r="B37" s="45">
        <f t="shared" ref="B37:N37" si="15">-B13</f>
        <v>-5694.4968181211498</v>
      </c>
      <c r="C37" s="45">
        <f t="shared" si="15"/>
        <v>-5244.7727933286924</v>
      </c>
      <c r="D37" s="45">
        <f t="shared" si="15"/>
        <v>-5184.4418442993338</v>
      </c>
      <c r="E37" s="45">
        <f t="shared" si="15"/>
        <v>-4588.5753402270248</v>
      </c>
      <c r="F37" s="45">
        <f t="shared" si="15"/>
        <v>-4572.820997735821</v>
      </c>
      <c r="G37" s="45">
        <f t="shared" si="15"/>
        <v>-4420.1607281124816</v>
      </c>
      <c r="H37" s="45">
        <f t="shared" si="15"/>
        <v>-4326.683280248455</v>
      </c>
      <c r="I37" s="45">
        <f t="shared" si="15"/>
        <v>-4285.8122395040818</v>
      </c>
      <c r="J37" s="45">
        <f t="shared" si="15"/>
        <v>-4387.8715456303853</v>
      </c>
      <c r="K37" s="45">
        <f t="shared" si="15"/>
        <v>-4939.2709160105969</v>
      </c>
      <c r="L37" s="45">
        <f t="shared" si="15"/>
        <v>-5271.8773395788585</v>
      </c>
      <c r="M37" s="45">
        <f t="shared" si="15"/>
        <v>-5315.7622546907651</v>
      </c>
      <c r="N37" s="45">
        <f t="shared" si="15"/>
        <v>-58232.546097487648</v>
      </c>
    </row>
    <row r="38" spans="1:14" s="14" customFormat="1">
      <c r="A38" s="44" t="s">
        <v>172</v>
      </c>
      <c r="B38" s="45">
        <f t="shared" ref="B38:N38" si="16">-B14</f>
        <v>-624.2814810000001</v>
      </c>
      <c r="C38" s="45">
        <f t="shared" si="16"/>
        <v>-544.62265000000002</v>
      </c>
      <c r="D38" s="45">
        <f t="shared" si="16"/>
        <v>-653.27919100000008</v>
      </c>
      <c r="E38" s="45">
        <f t="shared" si="16"/>
        <v>-626.09470399999998</v>
      </c>
      <c r="F38" s="45">
        <f t="shared" si="16"/>
        <v>-629.36368800000014</v>
      </c>
      <c r="G38" s="45">
        <f t="shared" si="16"/>
        <v>-671.53118000000006</v>
      </c>
      <c r="H38" s="45">
        <f t="shared" si="16"/>
        <v>-644.7299210000001</v>
      </c>
      <c r="I38" s="45">
        <f t="shared" si="16"/>
        <v>-588.47331599999995</v>
      </c>
      <c r="J38" s="45">
        <f t="shared" si="16"/>
        <v>-622.59520699999996</v>
      </c>
      <c r="K38" s="45">
        <f t="shared" si="16"/>
        <v>-637.41798499999993</v>
      </c>
      <c r="L38" s="45">
        <f t="shared" si="16"/>
        <v>-606.60078099999998</v>
      </c>
      <c r="M38" s="45">
        <f t="shared" si="16"/>
        <v>-544.76356799999996</v>
      </c>
      <c r="N38" s="45">
        <f t="shared" si="16"/>
        <v>-7393.7536720000007</v>
      </c>
    </row>
    <row r="39" spans="1:14" s="14" customFormat="1">
      <c r="A39" s="44" t="s">
        <v>173</v>
      </c>
      <c r="B39" s="45">
        <f t="shared" ref="B39:N39" si="17">-B15</f>
        <v>-1977.1593359999999</v>
      </c>
      <c r="C39" s="45">
        <f t="shared" si="17"/>
        <v>-1859.7551120000003</v>
      </c>
      <c r="D39" s="45">
        <f t="shared" si="17"/>
        <v>-1921.9583520000001</v>
      </c>
      <c r="E39" s="45">
        <f t="shared" si="17"/>
        <v>-1811.5195860000001</v>
      </c>
      <c r="F39" s="45">
        <f t="shared" si="17"/>
        <v>-1758.3309849999998</v>
      </c>
      <c r="G39" s="45">
        <f t="shared" si="17"/>
        <v>-1813.3587359999999</v>
      </c>
      <c r="H39" s="45">
        <f t="shared" si="17"/>
        <v>-1787.4744910000002</v>
      </c>
      <c r="I39" s="45">
        <f t="shared" si="17"/>
        <v>-1746.2512390000002</v>
      </c>
      <c r="J39" s="45">
        <f t="shared" si="17"/>
        <v>-1843.739497</v>
      </c>
      <c r="K39" s="45">
        <f t="shared" si="17"/>
        <v>-1935.6577050000001</v>
      </c>
      <c r="L39" s="45">
        <f t="shared" si="17"/>
        <v>-1929.9251610000001</v>
      </c>
      <c r="M39" s="45">
        <f t="shared" si="17"/>
        <v>-1745.6285260000031</v>
      </c>
      <c r="N39" s="45">
        <f t="shared" si="17"/>
        <v>-22130.758726000007</v>
      </c>
    </row>
    <row r="40" spans="1:14" s="14" customFormat="1">
      <c r="A40" s="44" t="s">
        <v>174</v>
      </c>
      <c r="B40" s="45">
        <f t="shared" ref="B40:N40" si="18">-B16</f>
        <v>-807.71627740980773</v>
      </c>
      <c r="C40" s="45">
        <f t="shared" si="18"/>
        <v>-734.36471055848153</v>
      </c>
      <c r="D40" s="45">
        <f t="shared" si="18"/>
        <v>-702.45242776686132</v>
      </c>
      <c r="E40" s="45">
        <f t="shared" si="18"/>
        <v>-591.09647819675945</v>
      </c>
      <c r="F40" s="45">
        <f t="shared" si="18"/>
        <v>-580.5393755617597</v>
      </c>
      <c r="G40" s="45">
        <f t="shared" si="18"/>
        <v>-549.96290075091702</v>
      </c>
      <c r="H40" s="45">
        <f t="shared" si="18"/>
        <v>-546.84871340004611</v>
      </c>
      <c r="I40" s="45">
        <f t="shared" si="18"/>
        <v>-552.73062087991912</v>
      </c>
      <c r="J40" s="45">
        <f t="shared" si="18"/>
        <v>-565.59708506351217</v>
      </c>
      <c r="K40" s="45">
        <f t="shared" si="18"/>
        <v>-660.43878161719101</v>
      </c>
      <c r="L40" s="45">
        <f t="shared" si="18"/>
        <v>-724.01840097347974</v>
      </c>
      <c r="M40" s="45">
        <f t="shared" si="18"/>
        <v>-745.07355527339939</v>
      </c>
      <c r="N40" s="45">
        <f t="shared" si="18"/>
        <v>-7760.839327452135</v>
      </c>
    </row>
    <row r="41" spans="1:14" s="14" customFormat="1">
      <c r="A41" s="44" t="s">
        <v>175</v>
      </c>
      <c r="B41" s="45">
        <f t="shared" ref="B41:N41" si="19">-B17</f>
        <v>-1894.0483228913413</v>
      </c>
      <c r="C41" s="45">
        <f t="shared" si="19"/>
        <v>-1718.3191709102082</v>
      </c>
      <c r="D41" s="45">
        <f t="shared" si="19"/>
        <v>-1523.0453542024741</v>
      </c>
      <c r="E41" s="45">
        <f t="shared" si="19"/>
        <v>-1213.8046830802512</v>
      </c>
      <c r="F41" s="45">
        <f t="shared" si="19"/>
        <v>-1249.3710042640687</v>
      </c>
      <c r="G41" s="45">
        <f t="shared" si="19"/>
        <v>-1053.7822299115642</v>
      </c>
      <c r="H41" s="45">
        <f t="shared" si="19"/>
        <v>-1017.7100110284098</v>
      </c>
      <c r="I41" s="45">
        <f t="shared" si="19"/>
        <v>-1042.2062645941608</v>
      </c>
      <c r="J41" s="45">
        <f t="shared" si="19"/>
        <v>-1034.5468134168671</v>
      </c>
      <c r="K41" s="45">
        <f t="shared" si="19"/>
        <v>-1379.6953755834077</v>
      </c>
      <c r="L41" s="45">
        <f t="shared" si="19"/>
        <v>-1633.4439582253881</v>
      </c>
      <c r="M41" s="45">
        <f t="shared" si="19"/>
        <v>-1896.0903759873559</v>
      </c>
      <c r="N41" s="45">
        <f t="shared" si="19"/>
        <v>-16656.063564095497</v>
      </c>
    </row>
    <row r="42" spans="1:14" s="14" customFormat="1">
      <c r="A42" s="44" t="s">
        <v>176</v>
      </c>
      <c r="B42" s="45">
        <f t="shared" ref="B42:N42" si="20">-B18</f>
        <v>-23.635671000000002</v>
      </c>
      <c r="C42" s="45">
        <f t="shared" si="20"/>
        <v>-16.964365000000001</v>
      </c>
      <c r="D42" s="45">
        <f t="shared" si="20"/>
        <v>-26.183640000000004</v>
      </c>
      <c r="E42" s="45">
        <f t="shared" si="20"/>
        <v>-19.081883999999999</v>
      </c>
      <c r="F42" s="45">
        <f t="shared" si="20"/>
        <v>-22.880441999999999</v>
      </c>
      <c r="G42" s="45">
        <f t="shared" si="20"/>
        <v>-23.059518000000001</v>
      </c>
      <c r="H42" s="45">
        <f t="shared" si="20"/>
        <v>-23.678823999999999</v>
      </c>
      <c r="I42" s="45">
        <f t="shared" si="20"/>
        <v>-22.376383000000001</v>
      </c>
      <c r="J42" s="45">
        <f t="shared" si="20"/>
        <v>-30.181508000000001</v>
      </c>
      <c r="K42" s="45">
        <f t="shared" si="20"/>
        <v>-21.909602</v>
      </c>
      <c r="L42" s="45">
        <f t="shared" si="20"/>
        <v>-21.580009</v>
      </c>
      <c r="M42" s="45">
        <f t="shared" si="20"/>
        <v>-25.614836</v>
      </c>
      <c r="N42" s="45">
        <f t="shared" si="20"/>
        <v>-277.14668200000006</v>
      </c>
    </row>
    <row r="43" spans="1:14" s="14" customFormat="1">
      <c r="A43" s="44" t="s">
        <v>180</v>
      </c>
      <c r="B43" s="45">
        <f t="shared" ref="B43:N43" si="21">-B19</f>
        <v>-367.65572982000049</v>
      </c>
      <c r="C43" s="45">
        <f t="shared" si="21"/>
        <v>-370.74678486000249</v>
      </c>
      <c r="D43" s="45">
        <f t="shared" si="21"/>
        <v>-357.52287932999752</v>
      </c>
      <c r="E43" s="45">
        <f t="shared" si="21"/>
        <v>-326.978004950014</v>
      </c>
      <c r="F43" s="45">
        <f t="shared" si="21"/>
        <v>-332.33550290999307</v>
      </c>
      <c r="G43" s="45">
        <f t="shared" si="21"/>
        <v>-308.46616345000047</v>
      </c>
      <c r="H43" s="45">
        <f t="shared" si="21"/>
        <v>-306.24131981999881</v>
      </c>
      <c r="I43" s="45">
        <f t="shared" si="21"/>
        <v>-333.77441603000187</v>
      </c>
      <c r="J43" s="45">
        <f t="shared" si="21"/>
        <v>-291.21143515000682</v>
      </c>
      <c r="K43" s="45">
        <f t="shared" si="21"/>
        <v>-304.15146680999817</v>
      </c>
      <c r="L43" s="45">
        <f t="shared" si="21"/>
        <v>-356.3090293799907</v>
      </c>
      <c r="M43" s="45">
        <f t="shared" si="21"/>
        <v>-358.59139343000714</v>
      </c>
      <c r="N43" s="45">
        <f t="shared" si="21"/>
        <v>-4013.9841259400105</v>
      </c>
    </row>
    <row r="44" spans="1:14" s="14" customFormat="1">
      <c r="A44" s="44" t="s">
        <v>177</v>
      </c>
      <c r="B44" s="45">
        <f t="shared" ref="B44:N44" si="22">-B22</f>
        <v>-113.085033</v>
      </c>
      <c r="C44" s="45">
        <f t="shared" si="22"/>
        <v>-113.3605</v>
      </c>
      <c r="D44" s="45">
        <f t="shared" si="22"/>
        <v>-119.71655799999999</v>
      </c>
      <c r="E44" s="45">
        <f t="shared" si="22"/>
        <v>-117.15062</v>
      </c>
      <c r="F44" s="45">
        <f t="shared" si="22"/>
        <v>-112.16217</v>
      </c>
      <c r="G44" s="45">
        <f t="shared" si="22"/>
        <v>-91.362720000000095</v>
      </c>
      <c r="H44" s="45">
        <f t="shared" si="22"/>
        <v>-113.604428</v>
      </c>
      <c r="I44" s="45">
        <f t="shared" si="22"/>
        <v>-146.344233</v>
      </c>
      <c r="J44" s="45">
        <f t="shared" si="22"/>
        <v>-92.907645000000102</v>
      </c>
      <c r="K44" s="45">
        <f t="shared" si="22"/>
        <v>-101.614158</v>
      </c>
      <c r="L44" s="45">
        <f t="shared" si="22"/>
        <v>-116.622618</v>
      </c>
      <c r="M44" s="45">
        <f t="shared" si="22"/>
        <v>-129.09012000000001</v>
      </c>
      <c r="N44" s="45">
        <f t="shared" si="22"/>
        <v>-1367.0208030000006</v>
      </c>
    </row>
    <row r="45" spans="1:14" s="14" customFormat="1">
      <c r="A45" s="44" t="s">
        <v>178</v>
      </c>
      <c r="B45" s="45">
        <f t="shared" ref="B45:N45" si="23">-B23</f>
        <v>-6751.9995714611505</v>
      </c>
      <c r="C45" s="45">
        <f t="shared" si="23"/>
        <v>-6222.8241237786924</v>
      </c>
      <c r="D45" s="45">
        <f t="shared" si="23"/>
        <v>-6145.0423499293338</v>
      </c>
      <c r="E45" s="45">
        <f t="shared" si="23"/>
        <v>-5413.7915899370255</v>
      </c>
      <c r="F45" s="45">
        <f t="shared" si="23"/>
        <v>-5318.8778077158204</v>
      </c>
      <c r="G45" s="45">
        <f t="shared" si="23"/>
        <v>-5042.9801259424821</v>
      </c>
      <c r="H45" s="45">
        <f t="shared" si="23"/>
        <v>-5105.5113435784551</v>
      </c>
      <c r="I45" s="45">
        <f t="shared" si="23"/>
        <v>-5103.1358732040817</v>
      </c>
      <c r="J45" s="45">
        <f t="shared" si="23"/>
        <v>-5145.732784810386</v>
      </c>
      <c r="K45" s="45">
        <f t="shared" si="23"/>
        <v>-5829.5501069805969</v>
      </c>
      <c r="L45" s="45">
        <f t="shared" si="23"/>
        <v>-6262.3995911688589</v>
      </c>
      <c r="M45" s="45">
        <f t="shared" si="23"/>
        <v>-6343.604990320765</v>
      </c>
      <c r="N45" s="45">
        <f t="shared" si="23"/>
        <v>-68685.450258827652</v>
      </c>
    </row>
    <row r="46" spans="1:14" s="14" customFormat="1">
      <c r="A46" s="44" t="s">
        <v>179</v>
      </c>
      <c r="B46" s="45">
        <f t="shared" ref="B46:N46" si="24">-B24</f>
        <v>-5807.2795551211502</v>
      </c>
      <c r="C46" s="45">
        <f t="shared" si="24"/>
        <v>-5343.3890343286921</v>
      </c>
      <c r="D46" s="45">
        <f t="shared" si="24"/>
        <v>-5271.4370342993334</v>
      </c>
      <c r="E46" s="45">
        <f t="shared" si="24"/>
        <v>-4655.7093545070247</v>
      </c>
      <c r="F46" s="45">
        <f t="shared" si="24"/>
        <v>-4631.6654297358209</v>
      </c>
      <c r="G46" s="45">
        <f t="shared" si="24"/>
        <v>-4466.6069591124815</v>
      </c>
      <c r="H46" s="45">
        <f t="shared" si="24"/>
        <v>-4372.4120312484547</v>
      </c>
      <c r="I46" s="45">
        <f t="shared" si="24"/>
        <v>-4331.3610215040817</v>
      </c>
      <c r="J46" s="45">
        <f t="shared" si="24"/>
        <v>-4439.5645636303852</v>
      </c>
      <c r="K46" s="45">
        <f t="shared" si="24"/>
        <v>-5013.0476170105967</v>
      </c>
      <c r="L46" s="45">
        <f t="shared" si="24"/>
        <v>-5362.6843465788588</v>
      </c>
      <c r="M46" s="45">
        <f t="shared" si="24"/>
        <v>-5414.6111096907653</v>
      </c>
      <c r="N46" s="45">
        <f t="shared" si="24"/>
        <v>-59109.768056767636</v>
      </c>
    </row>
    <row r="47" spans="1:14" s="14" customFormat="1" ht="12"/>
    <row r="48" spans="1:14" s="14" customForma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0"/>
  <dimension ref="A1:M50"/>
  <sheetViews>
    <sheetView showGridLines="0" zoomScaleNormal="100" zoomScaleSheetLayoutView="100" workbookViewId="0"/>
  </sheetViews>
  <sheetFormatPr defaultColWidth="9.140625" defaultRowHeight="12"/>
  <cols>
    <col min="1" max="1" width="37.42578125" style="3" customWidth="1"/>
    <col min="2" max="10" width="10.5703125" style="3" customWidth="1"/>
    <col min="11" max="11" width="10.140625" style="3" customWidth="1"/>
    <col min="12" max="16384" width="9.140625" style="3"/>
  </cols>
  <sheetData>
    <row r="1" spans="1:11" ht="18">
      <c r="A1" s="194" t="s">
        <v>561</v>
      </c>
      <c r="K1" s="255" t="str">
        <f>'3.1'!N1</f>
        <v>2025</v>
      </c>
    </row>
    <row r="2" spans="1:11" ht="6" customHeight="1"/>
    <row r="3" spans="1:11">
      <c r="A3" s="267"/>
      <c r="B3" s="267">
        <v>2016</v>
      </c>
      <c r="C3" s="267">
        <v>2017</v>
      </c>
      <c r="D3" s="267">
        <v>2018</v>
      </c>
      <c r="E3" s="267">
        <v>2019</v>
      </c>
      <c r="F3" s="267">
        <v>2020</v>
      </c>
      <c r="G3" s="267">
        <v>2021</v>
      </c>
      <c r="H3" s="267">
        <v>2022</v>
      </c>
      <c r="I3" s="267">
        <v>2023</v>
      </c>
      <c r="J3" s="267">
        <v>2024</v>
      </c>
      <c r="K3" s="267">
        <v>2025</v>
      </c>
    </row>
    <row r="4" spans="1:11">
      <c r="A4" s="363" t="s">
        <v>214</v>
      </c>
      <c r="B4" s="364">
        <v>83305.632316999996</v>
      </c>
      <c r="C4" s="364">
        <v>87041.288027000002</v>
      </c>
      <c r="D4" s="364">
        <v>88002.380354999987</v>
      </c>
      <c r="E4" s="364">
        <v>86991.236565999992</v>
      </c>
      <c r="F4" s="364">
        <v>81503.024067203907</v>
      </c>
      <c r="G4" s="364">
        <v>84998.806046130572</v>
      </c>
      <c r="H4" s="364">
        <v>84701.627387318324</v>
      </c>
      <c r="I4" s="364">
        <v>76943.460558608422</v>
      </c>
      <c r="J4" s="364">
        <v>73903.779477162403</v>
      </c>
      <c r="K4" s="364">
        <f>'3.1'!$N$5</f>
        <v>76367.704607417603</v>
      </c>
    </row>
    <row r="5" spans="1:11">
      <c r="A5" s="309" t="s">
        <v>7</v>
      </c>
      <c r="B5" s="270">
        <v>77418.665154000002</v>
      </c>
      <c r="C5" s="270">
        <v>81008.656971999997</v>
      </c>
      <c r="D5" s="270">
        <v>81902.379269118042</v>
      </c>
      <c r="E5" s="270">
        <v>81147.30111</v>
      </c>
      <c r="F5" s="270">
        <v>76185.809039203887</v>
      </c>
      <c r="G5" s="270">
        <v>79391.457031130587</v>
      </c>
      <c r="H5" s="270">
        <v>78946.139894318316</v>
      </c>
      <c r="I5" s="270">
        <v>71791.014463608401</v>
      </c>
      <c r="J5" s="270">
        <v>69003.607867022394</v>
      </c>
      <c r="K5" s="270">
        <f>'3.1'!$N$28</f>
        <v>71320.792178857635</v>
      </c>
    </row>
    <row r="6" spans="1:11" ht="0.75" customHeight="1">
      <c r="A6" s="367"/>
      <c r="B6" s="366"/>
      <c r="C6" s="366"/>
      <c r="D6" s="366"/>
      <c r="E6" s="366"/>
      <c r="F6" s="366"/>
      <c r="G6" s="366"/>
      <c r="H6" s="366"/>
      <c r="I6" s="366"/>
      <c r="J6" s="366"/>
      <c r="K6" s="366"/>
    </row>
    <row r="7" spans="1:11" ht="13.5">
      <c r="A7" s="365" t="s">
        <v>269</v>
      </c>
      <c r="B7" s="366">
        <v>5886.9671630000003</v>
      </c>
      <c r="C7" s="366">
        <v>6032.6310550000007</v>
      </c>
      <c r="D7" s="366">
        <v>6100.0010858819551</v>
      </c>
      <c r="E7" s="366">
        <v>5843.9354560000002</v>
      </c>
      <c r="F7" s="366">
        <v>5317.2150280000005</v>
      </c>
      <c r="G7" s="366">
        <v>5607.3490149999989</v>
      </c>
      <c r="H7" s="366">
        <v>5755.4874929999978</v>
      </c>
      <c r="I7" s="366">
        <v>5152.4460949999993</v>
      </c>
      <c r="J7" s="366">
        <v>4900.1716101399988</v>
      </c>
      <c r="K7" s="366">
        <f>'3.1'!$N$14</f>
        <v>5046.912428560001</v>
      </c>
    </row>
    <row r="8" spans="1:11">
      <c r="A8" s="267" t="s">
        <v>216</v>
      </c>
      <c r="B8" s="268">
        <v>72419.753503999993</v>
      </c>
      <c r="C8" s="268">
        <v>73819.487196000031</v>
      </c>
      <c r="D8" s="268">
        <v>73941.876702854526</v>
      </c>
      <c r="E8" s="268">
        <v>73931.931839802433</v>
      </c>
      <c r="F8" s="268">
        <v>71394.947349041409</v>
      </c>
      <c r="G8" s="268">
        <v>73729.571833130627</v>
      </c>
      <c r="H8" s="268">
        <v>70897.363660318326</v>
      </c>
      <c r="I8" s="268">
        <v>67857.668514608406</v>
      </c>
      <c r="J8" s="268">
        <v>67234.997303630444</v>
      </c>
      <c r="K8" s="268">
        <f>'3.2'!$N$23</f>
        <v>68685.450258827652</v>
      </c>
    </row>
    <row r="9" spans="1:11">
      <c r="A9" s="309" t="s">
        <v>215</v>
      </c>
      <c r="B9" s="270">
        <v>60882.482101999987</v>
      </c>
      <c r="C9" s="270">
        <v>61881.644669000016</v>
      </c>
      <c r="D9" s="270">
        <v>62199.608264972572</v>
      </c>
      <c r="E9" s="270">
        <v>62268.046730802431</v>
      </c>
      <c r="F9" s="270">
        <v>60275.901429041434</v>
      </c>
      <c r="G9" s="270">
        <v>62897.607584130616</v>
      </c>
      <c r="H9" s="270">
        <v>60437.172652318332</v>
      </c>
      <c r="I9" s="270">
        <v>58311.077037608418</v>
      </c>
      <c r="J9" s="270">
        <v>57988.335869585506</v>
      </c>
      <c r="K9" s="270">
        <f>'3.2'!$N$24</f>
        <v>59109.768056767636</v>
      </c>
    </row>
    <row r="10" spans="1:11" ht="13.5">
      <c r="A10" s="365" t="s">
        <v>269</v>
      </c>
      <c r="B10" s="366">
        <v>5886.9671630000003</v>
      </c>
      <c r="C10" s="366">
        <v>6032.6310550000007</v>
      </c>
      <c r="D10" s="366">
        <v>6100.0010858819551</v>
      </c>
      <c r="E10" s="366">
        <v>5843.9354560000002</v>
      </c>
      <c r="F10" s="366">
        <v>5317.2150280000005</v>
      </c>
      <c r="G10" s="366">
        <v>5607.3490149999989</v>
      </c>
      <c r="H10" s="366">
        <v>5755.4874929999978</v>
      </c>
      <c r="I10" s="366">
        <v>5152.4460949999993</v>
      </c>
      <c r="J10" s="366">
        <v>4900.1716101399988</v>
      </c>
      <c r="K10" s="366">
        <f>'3.1'!$N$14</f>
        <v>5046.912428560001</v>
      </c>
    </row>
    <row r="11" spans="1:11">
      <c r="A11" s="365" t="s">
        <v>222</v>
      </c>
      <c r="B11" s="366">
        <v>4080.129727</v>
      </c>
      <c r="C11" s="366">
        <v>4374.7450980000003</v>
      </c>
      <c r="D11" s="366">
        <v>4269.3825020000004</v>
      </c>
      <c r="E11" s="366">
        <v>4299.9687530000001</v>
      </c>
      <c r="F11" s="366">
        <v>4117.0578390000001</v>
      </c>
      <c r="G11" s="366">
        <v>3650.8776719999996</v>
      </c>
      <c r="H11" s="366">
        <v>3414.3060259999997</v>
      </c>
      <c r="I11" s="366">
        <v>3012.3700880000001</v>
      </c>
      <c r="J11" s="366">
        <v>3152.0975359409185</v>
      </c>
      <c r="K11" s="366">
        <f>'3.2'!$N$9</f>
        <v>3161.7489705000007</v>
      </c>
    </row>
    <row r="12" spans="1:11">
      <c r="A12" s="271" t="s">
        <v>221</v>
      </c>
      <c r="B12" s="172">
        <v>1570.1745120000003</v>
      </c>
      <c r="C12" s="172">
        <v>1530.4663739999996</v>
      </c>
      <c r="D12" s="172">
        <v>1372.8848500000001</v>
      </c>
      <c r="E12" s="172">
        <v>1519.9809</v>
      </c>
      <c r="F12" s="172">
        <v>1684.7730529999997</v>
      </c>
      <c r="G12" s="172">
        <v>1573.7375619999998</v>
      </c>
      <c r="H12" s="172">
        <v>1290.3974890000002</v>
      </c>
      <c r="I12" s="172">
        <v>1381.775294</v>
      </c>
      <c r="J12" s="172">
        <v>1194.3922879640131</v>
      </c>
      <c r="K12" s="172">
        <f>'3.2'!$N$22</f>
        <v>1367.0208030000006</v>
      </c>
    </row>
    <row r="13" spans="1:11" ht="13.5">
      <c r="A13" s="267" t="s">
        <v>343</v>
      </c>
      <c r="B13" s="268">
        <v>-10974.436110999995</v>
      </c>
      <c r="C13" s="268">
        <v>-13036.937850999999</v>
      </c>
      <c r="D13" s="268">
        <v>-13907.092500000001</v>
      </c>
      <c r="E13" s="268">
        <v>-13096.603356</v>
      </c>
      <c r="F13" s="268">
        <v>-10152.859745000002</v>
      </c>
      <c r="G13" s="268">
        <v>-11075.265243</v>
      </c>
      <c r="H13" s="268">
        <v>-13528.837293999999</v>
      </c>
      <c r="I13" s="268">
        <v>-9183.5727560000014</v>
      </c>
      <c r="J13" s="268">
        <v>-6659.4309008943137</v>
      </c>
      <c r="K13" s="268">
        <f>'3.2'!$N$4</f>
        <v>-7432.4882853015315</v>
      </c>
    </row>
    <row r="14" spans="1:11" ht="33.6" customHeight="1">
      <c r="A14" s="540" t="s">
        <v>520</v>
      </c>
      <c r="B14" s="540"/>
      <c r="C14" s="540"/>
      <c r="D14" s="185"/>
      <c r="E14" s="185"/>
      <c r="F14" s="185"/>
      <c r="G14" s="185"/>
      <c r="H14" s="185"/>
      <c r="I14" s="185"/>
      <c r="J14" s="185"/>
      <c r="K14" s="186"/>
    </row>
    <row r="15" spans="1:11">
      <c r="A15" s="267"/>
      <c r="B15" s="267">
        <v>2016</v>
      </c>
      <c r="C15" s="267">
        <v>2017</v>
      </c>
      <c r="D15" s="267">
        <v>2018</v>
      </c>
      <c r="E15" s="267">
        <v>2019</v>
      </c>
      <c r="F15" s="267">
        <v>2020</v>
      </c>
      <c r="G15" s="267">
        <v>2021</v>
      </c>
      <c r="H15" s="267">
        <v>2022</v>
      </c>
      <c r="I15" s="267">
        <v>2023</v>
      </c>
      <c r="J15" s="267">
        <v>2024</v>
      </c>
      <c r="K15" s="267">
        <v>2025</v>
      </c>
    </row>
    <row r="16" spans="1:11">
      <c r="A16" s="267" t="s">
        <v>24</v>
      </c>
      <c r="B16" s="272">
        <v>83305.632316999996</v>
      </c>
      <c r="C16" s="272">
        <v>87041.288027000002</v>
      </c>
      <c r="D16" s="272">
        <v>88002.380354999987</v>
      </c>
      <c r="E16" s="272">
        <v>86991.236565999992</v>
      </c>
      <c r="F16" s="272">
        <v>81503.024067203907</v>
      </c>
      <c r="G16" s="272">
        <v>84998.806046130572</v>
      </c>
      <c r="H16" s="272">
        <v>84701.627387318324</v>
      </c>
      <c r="I16" s="272">
        <v>76943.460558608422</v>
      </c>
      <c r="J16" s="272">
        <v>73903.779477162403</v>
      </c>
      <c r="K16" s="272">
        <f>SUM(K17:K24)</f>
        <v>76367.704607417603</v>
      </c>
    </row>
    <row r="17" spans="1:13">
      <c r="A17" s="309" t="s">
        <v>0</v>
      </c>
      <c r="B17" s="311">
        <v>24104.222150000001</v>
      </c>
      <c r="C17" s="311">
        <v>28339.57704</v>
      </c>
      <c r="D17" s="311">
        <v>29921.311170000001</v>
      </c>
      <c r="E17" s="311">
        <v>30246.208839999999</v>
      </c>
      <c r="F17" s="311">
        <v>30043.279770000001</v>
      </c>
      <c r="G17" s="311">
        <v>30731.180379999998</v>
      </c>
      <c r="H17" s="311">
        <v>31021.810440000001</v>
      </c>
      <c r="I17" s="311">
        <v>30410.463910000006</v>
      </c>
      <c r="J17" s="311">
        <v>29696.396930000003</v>
      </c>
      <c r="K17" s="311">
        <f>'3.1'!N6</f>
        <v>32066.580089999992</v>
      </c>
    </row>
    <row r="18" spans="1:13">
      <c r="A18" s="365" t="s">
        <v>20</v>
      </c>
      <c r="B18" s="369">
        <v>45704.070480000009</v>
      </c>
      <c r="C18" s="369">
        <v>45431.680268000004</v>
      </c>
      <c r="D18" s="369">
        <v>45070.754583999995</v>
      </c>
      <c r="E18" s="369">
        <v>41386.690892000006</v>
      </c>
      <c r="F18" s="369">
        <v>35198.100929</v>
      </c>
      <c r="G18" s="369">
        <v>38631.451996000003</v>
      </c>
      <c r="H18" s="369">
        <v>41017.314489000004</v>
      </c>
      <c r="I18" s="369">
        <v>33711.141390999997</v>
      </c>
      <c r="J18" s="369">
        <v>30480.079655999994</v>
      </c>
      <c r="K18" s="369">
        <f>'3.1'!N7</f>
        <v>30655.982620999996</v>
      </c>
    </row>
    <row r="19" spans="1:13">
      <c r="A19" s="365" t="s">
        <v>21</v>
      </c>
      <c r="B19" s="369">
        <v>4049.2436780000003</v>
      </c>
      <c r="C19" s="369">
        <v>3722.4054339999998</v>
      </c>
      <c r="D19" s="369">
        <v>3690.8718700000009</v>
      </c>
      <c r="E19" s="369">
        <v>5518.5206710000002</v>
      </c>
      <c r="F19" s="369">
        <v>6041.2675499999996</v>
      </c>
      <c r="G19" s="369">
        <v>5239.8421099999996</v>
      </c>
      <c r="H19" s="369">
        <v>2533.5990179999999</v>
      </c>
      <c r="I19" s="369">
        <v>2088.8700699999999</v>
      </c>
      <c r="J19" s="369">
        <v>2035.7166169999998</v>
      </c>
      <c r="K19" s="369">
        <f>'3.1'!N8</f>
        <v>2009.8234010000003</v>
      </c>
    </row>
    <row r="20" spans="1:13">
      <c r="A20" s="365" t="s">
        <v>22</v>
      </c>
      <c r="B20" s="369">
        <v>3613.8820269999974</v>
      </c>
      <c r="C20" s="369">
        <v>3719.6895780000023</v>
      </c>
      <c r="D20" s="369">
        <v>3690.4131100000004</v>
      </c>
      <c r="E20" s="369">
        <v>3676.6971499999986</v>
      </c>
      <c r="F20" s="369">
        <v>3789.5657850000002</v>
      </c>
      <c r="G20" s="369">
        <v>3930.0650410000007</v>
      </c>
      <c r="H20" s="369">
        <v>3907.5512610000001</v>
      </c>
      <c r="I20" s="369">
        <v>3706.8733910000005</v>
      </c>
      <c r="J20" s="369">
        <v>3775.5463910000003</v>
      </c>
      <c r="K20" s="369">
        <f>'3.1'!N9</f>
        <v>3937.4990872499984</v>
      </c>
    </row>
    <row r="21" spans="1:13">
      <c r="A21" s="365" t="s">
        <v>3</v>
      </c>
      <c r="B21" s="369">
        <v>2001.4890089999999</v>
      </c>
      <c r="C21" s="369">
        <v>1869.5340729999996</v>
      </c>
      <c r="D21" s="369">
        <v>1627.5183729999999</v>
      </c>
      <c r="E21" s="369">
        <v>2008.6745289999994</v>
      </c>
      <c r="F21" s="369">
        <v>2150.9044195563165</v>
      </c>
      <c r="G21" s="369">
        <v>2417.7586403897249</v>
      </c>
      <c r="H21" s="369">
        <v>2101.1646002909929</v>
      </c>
      <c r="I21" s="369">
        <v>2364.6969616277474</v>
      </c>
      <c r="J21" s="369">
        <v>2664.8030023473038</v>
      </c>
      <c r="K21" s="369">
        <f>'3.1'!N10</f>
        <v>1601.699499396726</v>
      </c>
    </row>
    <row r="22" spans="1:13">
      <c r="A22" s="365" t="s">
        <v>23</v>
      </c>
      <c r="B22" s="369">
        <v>1201.5475300000003</v>
      </c>
      <c r="C22" s="369">
        <v>1170.455101</v>
      </c>
      <c r="D22" s="369">
        <v>1050.5881869999998</v>
      </c>
      <c r="E22" s="369">
        <v>1166.6572390000001</v>
      </c>
      <c r="F22" s="369">
        <v>1293.078659</v>
      </c>
      <c r="G22" s="369">
        <v>1211.4044170000002</v>
      </c>
      <c r="H22" s="369">
        <v>989.70835999999997</v>
      </c>
      <c r="I22" s="369">
        <v>1064.4335899999999</v>
      </c>
      <c r="J22" s="369">
        <v>921.7500120000002</v>
      </c>
      <c r="K22" s="369">
        <f>'3.1'!N11</f>
        <v>1055.1656699999999</v>
      </c>
    </row>
    <row r="23" spans="1:13">
      <c r="A23" s="365" t="s">
        <v>1</v>
      </c>
      <c r="B23" s="369">
        <v>496.96035199999994</v>
      </c>
      <c r="C23" s="369">
        <v>591.03834400000005</v>
      </c>
      <c r="D23" s="369">
        <v>609.32970900000009</v>
      </c>
      <c r="E23" s="369">
        <v>700.03396199999997</v>
      </c>
      <c r="F23" s="369">
        <v>699.09957369312747</v>
      </c>
      <c r="G23" s="369">
        <v>601.57314236856269</v>
      </c>
      <c r="H23" s="369">
        <v>641.36051636906734</v>
      </c>
      <c r="I23" s="369">
        <v>701.64097115834488</v>
      </c>
      <c r="J23" s="369">
        <v>717.02151476594634</v>
      </c>
      <c r="K23" s="369">
        <f>'3.1'!N12</f>
        <v>666.17360144292434</v>
      </c>
    </row>
    <row r="24" spans="1:13">
      <c r="A24" s="271" t="s">
        <v>2</v>
      </c>
      <c r="B24" s="368">
        <v>2134.2170909999954</v>
      </c>
      <c r="C24" s="368">
        <v>2196.9081889999902</v>
      </c>
      <c r="D24" s="368">
        <v>2341.593351999994</v>
      </c>
      <c r="E24" s="368">
        <v>2287.7532829999964</v>
      </c>
      <c r="F24" s="368">
        <v>2287.7273809544567</v>
      </c>
      <c r="G24" s="368">
        <v>2235.5303193722998</v>
      </c>
      <c r="H24" s="368">
        <v>2489.1187026582461</v>
      </c>
      <c r="I24" s="368">
        <v>2895.3402738223172</v>
      </c>
      <c r="J24" s="368">
        <v>3612.4653540491481</v>
      </c>
      <c r="K24" s="368">
        <f>'3.1'!N13</f>
        <v>4374.7806373279736</v>
      </c>
    </row>
    <row r="25" spans="1:13">
      <c r="A25" s="7"/>
      <c r="K25" s="5"/>
    </row>
    <row r="26" spans="1:13" ht="6" customHeight="1">
      <c r="A26" s="83"/>
      <c r="B26" s="83"/>
      <c r="C26" s="83"/>
      <c r="D26" s="83" t="s">
        <v>60</v>
      </c>
      <c r="E26" s="83" t="s">
        <v>355</v>
      </c>
      <c r="F26" s="83" t="s">
        <v>356</v>
      </c>
      <c r="G26" s="83" t="s">
        <v>357</v>
      </c>
      <c r="H26" s="83"/>
      <c r="I26" s="83"/>
      <c r="J26" s="83"/>
      <c r="K26" s="83"/>
      <c r="L26" s="83"/>
    </row>
    <row r="27" spans="1:13">
      <c r="A27" s="83">
        <f>+J15</f>
        <v>2024</v>
      </c>
      <c r="B27" s="83">
        <f>+J15</f>
        <v>2024</v>
      </c>
      <c r="C27" s="87">
        <f>J16</f>
        <v>73903.779477162403</v>
      </c>
      <c r="D27" s="87">
        <f>C27</f>
        <v>73903.779477162403</v>
      </c>
      <c r="E27" s="87"/>
      <c r="F27" s="87"/>
      <c r="G27" s="87"/>
      <c r="H27" s="91"/>
      <c r="I27" s="91"/>
      <c r="J27" s="91"/>
      <c r="K27" s="83"/>
      <c r="L27" s="83"/>
      <c r="M27" s="19"/>
    </row>
    <row r="28" spans="1:13">
      <c r="A28" s="84" t="s">
        <v>12</v>
      </c>
      <c r="B28" s="83" t="s">
        <v>12</v>
      </c>
      <c r="C28" s="87">
        <f>K17-J17</f>
        <v>2370.1831599999896</v>
      </c>
      <c r="D28" s="87"/>
      <c r="E28" s="87">
        <f>MIN(SUM($C$27:C27),SUM($C$27:C28))</f>
        <v>73903.779477162403</v>
      </c>
      <c r="F28" s="87">
        <f t="shared" ref="F28:F33" si="0">MAX(C28,0)</f>
        <v>2370.1831599999896</v>
      </c>
      <c r="G28" s="87">
        <f t="shared" ref="G28:G33" si="1">-MIN(C28,0)</f>
        <v>0</v>
      </c>
      <c r="H28" s="87"/>
      <c r="I28" s="87"/>
      <c r="J28" s="83"/>
      <c r="K28" s="83"/>
      <c r="L28" s="83"/>
      <c r="M28" s="19"/>
    </row>
    <row r="29" spans="1:13">
      <c r="A29" s="84" t="s">
        <v>28</v>
      </c>
      <c r="B29" s="83" t="s">
        <v>28</v>
      </c>
      <c r="C29" s="87">
        <f t="shared" ref="C29:C35" si="2">K18-J18</f>
        <v>175.90296500000113</v>
      </c>
      <c r="D29" s="87"/>
      <c r="E29" s="87">
        <f>MIN(SUM($C$27:C28),SUM($C$27:C29))</f>
        <v>76273.962637162389</v>
      </c>
      <c r="F29" s="87">
        <f t="shared" si="0"/>
        <v>175.90296500000113</v>
      </c>
      <c r="G29" s="87">
        <f t="shared" si="1"/>
        <v>0</v>
      </c>
      <c r="H29" s="87"/>
      <c r="I29" s="87"/>
      <c r="J29" s="87"/>
      <c r="K29" s="83"/>
      <c r="L29" s="83"/>
      <c r="M29" s="19"/>
    </row>
    <row r="30" spans="1:13">
      <c r="A30" s="84" t="s">
        <v>29</v>
      </c>
      <c r="B30" s="83" t="s">
        <v>29</v>
      </c>
      <c r="C30" s="87">
        <f t="shared" si="2"/>
        <v>-25.893215999999484</v>
      </c>
      <c r="D30" s="87"/>
      <c r="E30" s="87">
        <f>MIN(SUM($C$27:C29),SUM($C$27:C30))</f>
        <v>76423.972386162393</v>
      </c>
      <c r="F30" s="87">
        <f t="shared" si="0"/>
        <v>0</v>
      </c>
      <c r="G30" s="87">
        <f t="shared" si="1"/>
        <v>25.893215999999484</v>
      </c>
      <c r="H30" s="87"/>
      <c r="I30" s="87"/>
      <c r="J30" s="87"/>
      <c r="K30" s="83"/>
      <c r="L30" s="83"/>
      <c r="M30" s="19"/>
    </row>
    <row r="31" spans="1:13">
      <c r="A31" s="84" t="s">
        <v>30</v>
      </c>
      <c r="B31" s="83" t="s">
        <v>30</v>
      </c>
      <c r="C31" s="87">
        <f t="shared" si="2"/>
        <v>161.9526962499981</v>
      </c>
      <c r="D31" s="87"/>
      <c r="E31" s="87">
        <f>MIN(SUM($C$27:C30),SUM($C$27:C31))</f>
        <v>76423.972386162393</v>
      </c>
      <c r="F31" s="87">
        <f t="shared" si="0"/>
        <v>161.9526962499981</v>
      </c>
      <c r="G31" s="87">
        <f t="shared" si="1"/>
        <v>0</v>
      </c>
      <c r="H31" s="91"/>
      <c r="I31" s="91"/>
      <c r="J31" s="91"/>
      <c r="K31" s="83"/>
      <c r="L31" s="83"/>
      <c r="M31" s="19"/>
    </row>
    <row r="32" spans="1:13">
      <c r="A32" s="84" t="s">
        <v>50</v>
      </c>
      <c r="B32" s="83" t="s">
        <v>50</v>
      </c>
      <c r="C32" s="87">
        <f t="shared" si="2"/>
        <v>-1063.1035029505779</v>
      </c>
      <c r="D32" s="87"/>
      <c r="E32" s="87">
        <f>MIN(SUM($C$27:C31),SUM($C$27:C32))</f>
        <v>75522.821579461815</v>
      </c>
      <c r="F32" s="87">
        <f t="shared" si="0"/>
        <v>0</v>
      </c>
      <c r="G32" s="87">
        <f t="shared" si="1"/>
        <v>1063.1035029505779</v>
      </c>
      <c r="H32" s="91"/>
      <c r="I32" s="91"/>
      <c r="J32" s="91"/>
      <c r="K32" s="83"/>
      <c r="L32" s="83"/>
      <c r="M32" s="19"/>
    </row>
    <row r="33" spans="1:13">
      <c r="A33" s="84" t="s">
        <v>51</v>
      </c>
      <c r="B33" s="83" t="s">
        <v>51</v>
      </c>
      <c r="C33" s="87">
        <f t="shared" si="2"/>
        <v>133.41565799999967</v>
      </c>
      <c r="D33" s="87"/>
      <c r="E33" s="87">
        <f>MIN(SUM($C$27:C32),SUM($C$27:C33))</f>
        <v>75522.821579461815</v>
      </c>
      <c r="F33" s="87">
        <f t="shared" si="0"/>
        <v>133.41565799999967</v>
      </c>
      <c r="G33" s="87">
        <f t="shared" si="1"/>
        <v>0</v>
      </c>
      <c r="H33" s="83"/>
      <c r="I33" s="83"/>
      <c r="J33" s="83"/>
      <c r="K33" s="83"/>
      <c r="L33" s="83"/>
      <c r="M33" s="19"/>
    </row>
    <row r="34" spans="1:13">
      <c r="A34" s="84" t="s">
        <v>52</v>
      </c>
      <c r="B34" s="83" t="s">
        <v>52</v>
      </c>
      <c r="C34" s="87">
        <f t="shared" si="2"/>
        <v>-50.847913323021999</v>
      </c>
      <c r="D34" s="87"/>
      <c r="E34" s="87">
        <f>MIN(SUM($C$27:C33),SUM($C$27:C34))</f>
        <v>75605.389324138785</v>
      </c>
      <c r="F34" s="87">
        <f>MAX(C34,0)</f>
        <v>0</v>
      </c>
      <c r="G34" s="87">
        <f>-MIN(C34,0)</f>
        <v>50.847913323021999</v>
      </c>
      <c r="H34" s="83"/>
      <c r="I34" s="83"/>
      <c r="J34" s="83"/>
      <c r="K34" s="83"/>
      <c r="L34" s="83"/>
      <c r="M34" s="19"/>
    </row>
    <row r="35" spans="1:13">
      <c r="A35" s="84" t="s">
        <v>53</v>
      </c>
      <c r="B35" s="83" t="s">
        <v>53</v>
      </c>
      <c r="C35" s="87">
        <f t="shared" si="2"/>
        <v>762.31528327882552</v>
      </c>
      <c r="D35" s="87"/>
      <c r="E35" s="87">
        <f>MIN(SUM($C$27:C34),SUM($C$27:C35))</f>
        <v>75605.389324138785</v>
      </c>
      <c r="F35" s="87">
        <f>MAX(C35,0)</f>
        <v>762.31528327882552</v>
      </c>
      <c r="G35" s="87">
        <f>-MIN(C35,0)</f>
        <v>0</v>
      </c>
      <c r="H35" s="83"/>
      <c r="I35" s="83"/>
      <c r="J35" s="83"/>
      <c r="K35" s="83"/>
      <c r="L35" s="83"/>
      <c r="M35" s="19"/>
    </row>
    <row r="36" spans="1:13">
      <c r="A36" s="83">
        <f>+K15</f>
        <v>2025</v>
      </c>
      <c r="B36" s="83">
        <f>+K15</f>
        <v>2025</v>
      </c>
      <c r="C36" s="87">
        <f>K16</f>
        <v>76367.704607417603</v>
      </c>
      <c r="D36" s="87">
        <f>C36</f>
        <v>76367.704607417603</v>
      </c>
      <c r="E36" s="87"/>
      <c r="F36" s="87"/>
      <c r="G36" s="87"/>
      <c r="H36" s="83"/>
      <c r="I36" s="83"/>
      <c r="J36" s="83"/>
      <c r="K36" s="83"/>
      <c r="L36" s="83"/>
      <c r="M36" s="19"/>
    </row>
    <row r="37" spans="1:13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19"/>
    </row>
    <row r="38" spans="1:13">
      <c r="A38" s="91"/>
      <c r="B38" s="370">
        <f t="shared" ref="B38:I38" si="3">B3</f>
        <v>2016</v>
      </c>
      <c r="C38" s="370">
        <f t="shared" si="3"/>
        <v>2017</v>
      </c>
      <c r="D38" s="370">
        <f t="shared" si="3"/>
        <v>2018</v>
      </c>
      <c r="E38" s="370">
        <f t="shared" si="3"/>
        <v>2019</v>
      </c>
      <c r="F38" s="370">
        <f t="shared" si="3"/>
        <v>2020</v>
      </c>
      <c r="G38" s="370">
        <f t="shared" si="3"/>
        <v>2021</v>
      </c>
      <c r="H38" s="370">
        <f t="shared" si="3"/>
        <v>2022</v>
      </c>
      <c r="I38" s="370">
        <f t="shared" si="3"/>
        <v>2023</v>
      </c>
      <c r="J38" s="370">
        <v>2015</v>
      </c>
      <c r="K38" s="370">
        <f>K3</f>
        <v>2025</v>
      </c>
      <c r="L38" s="83"/>
      <c r="M38" s="19"/>
    </row>
    <row r="39" spans="1:13">
      <c r="A39" s="88" t="s">
        <v>7</v>
      </c>
      <c r="B39" s="87">
        <f t="shared" ref="B39:K39" si="4">B5</f>
        <v>77418.665154000002</v>
      </c>
      <c r="C39" s="87">
        <f t="shared" si="4"/>
        <v>81008.656971999997</v>
      </c>
      <c r="D39" s="87">
        <f t="shared" si="4"/>
        <v>81902.379269118042</v>
      </c>
      <c r="E39" s="87">
        <f t="shared" si="4"/>
        <v>81147.30111</v>
      </c>
      <c r="F39" s="87">
        <f t="shared" si="4"/>
        <v>76185.809039203887</v>
      </c>
      <c r="G39" s="87">
        <f t="shared" si="4"/>
        <v>79391.457031130587</v>
      </c>
      <c r="H39" s="87">
        <f t="shared" si="4"/>
        <v>78946.139894318316</v>
      </c>
      <c r="I39" s="87">
        <f t="shared" si="4"/>
        <v>71791.014463608401</v>
      </c>
      <c r="J39" s="87">
        <f t="shared" si="4"/>
        <v>69003.607867022394</v>
      </c>
      <c r="K39" s="87">
        <f t="shared" si="4"/>
        <v>71320.792178857635</v>
      </c>
      <c r="L39" s="83"/>
      <c r="M39" s="19"/>
    </row>
    <row r="40" spans="1:13">
      <c r="A40" s="88"/>
      <c r="B40" s="87">
        <f t="shared" ref="B40:K40" si="5">B7</f>
        <v>5886.9671630000003</v>
      </c>
      <c r="C40" s="87">
        <f t="shared" si="5"/>
        <v>6032.6310550000007</v>
      </c>
      <c r="D40" s="87">
        <f t="shared" si="5"/>
        <v>6100.0010858819551</v>
      </c>
      <c r="E40" s="87">
        <f t="shared" si="5"/>
        <v>5843.9354560000002</v>
      </c>
      <c r="F40" s="87">
        <f t="shared" si="5"/>
        <v>5317.2150280000005</v>
      </c>
      <c r="G40" s="87">
        <f t="shared" si="5"/>
        <v>5607.3490149999989</v>
      </c>
      <c r="H40" s="87">
        <f t="shared" si="5"/>
        <v>5755.4874929999978</v>
      </c>
      <c r="I40" s="87">
        <f t="shared" si="5"/>
        <v>5152.4460949999993</v>
      </c>
      <c r="J40" s="87">
        <f t="shared" si="5"/>
        <v>4900.1716101399988</v>
      </c>
      <c r="K40" s="87">
        <f t="shared" si="5"/>
        <v>5046.912428560001</v>
      </c>
      <c r="L40" s="83"/>
      <c r="M40" s="19"/>
    </row>
    <row r="41" spans="1:13">
      <c r="A41" s="83" t="s">
        <v>215</v>
      </c>
      <c r="B41" s="87">
        <f t="shared" ref="B41:K41" si="6">-B9</f>
        <v>-60882.482101999987</v>
      </c>
      <c r="C41" s="87">
        <f t="shared" si="6"/>
        <v>-61881.644669000016</v>
      </c>
      <c r="D41" s="87">
        <f t="shared" si="6"/>
        <v>-62199.608264972572</v>
      </c>
      <c r="E41" s="87">
        <f t="shared" si="6"/>
        <v>-62268.046730802431</v>
      </c>
      <c r="F41" s="87">
        <f t="shared" si="6"/>
        <v>-60275.901429041434</v>
      </c>
      <c r="G41" s="87">
        <f t="shared" si="6"/>
        <v>-62897.607584130616</v>
      </c>
      <c r="H41" s="87">
        <f t="shared" si="6"/>
        <v>-60437.172652318332</v>
      </c>
      <c r="I41" s="87">
        <f t="shared" si="6"/>
        <v>-58311.077037608418</v>
      </c>
      <c r="J41" s="87">
        <f t="shared" si="6"/>
        <v>-57988.335869585506</v>
      </c>
      <c r="K41" s="87">
        <f t="shared" si="6"/>
        <v>-59109.768056767636</v>
      </c>
      <c r="L41" s="83"/>
      <c r="M41" s="19"/>
    </row>
    <row r="42" spans="1:13" s="19" customFormat="1">
      <c r="A42" s="88" t="s">
        <v>261</v>
      </c>
      <c r="B42" s="87">
        <f t="shared" ref="B42:K42" si="7">-B7</f>
        <v>-5886.9671630000003</v>
      </c>
      <c r="C42" s="87">
        <f t="shared" si="7"/>
        <v>-6032.6310550000007</v>
      </c>
      <c r="D42" s="87">
        <f t="shared" si="7"/>
        <v>-6100.0010858819551</v>
      </c>
      <c r="E42" s="87">
        <f t="shared" si="7"/>
        <v>-5843.9354560000002</v>
      </c>
      <c r="F42" s="87">
        <f t="shared" si="7"/>
        <v>-5317.2150280000005</v>
      </c>
      <c r="G42" s="87">
        <f t="shared" si="7"/>
        <v>-5607.3490149999989</v>
      </c>
      <c r="H42" s="87">
        <f t="shared" si="7"/>
        <v>-5755.4874929999978</v>
      </c>
      <c r="I42" s="87">
        <f t="shared" si="7"/>
        <v>-5152.4460949999993</v>
      </c>
      <c r="J42" s="87">
        <f t="shared" si="7"/>
        <v>-4900.1716101399988</v>
      </c>
      <c r="K42" s="87">
        <f t="shared" si="7"/>
        <v>-5046.912428560001</v>
      </c>
      <c r="L42" s="83"/>
    </row>
    <row r="43" spans="1:13" s="19" customFormat="1">
      <c r="A43" s="88" t="s">
        <v>222</v>
      </c>
      <c r="B43" s="87">
        <f t="shared" ref="B43:K43" si="8">-B11</f>
        <v>-4080.129727</v>
      </c>
      <c r="C43" s="87">
        <f t="shared" si="8"/>
        <v>-4374.7450980000003</v>
      </c>
      <c r="D43" s="87">
        <f t="shared" si="8"/>
        <v>-4269.3825020000004</v>
      </c>
      <c r="E43" s="87">
        <f t="shared" si="8"/>
        <v>-4299.9687530000001</v>
      </c>
      <c r="F43" s="87">
        <f t="shared" si="8"/>
        <v>-4117.0578390000001</v>
      </c>
      <c r="G43" s="87">
        <f t="shared" si="8"/>
        <v>-3650.8776719999996</v>
      </c>
      <c r="H43" s="87">
        <f t="shared" si="8"/>
        <v>-3414.3060259999997</v>
      </c>
      <c r="I43" s="87">
        <f t="shared" si="8"/>
        <v>-3012.3700880000001</v>
      </c>
      <c r="J43" s="87">
        <f t="shared" si="8"/>
        <v>-3152.0975359409185</v>
      </c>
      <c r="K43" s="87">
        <f t="shared" si="8"/>
        <v>-3161.7489705000007</v>
      </c>
      <c r="L43" s="83"/>
    </row>
    <row r="44" spans="1:13" s="19" customFormat="1">
      <c r="A44" s="88" t="s">
        <v>221</v>
      </c>
      <c r="B44" s="87">
        <f t="shared" ref="B44:K44" si="9">-B12</f>
        <v>-1570.1745120000003</v>
      </c>
      <c r="C44" s="87">
        <f t="shared" si="9"/>
        <v>-1530.4663739999996</v>
      </c>
      <c r="D44" s="87">
        <f t="shared" si="9"/>
        <v>-1372.8848500000001</v>
      </c>
      <c r="E44" s="87">
        <f t="shared" si="9"/>
        <v>-1519.9809</v>
      </c>
      <c r="F44" s="87">
        <f t="shared" si="9"/>
        <v>-1684.7730529999997</v>
      </c>
      <c r="G44" s="87">
        <f t="shared" si="9"/>
        <v>-1573.7375619999998</v>
      </c>
      <c r="H44" s="87">
        <f t="shared" si="9"/>
        <v>-1290.3974890000002</v>
      </c>
      <c r="I44" s="87">
        <f t="shared" si="9"/>
        <v>-1381.775294</v>
      </c>
      <c r="J44" s="87">
        <f t="shared" si="9"/>
        <v>-1194.3922879640131</v>
      </c>
      <c r="K44" s="87">
        <f t="shared" si="9"/>
        <v>-1367.0208030000006</v>
      </c>
      <c r="L44" s="83"/>
    </row>
    <row r="45" spans="1:13" s="19" customFormat="1">
      <c r="A45" s="88" t="s">
        <v>353</v>
      </c>
      <c r="B45" s="87">
        <f t="shared" ref="B45:K45" si="10">B13</f>
        <v>-10974.436110999995</v>
      </c>
      <c r="C45" s="87">
        <f t="shared" si="10"/>
        <v>-13036.937850999999</v>
      </c>
      <c r="D45" s="87">
        <f t="shared" si="10"/>
        <v>-13907.092500000001</v>
      </c>
      <c r="E45" s="87">
        <f t="shared" si="10"/>
        <v>-13096.603356</v>
      </c>
      <c r="F45" s="87">
        <f t="shared" si="10"/>
        <v>-10152.859745000002</v>
      </c>
      <c r="G45" s="87">
        <f t="shared" si="10"/>
        <v>-11075.265243</v>
      </c>
      <c r="H45" s="87">
        <f t="shared" si="10"/>
        <v>-13528.837293999999</v>
      </c>
      <c r="I45" s="87">
        <f t="shared" si="10"/>
        <v>-9183.5727560000014</v>
      </c>
      <c r="J45" s="87">
        <f t="shared" si="10"/>
        <v>-6659.4309008943137</v>
      </c>
      <c r="K45" s="87">
        <f t="shared" si="10"/>
        <v>-7432.4882853015315</v>
      </c>
      <c r="L45" s="83"/>
    </row>
    <row r="46" spans="1:13">
      <c r="A46" s="168"/>
      <c r="B46" s="168"/>
      <c r="C46" s="168"/>
      <c r="D46" s="168"/>
      <c r="E46" s="168"/>
      <c r="F46" s="168"/>
      <c r="G46" s="168" t="s">
        <v>509</v>
      </c>
      <c r="H46" s="168"/>
      <c r="I46" s="168"/>
      <c r="J46" s="168"/>
      <c r="K46" s="168"/>
      <c r="L46" s="168"/>
    </row>
    <row r="49" spans="5:8">
      <c r="H49" s="3" t="s">
        <v>509</v>
      </c>
    </row>
    <row r="50" spans="5:8">
      <c r="E50" s="3" t="s">
        <v>509</v>
      </c>
      <c r="F50" s="3" t="s">
        <v>509</v>
      </c>
    </row>
  </sheetData>
  <mergeCells count="1">
    <mergeCell ref="A14:C1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ignoredErrors>
    <ignoredError sqref="B42 C42 E42 D42 F42:K4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0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5.5703125" style="3" customWidth="1"/>
    <col min="2" max="3" width="8.140625" style="3" customWidth="1"/>
    <col min="4" max="13" width="9.140625" style="3" customWidth="1"/>
    <col min="14" max="14" width="9.28515625" style="3" customWidth="1"/>
    <col min="15" max="16384" width="9.140625" style="3"/>
  </cols>
  <sheetData>
    <row r="1" spans="1:14" ht="18">
      <c r="A1" s="194" t="s">
        <v>560</v>
      </c>
      <c r="N1" s="255" t="str">
        <f>'3.1'!N1</f>
        <v>2025</v>
      </c>
    </row>
    <row r="2" spans="1:14" ht="6" customHeight="1"/>
    <row r="3" spans="1:14">
      <c r="A3" s="274"/>
      <c r="B3" s="252" t="s">
        <v>75</v>
      </c>
      <c r="C3" s="252" t="s">
        <v>76</v>
      </c>
      <c r="D3" s="252" t="s">
        <v>77</v>
      </c>
      <c r="E3" s="252" t="s">
        <v>78</v>
      </c>
      <c r="F3" s="252" t="s">
        <v>79</v>
      </c>
      <c r="G3" s="252" t="s">
        <v>80</v>
      </c>
      <c r="H3" s="252" t="s">
        <v>81</v>
      </c>
      <c r="I3" s="252" t="s">
        <v>82</v>
      </c>
      <c r="J3" s="252" t="s">
        <v>83</v>
      </c>
      <c r="K3" s="252" t="s">
        <v>84</v>
      </c>
      <c r="L3" s="252" t="s">
        <v>85</v>
      </c>
      <c r="M3" s="252" t="s">
        <v>86</v>
      </c>
      <c r="N3" s="252" t="s">
        <v>60</v>
      </c>
    </row>
    <row r="4" spans="1:14">
      <c r="A4" s="371" t="s">
        <v>625</v>
      </c>
      <c r="B4" s="372">
        <v>7438.4087195475768</v>
      </c>
      <c r="C4" s="372">
        <v>6251.8357196778989</v>
      </c>
      <c r="D4" s="372">
        <v>6511.384572822989</v>
      </c>
      <c r="E4" s="372">
        <v>5421.2965239997347</v>
      </c>
      <c r="F4" s="372">
        <v>5245.9067975387725</v>
      </c>
      <c r="G4" s="372">
        <v>5259.7118146432667</v>
      </c>
      <c r="H4" s="372">
        <v>5683.6699139650191</v>
      </c>
      <c r="I4" s="372">
        <v>5794.7534899662924</v>
      </c>
      <c r="J4" s="372">
        <v>6029.8682110844957</v>
      </c>
      <c r="K4" s="372">
        <v>6215.0643175313071</v>
      </c>
      <c r="L4" s="372">
        <v>6866.2610266197789</v>
      </c>
      <c r="M4" s="372">
        <v>7185.6183697652623</v>
      </c>
      <c r="N4" s="372">
        <v>73903.779477162389</v>
      </c>
    </row>
    <row r="5" spans="1:14">
      <c r="A5" s="356" t="s">
        <v>646</v>
      </c>
      <c r="B5" s="375">
        <f>'3.1'!B5</f>
        <v>7658.9665385911494</v>
      </c>
      <c r="C5" s="375">
        <f>'3.1'!C5</f>
        <v>7229.6378801286901</v>
      </c>
      <c r="D5" s="375">
        <f>'3.1'!D5</f>
        <v>7306.537329679335</v>
      </c>
      <c r="E5" s="375">
        <f>'3.1'!E5</f>
        <v>6220.8575574370097</v>
      </c>
      <c r="F5" s="375">
        <f>'3.1'!F5</f>
        <v>5777.5128254158226</v>
      </c>
      <c r="G5" s="375">
        <f>'3.1'!G5</f>
        <v>4705.2256841524741</v>
      </c>
      <c r="H5" s="375">
        <f>'3.1'!H5</f>
        <v>5570.2262449084537</v>
      </c>
      <c r="I5" s="375">
        <f>'3.1'!I5</f>
        <v>6010.3523607740735</v>
      </c>
      <c r="J5" s="375">
        <f>'3.1'!J5</f>
        <v>5479.7650289503799</v>
      </c>
      <c r="K5" s="375">
        <f>'3.1'!K5</f>
        <v>6354.441480080598</v>
      </c>
      <c r="L5" s="375">
        <f>'3.1'!L5</f>
        <v>7080.5168669388713</v>
      </c>
      <c r="M5" s="375">
        <f>'3.1'!M5</f>
        <v>6973.6648103607622</v>
      </c>
      <c r="N5" s="375">
        <f>SUM(B5:M5)</f>
        <v>76367.704607417603</v>
      </c>
    </row>
    <row r="6" spans="1:14">
      <c r="A6" s="373" t="s">
        <v>344</v>
      </c>
      <c r="B6" s="374">
        <f t="shared" ref="B6:N6" si="0">B5-B4</f>
        <v>220.55781904357264</v>
      </c>
      <c r="C6" s="374">
        <f t="shared" si="0"/>
        <v>977.80216045079123</v>
      </c>
      <c r="D6" s="374">
        <f t="shared" si="0"/>
        <v>795.15275685634606</v>
      </c>
      <c r="E6" s="374">
        <f t="shared" si="0"/>
        <v>799.561033437275</v>
      </c>
      <c r="F6" s="374">
        <f t="shared" si="0"/>
        <v>531.60602787705011</v>
      </c>
      <c r="G6" s="374">
        <f t="shared" si="0"/>
        <v>-554.48613049079268</v>
      </c>
      <c r="H6" s="374">
        <f t="shared" si="0"/>
        <v>-113.44366905656534</v>
      </c>
      <c r="I6" s="374">
        <f t="shared" si="0"/>
        <v>215.59887080778117</v>
      </c>
      <c r="J6" s="374">
        <f t="shared" si="0"/>
        <v>-550.10318213411574</v>
      </c>
      <c r="K6" s="374">
        <f t="shared" si="0"/>
        <v>139.37716254929092</v>
      </c>
      <c r="L6" s="374">
        <f t="shared" si="0"/>
        <v>214.25584031909239</v>
      </c>
      <c r="M6" s="374">
        <f t="shared" si="0"/>
        <v>-211.95355940450008</v>
      </c>
      <c r="N6" s="374">
        <f t="shared" si="0"/>
        <v>2463.9251302552148</v>
      </c>
    </row>
    <row r="7" spans="1:14">
      <c r="A7" s="275" t="s">
        <v>344</v>
      </c>
      <c r="B7" s="276">
        <f t="shared" ref="B7:N7" si="1">B6/B4</f>
        <v>2.965121000462953E-2</v>
      </c>
      <c r="C7" s="276">
        <f t="shared" si="1"/>
        <v>0.15640240791566554</v>
      </c>
      <c r="D7" s="276">
        <f t="shared" si="1"/>
        <v>0.12211730822583103</v>
      </c>
      <c r="E7" s="276">
        <f t="shared" si="1"/>
        <v>0.14748520578014304</v>
      </c>
      <c r="F7" s="276">
        <f t="shared" si="1"/>
        <v>0.10133729942103895</v>
      </c>
      <c r="G7" s="276">
        <f t="shared" si="1"/>
        <v>-0.10542138999841762</v>
      </c>
      <c r="H7" s="276">
        <f t="shared" si="1"/>
        <v>-1.9959580829602617E-2</v>
      </c>
      <c r="I7" s="276">
        <f t="shared" si="1"/>
        <v>3.7205874448515204E-2</v>
      </c>
      <c r="J7" s="276">
        <f t="shared" si="1"/>
        <v>-9.1229718938613008E-2</v>
      </c>
      <c r="K7" s="276">
        <f t="shared" si="1"/>
        <v>2.2425699144599211E-2</v>
      </c>
      <c r="L7" s="276">
        <f t="shared" si="1"/>
        <v>3.1204150190102708E-2</v>
      </c>
      <c r="M7" s="276">
        <f t="shared" si="1"/>
        <v>-2.9496912930462815E-2</v>
      </c>
      <c r="N7" s="276">
        <f t="shared" si="1"/>
        <v>3.333963631747159E-2</v>
      </c>
    </row>
    <row r="8" spans="1:14">
      <c r="A8" s="371" t="s">
        <v>626</v>
      </c>
      <c r="B8" s="372">
        <v>6965.6626405475772</v>
      </c>
      <c r="C8" s="372">
        <v>5842.6030766778986</v>
      </c>
      <c r="D8" s="372">
        <v>6091.5761258229895</v>
      </c>
      <c r="E8" s="372">
        <v>5067.5158939997355</v>
      </c>
      <c r="F8" s="372">
        <v>4892.6737025387738</v>
      </c>
      <c r="G8" s="372">
        <v>4905.6994936432675</v>
      </c>
      <c r="H8" s="372">
        <v>5297.2425989450185</v>
      </c>
      <c r="I8" s="372">
        <v>5396.2146367462929</v>
      </c>
      <c r="J8" s="372">
        <v>5631.1095373144972</v>
      </c>
      <c r="K8" s="372">
        <v>5789.4537819213065</v>
      </c>
      <c r="L8" s="372">
        <v>6410.088688649781</v>
      </c>
      <c r="M8" s="372">
        <v>6713.7676902152634</v>
      </c>
      <c r="N8" s="372">
        <v>69003.607867022409</v>
      </c>
    </row>
    <row r="9" spans="1:14">
      <c r="A9" s="356" t="s">
        <v>647</v>
      </c>
      <c r="B9" s="375">
        <f>'3.1'!B28</f>
        <v>7151.3998522511465</v>
      </c>
      <c r="C9" s="375">
        <f>'3.1'!C28</f>
        <v>6756.1372521786898</v>
      </c>
      <c r="D9" s="375">
        <f>'3.1'!D28</f>
        <v>6828.8456290493368</v>
      </c>
      <c r="E9" s="375">
        <f>'3.1'!E28</f>
        <v>5819.2253920070107</v>
      </c>
      <c r="F9" s="375">
        <f>'3.1'!F28</f>
        <v>5415.6732849358232</v>
      </c>
      <c r="G9" s="375">
        <f>'3.1'!G28</f>
        <v>4405.0266718224739</v>
      </c>
      <c r="H9" s="375">
        <f>'3.1'!H28</f>
        <v>5186.4929275784516</v>
      </c>
      <c r="I9" s="375">
        <f>'3.1'!I28</f>
        <v>5619.3948710740751</v>
      </c>
      <c r="J9" s="375">
        <f>'3.1'!J28</f>
        <v>5110.106505770379</v>
      </c>
      <c r="K9" s="375">
        <f>'3.1'!K28</f>
        <v>5917.318399110598</v>
      </c>
      <c r="L9" s="375">
        <f>'3.1'!L28</f>
        <v>6600.6740753488721</v>
      </c>
      <c r="M9" s="375">
        <f>'3.1'!M28</f>
        <v>6510.497317730762</v>
      </c>
      <c r="N9" s="375">
        <f>SUM(B9:M9)</f>
        <v>71320.79217885762</v>
      </c>
    </row>
    <row r="10" spans="1:14">
      <c r="A10" s="373" t="s">
        <v>345</v>
      </c>
      <c r="B10" s="374">
        <f t="shared" ref="B10:N10" si="2">B9-B8</f>
        <v>185.7372117035693</v>
      </c>
      <c r="C10" s="374">
        <f t="shared" si="2"/>
        <v>913.53417550079121</v>
      </c>
      <c r="D10" s="374">
        <f t="shared" si="2"/>
        <v>737.2695032263473</v>
      </c>
      <c r="E10" s="374">
        <f t="shared" si="2"/>
        <v>751.70949800727522</v>
      </c>
      <c r="F10" s="374">
        <f t="shared" si="2"/>
        <v>522.99958239704938</v>
      </c>
      <c r="G10" s="374">
        <f t="shared" si="2"/>
        <v>-500.67282182079362</v>
      </c>
      <c r="H10" s="374">
        <f t="shared" si="2"/>
        <v>-110.74967136656687</v>
      </c>
      <c r="I10" s="374">
        <f t="shared" si="2"/>
        <v>223.18023432778227</v>
      </c>
      <c r="J10" s="374">
        <f t="shared" si="2"/>
        <v>-521.00303154411813</v>
      </c>
      <c r="K10" s="374">
        <f t="shared" si="2"/>
        <v>127.86461718929149</v>
      </c>
      <c r="L10" s="374">
        <f t="shared" si="2"/>
        <v>190.58538669909103</v>
      </c>
      <c r="M10" s="374">
        <f t="shared" si="2"/>
        <v>-203.27037248450142</v>
      </c>
      <c r="N10" s="374">
        <f t="shared" si="2"/>
        <v>2317.1843118352117</v>
      </c>
    </row>
    <row r="11" spans="1:14">
      <c r="A11" s="275" t="s">
        <v>345</v>
      </c>
      <c r="B11" s="276">
        <f t="shared" ref="B11:N11" si="3">B10/B8</f>
        <v>2.6664686662024206E-2</v>
      </c>
      <c r="C11" s="276">
        <f t="shared" si="3"/>
        <v>0.15635739130514859</v>
      </c>
      <c r="D11" s="276">
        <f t="shared" si="3"/>
        <v>0.12103099230771577</v>
      </c>
      <c r="E11" s="276">
        <f t="shared" si="3"/>
        <v>0.14833885353913692</v>
      </c>
      <c r="F11" s="276">
        <f t="shared" si="3"/>
        <v>0.1068944332269018</v>
      </c>
      <c r="G11" s="276">
        <f t="shared" si="3"/>
        <v>-0.1020594152718808</v>
      </c>
      <c r="H11" s="276">
        <f t="shared" si="3"/>
        <v>-2.0907041597193116E-2</v>
      </c>
      <c r="I11" s="276">
        <f t="shared" si="3"/>
        <v>4.1358665166504806E-2</v>
      </c>
      <c r="J11" s="276">
        <f t="shared" si="3"/>
        <v>-9.2522269029166659E-2</v>
      </c>
      <c r="K11" s="276">
        <f t="shared" si="3"/>
        <v>2.2085782529013977E-2</v>
      </c>
      <c r="L11" s="276">
        <f t="shared" si="3"/>
        <v>2.9732098252643033E-2</v>
      </c>
      <c r="M11" s="276">
        <f t="shared" si="3"/>
        <v>-3.0276646715189509E-2</v>
      </c>
      <c r="N11" s="276">
        <f t="shared" si="3"/>
        <v>3.3580625469623017E-2</v>
      </c>
    </row>
    <row r="12" spans="1:14">
      <c r="A12" s="226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2"/>
    </row>
    <row r="13" spans="1:14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4"/>
    </row>
    <row r="14" spans="1:14">
      <c r="A14" s="72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4"/>
    </row>
    <row r="15" spans="1:14">
      <c r="A15" s="72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4"/>
    </row>
    <row r="16" spans="1:14">
      <c r="A16" s="56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75"/>
    </row>
    <row r="17" spans="1:14">
      <c r="A17" s="5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75"/>
    </row>
    <row r="18" spans="1:14">
      <c r="A18" s="56" t="s">
        <v>327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</row>
    <row r="19" spans="1:14">
      <c r="A19" s="56"/>
      <c r="B19" s="57" t="s">
        <v>75</v>
      </c>
      <c r="C19" s="57" t="s">
        <v>76</v>
      </c>
      <c r="D19" s="57" t="s">
        <v>77</v>
      </c>
      <c r="E19" s="57" t="s">
        <v>78</v>
      </c>
      <c r="F19" s="57" t="s">
        <v>79</v>
      </c>
      <c r="G19" s="57" t="s">
        <v>80</v>
      </c>
      <c r="H19" s="57" t="s">
        <v>81</v>
      </c>
      <c r="I19" s="57" t="s">
        <v>82</v>
      </c>
      <c r="J19" s="57" t="s">
        <v>83</v>
      </c>
      <c r="K19" s="57" t="s">
        <v>84</v>
      </c>
      <c r="L19" s="57" t="s">
        <v>85</v>
      </c>
      <c r="M19" s="57" t="s">
        <v>86</v>
      </c>
      <c r="N19" s="57"/>
    </row>
    <row r="20" spans="1:14">
      <c r="A20" s="56" t="str">
        <f>+A4</f>
        <v>Výroba elektřiny brutto 2024</v>
      </c>
      <c r="B20" s="57">
        <f t="shared" ref="B20:M20" si="4">B4</f>
        <v>7438.4087195475768</v>
      </c>
      <c r="C20" s="57">
        <f t="shared" si="4"/>
        <v>6251.8357196778989</v>
      </c>
      <c r="D20" s="57">
        <f t="shared" si="4"/>
        <v>6511.384572822989</v>
      </c>
      <c r="E20" s="57">
        <f t="shared" si="4"/>
        <v>5421.2965239997347</v>
      </c>
      <c r="F20" s="57">
        <f t="shared" si="4"/>
        <v>5245.9067975387725</v>
      </c>
      <c r="G20" s="57">
        <f t="shared" si="4"/>
        <v>5259.7118146432667</v>
      </c>
      <c r="H20" s="57">
        <f t="shared" si="4"/>
        <v>5683.6699139650191</v>
      </c>
      <c r="I20" s="57">
        <f t="shared" si="4"/>
        <v>5794.7534899662924</v>
      </c>
      <c r="J20" s="57">
        <f t="shared" si="4"/>
        <v>6029.8682110844957</v>
      </c>
      <c r="K20" s="57">
        <f t="shared" si="4"/>
        <v>6215.0643175313071</v>
      </c>
      <c r="L20" s="57">
        <f t="shared" si="4"/>
        <v>6866.2610266197789</v>
      </c>
      <c r="M20" s="57">
        <f t="shared" si="4"/>
        <v>7185.6183697652623</v>
      </c>
      <c r="N20" s="57"/>
    </row>
    <row r="21" spans="1:14">
      <c r="A21" s="56" t="str">
        <f>+A5</f>
        <v>Výroba elektřiny brutto 2025</v>
      </c>
      <c r="B21" s="57">
        <f t="shared" ref="B21:M21" si="5">B5</f>
        <v>7658.9665385911494</v>
      </c>
      <c r="C21" s="57">
        <f t="shared" si="5"/>
        <v>7229.6378801286901</v>
      </c>
      <c r="D21" s="57">
        <f t="shared" si="5"/>
        <v>7306.537329679335</v>
      </c>
      <c r="E21" s="57">
        <f t="shared" si="5"/>
        <v>6220.8575574370097</v>
      </c>
      <c r="F21" s="57">
        <f t="shared" si="5"/>
        <v>5777.5128254158226</v>
      </c>
      <c r="G21" s="57">
        <f t="shared" si="5"/>
        <v>4705.2256841524741</v>
      </c>
      <c r="H21" s="57">
        <f t="shared" si="5"/>
        <v>5570.2262449084537</v>
      </c>
      <c r="I21" s="57">
        <f t="shared" si="5"/>
        <v>6010.3523607740735</v>
      </c>
      <c r="J21" s="57">
        <f t="shared" si="5"/>
        <v>5479.7650289503799</v>
      </c>
      <c r="K21" s="57">
        <f t="shared" si="5"/>
        <v>6354.441480080598</v>
      </c>
      <c r="L21" s="57">
        <f t="shared" si="5"/>
        <v>7080.5168669388713</v>
      </c>
      <c r="M21" s="57">
        <f t="shared" si="5"/>
        <v>6973.6648103607622</v>
      </c>
      <c r="N21" s="57"/>
    </row>
    <row r="22" spans="1:14">
      <c r="A22" s="56" t="str">
        <f>+A8</f>
        <v>Výroba elektřiny netto 2024</v>
      </c>
      <c r="B22" s="57">
        <f>B8</f>
        <v>6965.6626405475772</v>
      </c>
      <c r="C22" s="57">
        <f t="shared" ref="C22:M22" si="6">C8</f>
        <v>5842.6030766778986</v>
      </c>
      <c r="D22" s="57">
        <f t="shared" si="6"/>
        <v>6091.5761258229895</v>
      </c>
      <c r="E22" s="57">
        <f t="shared" si="6"/>
        <v>5067.5158939997355</v>
      </c>
      <c r="F22" s="57">
        <f t="shared" si="6"/>
        <v>4892.6737025387738</v>
      </c>
      <c r="G22" s="57">
        <f t="shared" si="6"/>
        <v>4905.6994936432675</v>
      </c>
      <c r="H22" s="57">
        <f t="shared" si="6"/>
        <v>5297.2425989450185</v>
      </c>
      <c r="I22" s="57">
        <f t="shared" si="6"/>
        <v>5396.2146367462929</v>
      </c>
      <c r="J22" s="57">
        <f t="shared" si="6"/>
        <v>5631.1095373144972</v>
      </c>
      <c r="K22" s="57">
        <f t="shared" si="6"/>
        <v>5789.4537819213065</v>
      </c>
      <c r="L22" s="57">
        <f t="shared" si="6"/>
        <v>6410.088688649781</v>
      </c>
      <c r="M22" s="57">
        <f t="shared" si="6"/>
        <v>6713.7676902152634</v>
      </c>
      <c r="N22" s="57"/>
    </row>
    <row r="23" spans="1:14">
      <c r="A23" s="56" t="str">
        <f>+A9</f>
        <v>Výroba elektřiny netto 2025</v>
      </c>
      <c r="B23" s="57">
        <f>B9</f>
        <v>7151.3998522511465</v>
      </c>
      <c r="C23" s="57">
        <f t="shared" ref="C23:M23" si="7">C9</f>
        <v>6756.1372521786898</v>
      </c>
      <c r="D23" s="57">
        <f t="shared" si="7"/>
        <v>6828.8456290493368</v>
      </c>
      <c r="E23" s="57">
        <f t="shared" si="7"/>
        <v>5819.2253920070107</v>
      </c>
      <c r="F23" s="57">
        <f t="shared" si="7"/>
        <v>5415.6732849358232</v>
      </c>
      <c r="G23" s="57">
        <f t="shared" si="7"/>
        <v>4405.0266718224739</v>
      </c>
      <c r="H23" s="57">
        <f t="shared" si="7"/>
        <v>5186.4929275784516</v>
      </c>
      <c r="I23" s="57">
        <f t="shared" si="7"/>
        <v>5619.3948710740751</v>
      </c>
      <c r="J23" s="57">
        <f t="shared" si="7"/>
        <v>5110.106505770379</v>
      </c>
      <c r="K23" s="57">
        <f t="shared" si="7"/>
        <v>5917.318399110598</v>
      </c>
      <c r="L23" s="57">
        <f t="shared" si="7"/>
        <v>6600.6740753488721</v>
      </c>
      <c r="M23" s="57">
        <f t="shared" si="7"/>
        <v>6510.497317730762</v>
      </c>
      <c r="N23" s="57"/>
    </row>
    <row r="24" spans="1:14">
      <c r="A24" s="56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</row>
    <row r="25" spans="1:14">
      <c r="A25" s="56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</row>
    <row r="26" spans="1:14">
      <c r="A26" s="56" t="s">
        <v>328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</row>
    <row r="27" spans="1:14">
      <c r="A27" s="56"/>
      <c r="B27" s="57" t="s">
        <v>75</v>
      </c>
      <c r="C27" s="57" t="s">
        <v>76</v>
      </c>
      <c r="D27" s="57" t="s">
        <v>77</v>
      </c>
      <c r="E27" s="57" t="s">
        <v>78</v>
      </c>
      <c r="F27" s="57" t="s">
        <v>79</v>
      </c>
      <c r="G27" s="57" t="s">
        <v>80</v>
      </c>
      <c r="H27" s="57" t="s">
        <v>81</v>
      </c>
      <c r="I27" s="57" t="s">
        <v>82</v>
      </c>
      <c r="J27" s="57" t="s">
        <v>83</v>
      </c>
      <c r="K27" s="57" t="s">
        <v>84</v>
      </c>
      <c r="L27" s="57" t="s">
        <v>85</v>
      </c>
      <c r="M27" s="57" t="s">
        <v>86</v>
      </c>
      <c r="N27" s="57"/>
    </row>
    <row r="28" spans="1:14">
      <c r="A28" s="56" t="s">
        <v>347</v>
      </c>
      <c r="B28" s="64">
        <f t="shared" ref="B28:M28" si="8">B7</f>
        <v>2.965121000462953E-2</v>
      </c>
      <c r="C28" s="64">
        <f t="shared" si="8"/>
        <v>0.15640240791566554</v>
      </c>
      <c r="D28" s="64">
        <f t="shared" si="8"/>
        <v>0.12211730822583103</v>
      </c>
      <c r="E28" s="64">
        <f t="shared" si="8"/>
        <v>0.14748520578014304</v>
      </c>
      <c r="F28" s="64">
        <f t="shared" si="8"/>
        <v>0.10133729942103895</v>
      </c>
      <c r="G28" s="64">
        <f t="shared" si="8"/>
        <v>-0.10542138999841762</v>
      </c>
      <c r="H28" s="64">
        <f t="shared" si="8"/>
        <v>-1.9959580829602617E-2</v>
      </c>
      <c r="I28" s="64">
        <f t="shared" si="8"/>
        <v>3.7205874448515204E-2</v>
      </c>
      <c r="J28" s="64">
        <f t="shared" si="8"/>
        <v>-9.1229718938613008E-2</v>
      </c>
      <c r="K28" s="64">
        <f t="shared" si="8"/>
        <v>2.2425699144599211E-2</v>
      </c>
      <c r="L28" s="64">
        <f t="shared" si="8"/>
        <v>3.1204150190102708E-2</v>
      </c>
      <c r="M28" s="64">
        <f t="shared" si="8"/>
        <v>-2.9496912930462815E-2</v>
      </c>
      <c r="N28" s="57"/>
    </row>
    <row r="29" spans="1:14">
      <c r="A29" s="56" t="s">
        <v>348</v>
      </c>
      <c r="B29" s="64">
        <f t="shared" ref="B29:M29" si="9">B11</f>
        <v>2.6664686662024206E-2</v>
      </c>
      <c r="C29" s="64">
        <f t="shared" si="9"/>
        <v>0.15635739130514859</v>
      </c>
      <c r="D29" s="64">
        <f t="shared" si="9"/>
        <v>0.12103099230771577</v>
      </c>
      <c r="E29" s="64">
        <f t="shared" si="9"/>
        <v>0.14833885353913692</v>
      </c>
      <c r="F29" s="64">
        <f t="shared" si="9"/>
        <v>0.1068944332269018</v>
      </c>
      <c r="G29" s="64">
        <f t="shared" si="9"/>
        <v>-0.1020594152718808</v>
      </c>
      <c r="H29" s="64">
        <f t="shared" si="9"/>
        <v>-2.0907041597193116E-2</v>
      </c>
      <c r="I29" s="64">
        <f t="shared" si="9"/>
        <v>4.1358665166504806E-2</v>
      </c>
      <c r="J29" s="64">
        <f t="shared" si="9"/>
        <v>-9.2522269029166659E-2</v>
      </c>
      <c r="K29" s="64">
        <f t="shared" si="9"/>
        <v>2.2085782529013977E-2</v>
      </c>
      <c r="L29" s="64">
        <f t="shared" si="9"/>
        <v>2.9732098252643033E-2</v>
      </c>
      <c r="M29" s="64">
        <f t="shared" si="9"/>
        <v>-3.0276646715189509E-2</v>
      </c>
      <c r="N29" s="57"/>
    </row>
    <row r="30" spans="1:14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>
      <c r="A32" s="72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</row>
    <row r="33" spans="1:14">
      <c r="A33" s="72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</row>
    <row r="34" spans="1:14">
      <c r="A34" s="54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>
      <c r="A35" s="54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>
      <c r="A36" s="54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</row>
    <row r="37" spans="1:14">
      <c r="A37" s="54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>
      <c r="A38" s="54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1:14">
      <c r="A39" s="54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</row>
    <row r="40" spans="1:14">
      <c r="A40" s="54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4">
      <c r="A41" s="54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4">
      <c r="A42" s="54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4">
      <c r="A43" s="54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95C493-6E02-4275-8D64-F674A8F2FCC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bf3f6dc-e993-4359-8647-cf971b7e723e"/>
    <ds:schemaRef ds:uri="http://purl.org/dc/elements/1.1/"/>
    <ds:schemaRef ds:uri="http://schemas.microsoft.com/office/2006/metadata/properties"/>
    <ds:schemaRef ds:uri="14dc2d1e-e557-46df-b43d-86cdda3daf6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3240048-6CC1-4DF1-AB44-85C97AC02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C44F7A-38B3-40FD-A233-36374D7A23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59</vt:i4>
      </vt:variant>
      <vt:variant>
        <vt:lpstr>Pojmenované oblasti</vt:lpstr>
      </vt:variant>
      <vt:variant>
        <vt:i4>42</vt:i4>
      </vt:variant>
    </vt:vector>
  </HeadingPairs>
  <TitlesOfParts>
    <vt:vector size="101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4.1,4.2</vt:lpstr>
      <vt:lpstr>4.3</vt:lpstr>
      <vt:lpstr>4.4</vt:lpstr>
      <vt:lpstr>4.5</vt:lpstr>
      <vt:lpstr>4.6.1</vt:lpstr>
      <vt:lpstr>4.6.2</vt:lpstr>
      <vt:lpstr>4.6.3</vt:lpstr>
      <vt:lpstr>4.6.4</vt:lpstr>
      <vt:lpstr>4.6.5</vt:lpstr>
      <vt:lpstr>4.6.6</vt:lpstr>
      <vt:lpstr>4.6.7</vt:lpstr>
      <vt:lpstr>4.6.8</vt:lpstr>
      <vt:lpstr>4.6.9</vt:lpstr>
      <vt:lpstr>4.6.10</vt:lpstr>
      <vt:lpstr>4.6.11</vt:lpstr>
      <vt:lpstr>4.6.12</vt:lpstr>
      <vt:lpstr>4.6.13</vt:lpstr>
      <vt:lpstr>4.6.14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</vt:lpstr>
      <vt:lpstr>7</vt:lpstr>
      <vt:lpstr>8.1</vt:lpstr>
      <vt:lpstr>8.2,8.3</vt:lpstr>
      <vt:lpstr>9.1</vt:lpstr>
      <vt:lpstr>9.2</vt:lpstr>
      <vt:lpstr>9.3</vt:lpstr>
      <vt:lpstr>10.1</vt:lpstr>
      <vt:lpstr>10.2</vt:lpstr>
      <vt:lpstr>10.3</vt:lpstr>
      <vt:lpstr>10.4</vt:lpstr>
      <vt:lpstr>10.5</vt:lpstr>
      <vt:lpstr>10.6</vt:lpstr>
      <vt:lpstr>10.7</vt:lpstr>
      <vt:lpstr>11</vt:lpstr>
      <vt:lpstr>'11'!Oblast_tisku</vt:lpstr>
      <vt:lpstr>'2'!Oblast_tisku</vt:lpstr>
      <vt:lpstr>'3.2'!Oblast_tisku</vt:lpstr>
      <vt:lpstr>'3.3'!Oblast_tisku</vt:lpstr>
      <vt:lpstr>'3.4'!Oblast_tisku</vt:lpstr>
      <vt:lpstr>'3.5'!Oblast_tisku</vt:lpstr>
      <vt:lpstr>'3.6'!Oblast_tisku</vt:lpstr>
      <vt:lpstr>'3.7'!Oblast_tisku</vt:lpstr>
      <vt:lpstr>'3.8'!Oblast_tisku</vt:lpstr>
      <vt:lpstr>'3.9'!Oblast_tisku</vt:lpstr>
      <vt:lpstr>'4.3'!Oblast_tisku</vt:lpstr>
      <vt:lpstr>'4.4'!Oblast_tisku</vt:lpstr>
      <vt:lpstr>'4.5'!Oblast_tisku</vt:lpstr>
      <vt:lpstr>'4.6.1'!Oblast_tisku</vt:lpstr>
      <vt:lpstr>'4.6.10'!Oblast_tisku</vt:lpstr>
      <vt:lpstr>'4.6.11'!Oblast_tisku</vt:lpstr>
      <vt:lpstr>'4.6.12'!Oblast_tisku</vt:lpstr>
      <vt:lpstr>'4.6.13'!Oblast_tisku</vt:lpstr>
      <vt:lpstr>'4.6.14'!Oblast_tisku</vt:lpstr>
      <vt:lpstr>'4.6.2'!Oblast_tisku</vt:lpstr>
      <vt:lpstr>'4.6.3'!Oblast_tisku</vt:lpstr>
      <vt:lpstr>'4.6.4'!Oblast_tisku</vt:lpstr>
      <vt:lpstr>'4.6.5'!Oblast_tisku</vt:lpstr>
      <vt:lpstr>'4.6.6'!Oblast_tisku</vt:lpstr>
      <vt:lpstr>'4.6.7'!Oblast_tisku</vt:lpstr>
      <vt:lpstr>'4.6.8'!Oblast_tisku</vt:lpstr>
      <vt:lpstr>'4.6.9'!Oblast_tisku</vt:lpstr>
      <vt:lpstr>'5.1'!Oblast_tisku</vt:lpstr>
      <vt:lpstr>'5.2'!Oblast_tisku</vt:lpstr>
      <vt:lpstr>'5.3'!Oblast_tisku</vt:lpstr>
      <vt:lpstr>'5.4'!Oblast_tisku</vt:lpstr>
      <vt:lpstr>'5.5'!Oblast_tisku</vt:lpstr>
      <vt:lpstr>'5.6'!Oblast_tisku</vt:lpstr>
      <vt:lpstr>'5.7'!Oblast_tisku</vt:lpstr>
      <vt:lpstr>'5.8'!Oblast_tisku</vt:lpstr>
      <vt:lpstr>'5.9'!Oblast_tisku</vt:lpstr>
      <vt:lpstr>'6'!Oblast_tisku</vt:lpstr>
      <vt:lpstr>'7'!Oblast_tisku</vt:lpstr>
      <vt:lpstr>'9.2'!Oblast_tisku</vt:lpstr>
      <vt:lpstr>'9.3'!Oblast_tisku</vt:lpstr>
      <vt:lpstr>Titulní!Oblast_tisku</vt:lpstr>
      <vt:lpstr>Úvod!Oblast_tisku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jan.sefranek@eru.cz</dc:creator>
  <cp:lastModifiedBy>Liška Jan Ing.</cp:lastModifiedBy>
  <cp:lastPrinted>2026-07-01T12:49:04Z</cp:lastPrinted>
  <dcterms:created xsi:type="dcterms:W3CDTF">2006-03-02T11:20:40Z</dcterms:created>
  <dcterms:modified xsi:type="dcterms:W3CDTF">2026-07-01T12:51:41Z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0x01010016E30910C169A742B2EA2F6857C7D85D</vt:lpwstr>
  </property>
</Properties>
</file>